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2.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7.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8.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30.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31.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4.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5.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6.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7.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8.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40.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4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2.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3.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4.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6.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7.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8.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9.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50.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51.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2.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3.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4.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5.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6.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7.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8.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9.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60.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61.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62.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3.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4.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5.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6.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67.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8.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9.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70.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71.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72.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73.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74.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75.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76.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77.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78.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79.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80.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81.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195" windowWidth="18735" windowHeight="12345" tabRatio="867" firstSheet="39" activeTab="40"/>
  </bookViews>
  <sheets>
    <sheet name="483300" sheetId="1" r:id="rId1"/>
    <sheet name="483300Graphs" sheetId="2" r:id="rId2"/>
    <sheet name="487600" sheetId="3" r:id="rId3"/>
    <sheet name="487600Graphs" sheetId="4" r:id="rId4"/>
    <sheet name="354000" sheetId="5" r:id="rId5"/>
    <sheet name="354000Graphs" sheetId="6" r:id="rId6"/>
    <sheet name="TotalFIIP" sheetId="7" r:id="rId7"/>
    <sheet name="TotalFIIPGraphs" sheetId="8" r:id="rId8"/>
    <sheet name="Private" sheetId="9" r:id="rId9"/>
    <sheet name="PrivateGraphs" sheetId="10" r:id="rId10"/>
    <sheet name="TotalMission" sheetId="11" r:id="rId11"/>
    <sheet name="TotalMissionGraphs" sheetId="12" r:id="rId12"/>
    <sheet name="TaborRes" sheetId="13" r:id="rId13"/>
    <sheet name="TaborResGraphs" sheetId="14" r:id="rId14"/>
    <sheet name="MissionRes" sheetId="15" r:id="rId15"/>
    <sheet name="MissionResGraphs" sheetId="16" r:id="rId16"/>
    <sheet name="McDonaldRes" sheetId="17" r:id="rId17"/>
    <sheet name="McDonaldResGraphs" sheetId="18" r:id="rId18"/>
    <sheet name="KickingHorseRes" sheetId="19" r:id="rId19"/>
    <sheet name="KickingHorseResGraphs" sheetId="20" r:id="rId20"/>
    <sheet name="NinepipeRes" sheetId="21" r:id="rId21"/>
    <sheet name="NinepipeResGraphs" sheetId="22" r:id="rId22"/>
    <sheet name="PabloRes" sheetId="23" r:id="rId23"/>
    <sheet name="PabloResGraphs" sheetId="24" r:id="rId24"/>
    <sheet name="CrowRes" sheetId="25" r:id="rId25"/>
    <sheet name="CrowResGraphs" sheetId="26" r:id="rId26"/>
    <sheet name="TwinRes" sheetId="27" r:id="rId27"/>
    <sheet name="TwinResGraphs" sheetId="28" r:id="rId28"/>
    <sheet name="UpperMissionCreek" sheetId="29" r:id="rId29"/>
    <sheet name="UpperMissionCreekGraphs" sheetId="30" r:id="rId30"/>
    <sheet name="KickingHorseNinepipeComplex" sheetId="31" r:id="rId31"/>
    <sheet name="KHNComplexGraphs" sheetId="32" r:id="rId32"/>
    <sheet name="Moiese" sheetId="33" r:id="rId33"/>
    <sheet name="MoieseGraphs" sheetId="34" r:id="rId34"/>
    <sheet name="PabloFdrNorth" sheetId="35" r:id="rId35"/>
    <sheet name="PabloFdrNorthGraphs" sheetId="36" r:id="rId36"/>
    <sheet name="PabloAFJBC" sheetId="37" r:id="rId37"/>
    <sheet name="PabloAFJBCGraphs" sheetId="38" r:id="rId38"/>
    <sheet name="PolsonFJBC" sheetId="39" r:id="rId39"/>
    <sheet name="PolsonFJBCGraphs" sheetId="40" r:id="rId40"/>
    <sheet name="481500" sheetId="41" r:id="rId41"/>
    <sheet name="481500Graphs" sheetId="42" r:id="rId42"/>
    <sheet name="486300" sheetId="43" r:id="rId43"/>
    <sheet name="486300Graphs" sheetId="44" r:id="rId44"/>
    <sheet name="999418" sheetId="45" r:id="rId45"/>
    <sheet name="999418Graphs" sheetId="46" r:id="rId46"/>
    <sheet name="999412" sheetId="47" r:id="rId47"/>
    <sheet name="999412Graphs" sheetId="48" r:id="rId48"/>
    <sheet name="353000" sheetId="49" r:id="rId49"/>
    <sheet name="353000Graphs" sheetId="50" r:id="rId50"/>
    <sheet name="351900" sheetId="51" r:id="rId51"/>
    <sheet name="351900Graphs" sheetId="52" r:id="rId52"/>
    <sheet name="351500" sheetId="53" r:id="rId53"/>
    <sheet name="351500Graphs" sheetId="54" r:id="rId54"/>
    <sheet name="354600" sheetId="55" r:id="rId55"/>
    <sheet name="354600Graphs" sheetId="56" r:id="rId56"/>
    <sheet name="356800" sheetId="57" r:id="rId57"/>
    <sheet name="356800Graphs" sheetId="58" r:id="rId58"/>
    <sheet name="999403" sheetId="59" r:id="rId59"/>
    <sheet name="999403Graphs" sheetId="60" r:id="rId60"/>
    <sheet name="999426" sheetId="61" r:id="rId61"/>
    <sheet name="999426Graphs" sheetId="62" r:id="rId62"/>
    <sheet name="999414" sheetId="63" r:id="rId63"/>
    <sheet name="999414Graphs" sheetId="64" r:id="rId64"/>
    <sheet name="6900" sheetId="65" r:id="rId65"/>
    <sheet name="6900Graphs" sheetId="66" r:id="rId66"/>
    <sheet name="ColdCr" sheetId="67" r:id="rId67"/>
    <sheet name="ColdCrGraphs" sheetId="68" r:id="rId68"/>
    <sheet name="DCLateral" sheetId="69" r:id="rId69"/>
    <sheet name="DCLateralGraphs" sheetId="70" r:id="rId70"/>
    <sheet name="PabloFdrDry" sheetId="71" r:id="rId71"/>
    <sheet name="PabloFdrDryGraphs" sheetId="72" r:id="rId72"/>
    <sheet name="MissionF" sheetId="73" r:id="rId73"/>
    <sheet name="MissionFGraphs" sheetId="74" r:id="rId74"/>
    <sheet name="PabloFdrMission" sheetId="75" r:id="rId75"/>
    <sheet name="PabloFdrMissionGraphs" sheetId="76" r:id="rId76"/>
    <sheet name="MissionB" sheetId="77" r:id="rId77"/>
    <sheet name="MissionBGraphs" sheetId="78" r:id="rId78"/>
    <sheet name="MissionC" sheetId="79" r:id="rId79"/>
    <sheet name="MissionCGraphs" sheetId="80" r:id="rId80"/>
    <sheet name="MissionCrReuse" sheetId="81" r:id="rId81"/>
    <sheet name="MissionCrReuseGraphs" sheetId="82" r:id="rId82"/>
    <sheet name="PabloFdrPost" sheetId="83" r:id="rId83"/>
    <sheet name="PabloFdrPostGraphs" sheetId="84" r:id="rId84"/>
    <sheet name="KickingHorse" sheetId="85" r:id="rId85"/>
    <sheet name="KickingHorseGraphs" sheetId="86" r:id="rId86"/>
    <sheet name="PostF" sheetId="87" r:id="rId87"/>
    <sheet name="PostFGraphs" sheetId="88" r:id="rId88"/>
    <sheet name="PostCrReuse" sheetId="89" r:id="rId89"/>
    <sheet name="PostCrReuseGraphs" sheetId="90" r:id="rId90"/>
    <sheet name="Dublin" sheetId="91" r:id="rId91"/>
    <sheet name="DublinGraphs" sheetId="92" r:id="rId92"/>
    <sheet name="MissionH" sheetId="93" r:id="rId93"/>
    <sheet name="MissionHGraphs" sheetId="94" r:id="rId94"/>
    <sheet name="KHReuse" sheetId="95" r:id="rId95"/>
    <sheet name="KHReuseGraphs" sheetId="96" r:id="rId96"/>
    <sheet name="Ninepipe" sheetId="97" r:id="rId97"/>
    <sheet name="NinepipeGraphs" sheetId="98" r:id="rId98"/>
    <sheet name="PostA" sheetId="99" r:id="rId99"/>
    <sheet name="PostAGraphs" sheetId="100" r:id="rId100"/>
    <sheet name="PostG" sheetId="101" r:id="rId101"/>
    <sheet name="PostGGraphs" sheetId="102" r:id="rId102"/>
    <sheet name="NinepipeReuse" sheetId="103" r:id="rId103"/>
    <sheet name="NinepipeReuseGraphs" sheetId="104" r:id="rId104"/>
    <sheet name="PostC" sheetId="105" r:id="rId105"/>
    <sheet name="PostCGraphs" sheetId="106" r:id="rId106"/>
    <sheet name="PostDE" sheetId="107" r:id="rId107"/>
    <sheet name="PostDEGraphs" sheetId="108" r:id="rId108"/>
    <sheet name="PabloFdrSCrow" sheetId="109" r:id="rId109"/>
    <sheet name="PabloFdrSCrowGraphs" sheetId="110" r:id="rId110"/>
    <sheet name="SCrowFdr" sheetId="111" r:id="rId111"/>
    <sheet name="SCrowFdrGraphs" sheetId="112" r:id="rId112"/>
    <sheet name="CrowPmp" sheetId="113" r:id="rId113"/>
    <sheet name="CrowPmpGraphs" sheetId="114" r:id="rId114"/>
    <sheet name="Hillside" sheetId="115" r:id="rId115"/>
    <sheet name="HillsideGraphs" sheetId="116" r:id="rId116"/>
    <sheet name="MoieseA" sheetId="117" r:id="rId117"/>
    <sheet name="MoieseAGraphs" sheetId="118" r:id="rId118"/>
    <sheet name="PabloFdrMCrow" sheetId="119" r:id="rId119"/>
    <sheet name="PabloFdrMCrowGraphs" sheetId="120" r:id="rId120"/>
    <sheet name="PabloFdrNCrow" sheetId="121" r:id="rId121"/>
    <sheet name="PabloFdrNCrowGraphs" sheetId="122" r:id="rId122"/>
    <sheet name="RonanA" sheetId="123" r:id="rId123"/>
    <sheet name="RonanAGraphs" sheetId="124" r:id="rId124"/>
    <sheet name="ReuseBlNCrow" sheetId="125" r:id="rId125"/>
    <sheet name="ReuseBlNCrowGraphs" sheetId="126" r:id="rId126"/>
    <sheet name="RonanSprReuse" sheetId="127" r:id="rId127"/>
    <sheet name="RonanSprReuseGraphs" sheetId="128" r:id="rId128"/>
    <sheet name="ReuseBlSpr" sheetId="129" r:id="rId129"/>
    <sheet name="ReuseBlSprGraphs" sheetId="130" r:id="rId130"/>
    <sheet name="PabloFdrMud" sheetId="131" r:id="rId131"/>
    <sheet name="PabloFdrMudGraphs" sheetId="132" r:id="rId132"/>
    <sheet name="RonanB" sheetId="133" r:id="rId133"/>
    <sheet name="RonanBGraphs" sheetId="134" r:id="rId134"/>
    <sheet name="ReuseMudCr" sheetId="135" r:id="rId135"/>
    <sheet name="ReuseMudCrGraphs" sheetId="136" r:id="rId136"/>
    <sheet name="PolsonZ" sheetId="137" r:id="rId137"/>
    <sheet name="PolsonZGraphs" sheetId="138" r:id="rId138"/>
    <sheet name="PabloFdrFlatheadPmp" sheetId="139" r:id="rId139"/>
    <sheet name="PabloFdrFlatheadPmpGraphs" sheetId="140" r:id="rId140"/>
    <sheet name="PabloA" sheetId="141" r:id="rId141"/>
    <sheet name="PabloAGraphs" sheetId="142" r:id="rId142"/>
    <sheet name="ReuseHorte" sheetId="143" r:id="rId143"/>
    <sheet name="ReuseHorteGraphs" sheetId="144" r:id="rId144"/>
    <sheet name="PolsonC" sheetId="145" r:id="rId145"/>
    <sheet name="PolsonCGraphs" sheetId="146" r:id="rId146"/>
    <sheet name="TwinFdr" sheetId="147" r:id="rId147"/>
    <sheet name="TwinFdrGraphs" sheetId="148" r:id="rId148"/>
    <sheet name="LwrTwin" sheetId="149" r:id="rId149"/>
    <sheet name="LwrTwinGraphs" sheetId="150" r:id="rId150"/>
    <sheet name="PolsonD" sheetId="151" r:id="rId151"/>
    <sheet name="PolsonDGraphs" sheetId="152" r:id="rId152"/>
    <sheet name="999411" sheetId="153" r:id="rId153"/>
    <sheet name="999411Graphs" sheetId="154" r:id="rId154"/>
    <sheet name="487900" sheetId="155" r:id="rId155"/>
    <sheet name="487900Graphs" sheetId="156" r:id="rId156"/>
    <sheet name="999430" sheetId="157" r:id="rId157"/>
    <sheet name="999430Graphs" sheetId="158" r:id="rId158"/>
    <sheet name="352200" sheetId="159" r:id="rId159"/>
    <sheet name="352200Graphs" sheetId="160" r:id="rId160"/>
    <sheet name="8100" sheetId="161" r:id="rId161"/>
    <sheet name="8100Graphs" sheetId="162" r:id="rId162"/>
  </sheets>
  <definedNames>
    <definedName name="_xlnm.Print_Area" localSheetId="6">TotalFIIP!$A$1:$AI$62,TotalFIIP!#REF!</definedName>
    <definedName name="_xlnm.Print_Area" localSheetId="10">TotalMission!$A$1:$AL$63,TotalMission!$AN$1:$BM$62</definedName>
  </definedNames>
  <calcPr calcId="145621"/>
</workbook>
</file>

<file path=xl/calcChain.xml><?xml version="1.0" encoding="utf-8"?>
<calcChain xmlns="http://schemas.openxmlformats.org/spreadsheetml/2006/main">
  <c r="B1" i="162" l="1"/>
  <c r="B2" i="162"/>
  <c r="C7" i="161"/>
  <c r="I7" i="161"/>
  <c r="Q7" i="161"/>
  <c r="X7" i="161"/>
  <c r="C8" i="161"/>
  <c r="H8" i="161"/>
  <c r="I8" i="161"/>
  <c r="J8" i="161"/>
  <c r="P8" i="161"/>
  <c r="P24" i="161" s="1"/>
  <c r="O8" i="161"/>
  <c r="Q8" i="161"/>
  <c r="X8" i="161"/>
  <c r="X24" i="161" s="1"/>
  <c r="C9" i="161"/>
  <c r="J9" i="161"/>
  <c r="J25" i="161" s="1"/>
  <c r="Q9" i="161"/>
  <c r="Q25" i="161" s="1"/>
  <c r="V9" i="161"/>
  <c r="V25" i="161" s="1"/>
  <c r="W9" i="161"/>
  <c r="X9" i="161"/>
  <c r="C10" i="161"/>
  <c r="H10" i="161"/>
  <c r="I10" i="161"/>
  <c r="J10" i="161"/>
  <c r="K20" i="161"/>
  <c r="K36" i="161" s="1"/>
  <c r="M19" i="161"/>
  <c r="M35" i="161" s="1"/>
  <c r="Q10" i="161"/>
  <c r="V10" i="161"/>
  <c r="X10" i="161"/>
  <c r="W10" i="161"/>
  <c r="C11" i="161"/>
  <c r="J11" i="161"/>
  <c r="O11" i="161"/>
  <c r="O27" i="161" s="1"/>
  <c r="P11" i="161"/>
  <c r="Q11" i="161"/>
  <c r="R20" i="161"/>
  <c r="R36" i="161" s="1"/>
  <c r="W11" i="161"/>
  <c r="C12" i="161"/>
  <c r="F19" i="161"/>
  <c r="F35" i="161" s="1"/>
  <c r="J12" i="161"/>
  <c r="J28" i="161" s="1"/>
  <c r="M28" i="161"/>
  <c r="Q12" i="161"/>
  <c r="Q28" i="161" s="1"/>
  <c r="V12" i="161"/>
  <c r="V28" i="161" s="1"/>
  <c r="W12" i="161"/>
  <c r="X12" i="161"/>
  <c r="C13" i="161"/>
  <c r="H13" i="161"/>
  <c r="H29" i="161" s="1"/>
  <c r="I13" i="161"/>
  <c r="J13" i="161"/>
  <c r="J29" i="161" s="1"/>
  <c r="P13" i="161"/>
  <c r="P29" i="161" s="1"/>
  <c r="T29" i="161"/>
  <c r="X13" i="161"/>
  <c r="X29" i="161" s="1"/>
  <c r="C14" i="161"/>
  <c r="F30" i="161"/>
  <c r="J14" i="161"/>
  <c r="J30" i="161" s="1"/>
  <c r="H14" i="161"/>
  <c r="H30" i="161" s="1"/>
  <c r="O14" i="161"/>
  <c r="O30" i="161" s="1"/>
  <c r="P14" i="161"/>
  <c r="Q14" i="161"/>
  <c r="Q30" i="161" s="1"/>
  <c r="V14" i="161"/>
  <c r="V30" i="161" s="1"/>
  <c r="W14" i="161"/>
  <c r="X14" i="161"/>
  <c r="X30" i="161" s="1"/>
  <c r="C15" i="161"/>
  <c r="F31" i="161"/>
  <c r="I15" i="161"/>
  <c r="I31" i="161" s="1"/>
  <c r="M31" i="161"/>
  <c r="Q15" i="161"/>
  <c r="Q31" i="161" s="1"/>
  <c r="X15" i="161"/>
  <c r="X31" i="161" s="1"/>
  <c r="W15" i="161"/>
  <c r="C16" i="161"/>
  <c r="F21" i="161"/>
  <c r="F37" i="161" s="1"/>
  <c r="H16" i="161"/>
  <c r="I16" i="161"/>
  <c r="J16" i="161"/>
  <c r="J32" i="161" s="1"/>
  <c r="O16" i="161"/>
  <c r="O32" i="161" s="1"/>
  <c r="P16" i="161"/>
  <c r="Q16" i="161"/>
  <c r="T32" i="161"/>
  <c r="X16" i="161"/>
  <c r="X32" i="161" s="1"/>
  <c r="C17" i="161"/>
  <c r="D19" i="161"/>
  <c r="D35" i="161" s="1"/>
  <c r="J17" i="161"/>
  <c r="J33" i="161" s="1"/>
  <c r="N19" i="161"/>
  <c r="N35" i="161" s="1"/>
  <c r="V17" i="161"/>
  <c r="V33" i="161" s="1"/>
  <c r="W17" i="161"/>
  <c r="X17" i="161"/>
  <c r="C18" i="161"/>
  <c r="C21" i="161" s="1"/>
  <c r="H18" i="161"/>
  <c r="H34" i="161" s="1"/>
  <c r="I18" i="161"/>
  <c r="J18" i="161"/>
  <c r="K19" i="161"/>
  <c r="K35" i="161" s="1"/>
  <c r="Q18" i="161"/>
  <c r="Q34" i="161" s="1"/>
  <c r="X18" i="161"/>
  <c r="X34" i="161" s="1"/>
  <c r="G19" i="161"/>
  <c r="R19" i="161"/>
  <c r="T19" i="161"/>
  <c r="C20" i="161"/>
  <c r="D20" i="161"/>
  <c r="F20" i="161"/>
  <c r="G20" i="161"/>
  <c r="M20" i="161"/>
  <c r="N20" i="161"/>
  <c r="T20" i="161"/>
  <c r="T36" i="161" s="1"/>
  <c r="G21" i="161"/>
  <c r="G37" i="161" s="1"/>
  <c r="K21" i="161"/>
  <c r="M21" i="161"/>
  <c r="R21" i="161"/>
  <c r="T21" i="161"/>
  <c r="U21" i="161"/>
  <c r="D23" i="161"/>
  <c r="F23" i="161"/>
  <c r="G23" i="161"/>
  <c r="K23" i="161"/>
  <c r="M23" i="161"/>
  <c r="N23" i="161"/>
  <c r="R23" i="161"/>
  <c r="T23" i="161"/>
  <c r="U23" i="161"/>
  <c r="D24" i="161"/>
  <c r="F24" i="161"/>
  <c r="G24" i="161"/>
  <c r="H24" i="161"/>
  <c r="I24" i="161"/>
  <c r="J24" i="161"/>
  <c r="K24" i="161"/>
  <c r="M24" i="161"/>
  <c r="N24" i="161"/>
  <c r="O24" i="161"/>
  <c r="Q24" i="161"/>
  <c r="R24" i="161"/>
  <c r="T24" i="161"/>
  <c r="U24" i="161"/>
  <c r="D25" i="161"/>
  <c r="F25" i="161"/>
  <c r="G25" i="161"/>
  <c r="K25" i="161"/>
  <c r="M25" i="161"/>
  <c r="N25" i="161"/>
  <c r="R25" i="161"/>
  <c r="T25" i="161"/>
  <c r="U25" i="161"/>
  <c r="W25" i="161"/>
  <c r="X25" i="161"/>
  <c r="D26" i="161"/>
  <c r="F26" i="161"/>
  <c r="G26" i="161"/>
  <c r="J26" i="161"/>
  <c r="K26" i="161"/>
  <c r="M26" i="161"/>
  <c r="N26" i="161"/>
  <c r="R26" i="161"/>
  <c r="T26" i="161"/>
  <c r="U26" i="161"/>
  <c r="W26" i="161"/>
  <c r="D27" i="161"/>
  <c r="F27" i="161"/>
  <c r="G27" i="161"/>
  <c r="K27" i="161"/>
  <c r="M27" i="161"/>
  <c r="N27" i="161"/>
  <c r="P27" i="161"/>
  <c r="Q27" i="161"/>
  <c r="R27" i="161"/>
  <c r="T27" i="161"/>
  <c r="U27" i="161"/>
  <c r="D28" i="161"/>
  <c r="F28" i="161"/>
  <c r="G28" i="161"/>
  <c r="K28" i="161"/>
  <c r="N28" i="161"/>
  <c r="R28" i="161"/>
  <c r="T28" i="161"/>
  <c r="U28" i="161"/>
  <c r="W28" i="161"/>
  <c r="X28" i="161"/>
  <c r="D29" i="161"/>
  <c r="F29" i="161"/>
  <c r="G29" i="161"/>
  <c r="I29" i="161"/>
  <c r="K29" i="161"/>
  <c r="M29" i="161"/>
  <c r="N29" i="161"/>
  <c r="R29" i="161"/>
  <c r="U29" i="161"/>
  <c r="D30" i="161"/>
  <c r="G30" i="161"/>
  <c r="K30" i="161"/>
  <c r="M30" i="161"/>
  <c r="N30" i="161"/>
  <c r="P30" i="161"/>
  <c r="R30" i="161"/>
  <c r="T30" i="161"/>
  <c r="U30" i="161"/>
  <c r="W30" i="161"/>
  <c r="D31" i="161"/>
  <c r="G31" i="161"/>
  <c r="K31" i="161"/>
  <c r="N31" i="161"/>
  <c r="R31" i="161"/>
  <c r="T31" i="161"/>
  <c r="U31" i="161"/>
  <c r="W31" i="161"/>
  <c r="D32" i="161"/>
  <c r="F32" i="161"/>
  <c r="G32" i="161"/>
  <c r="H32" i="161"/>
  <c r="I32" i="161"/>
  <c r="K32" i="161"/>
  <c r="N32" i="161"/>
  <c r="P32" i="161"/>
  <c r="Q32" i="161"/>
  <c r="R32" i="161"/>
  <c r="U32" i="161"/>
  <c r="D33" i="161"/>
  <c r="F33" i="161"/>
  <c r="G33" i="161"/>
  <c r="K33" i="161"/>
  <c r="M33" i="161"/>
  <c r="N33" i="161"/>
  <c r="R33" i="161"/>
  <c r="T33" i="161"/>
  <c r="U33" i="161"/>
  <c r="W33" i="161"/>
  <c r="X33" i="161"/>
  <c r="D34" i="161"/>
  <c r="G34" i="161"/>
  <c r="I34" i="161"/>
  <c r="J34" i="161"/>
  <c r="K34" i="161"/>
  <c r="M34" i="161"/>
  <c r="N34" i="161"/>
  <c r="R34" i="161"/>
  <c r="T34" i="161"/>
  <c r="U34" i="161"/>
  <c r="C35" i="161"/>
  <c r="G35" i="161"/>
  <c r="R35" i="161"/>
  <c r="T35" i="161"/>
  <c r="C36" i="161"/>
  <c r="D36" i="161"/>
  <c r="F36" i="161"/>
  <c r="G36" i="161"/>
  <c r="M36" i="161"/>
  <c r="N36" i="161"/>
  <c r="C37" i="161"/>
  <c r="K37" i="161"/>
  <c r="M37" i="161"/>
  <c r="R37" i="161"/>
  <c r="T37" i="161"/>
  <c r="U37" i="161"/>
  <c r="B1" i="160"/>
  <c r="B2" i="160"/>
  <c r="B7" i="159"/>
  <c r="F21" i="159"/>
  <c r="F37" i="159" s="1"/>
  <c r="H7" i="159"/>
  <c r="I7" i="159"/>
  <c r="I23" i="159" s="1"/>
  <c r="J7" i="159"/>
  <c r="O7" i="159"/>
  <c r="O23" i="159" s="1"/>
  <c r="P7" i="159"/>
  <c r="Q7" i="159"/>
  <c r="Q23" i="159" s="1"/>
  <c r="R19" i="159"/>
  <c r="R35" i="159" s="1"/>
  <c r="T21" i="159"/>
  <c r="T37" i="159" s="1"/>
  <c r="X7" i="159"/>
  <c r="B8" i="159"/>
  <c r="D21" i="159"/>
  <c r="D37" i="159" s="1"/>
  <c r="H8" i="159"/>
  <c r="J8" i="159"/>
  <c r="Q8" i="159"/>
  <c r="R24" i="159"/>
  <c r="V8" i="159"/>
  <c r="V24" i="159" s="1"/>
  <c r="W8" i="159"/>
  <c r="X8" i="159"/>
  <c r="B9" i="159"/>
  <c r="H9" i="159"/>
  <c r="I9" i="159"/>
  <c r="I25" i="159" s="1"/>
  <c r="J9" i="159"/>
  <c r="K21" i="159"/>
  <c r="K37" i="159" s="1"/>
  <c r="M25" i="159"/>
  <c r="Q9" i="159"/>
  <c r="Q25" i="159" s="1"/>
  <c r="U21" i="159"/>
  <c r="U37" i="159" s="1"/>
  <c r="B10" i="159"/>
  <c r="D20" i="159"/>
  <c r="D36" i="159" s="1"/>
  <c r="G19" i="159"/>
  <c r="G35" i="159" s="1"/>
  <c r="O10" i="159"/>
  <c r="P10" i="159"/>
  <c r="P26" i="159" s="1"/>
  <c r="Q10" i="159"/>
  <c r="R20" i="159"/>
  <c r="R36" i="159" s="1"/>
  <c r="T20" i="159"/>
  <c r="T36" i="159" s="1"/>
  <c r="V10" i="159"/>
  <c r="W10" i="159"/>
  <c r="B11" i="159"/>
  <c r="B20" i="159" s="1"/>
  <c r="J11" i="159"/>
  <c r="J27" i="159" s="1"/>
  <c r="M27" i="159"/>
  <c r="Q11" i="159"/>
  <c r="Q27" i="159" s="1"/>
  <c r="V11" i="159"/>
  <c r="W11" i="159"/>
  <c r="X11" i="159"/>
  <c r="B12" i="159"/>
  <c r="H12" i="159"/>
  <c r="H28" i="159" s="1"/>
  <c r="I12" i="159"/>
  <c r="J12" i="159"/>
  <c r="K20" i="159"/>
  <c r="K36" i="159" s="1"/>
  <c r="P12" i="159"/>
  <c r="P28" i="159" s="1"/>
  <c r="X12" i="159"/>
  <c r="X28" i="159" s="1"/>
  <c r="B13" i="159"/>
  <c r="F19" i="159"/>
  <c r="F35" i="159" s="1"/>
  <c r="J13" i="159"/>
  <c r="J29" i="159" s="1"/>
  <c r="O13" i="159"/>
  <c r="P13" i="159"/>
  <c r="Q13" i="159"/>
  <c r="Q29" i="159" s="1"/>
  <c r="V13" i="159"/>
  <c r="V29" i="159" s="1"/>
  <c r="W13" i="159"/>
  <c r="W29" i="159" s="1"/>
  <c r="X13" i="159"/>
  <c r="B14" i="159"/>
  <c r="D30" i="159"/>
  <c r="F30" i="159"/>
  <c r="I14" i="159"/>
  <c r="I30" i="159" s="1"/>
  <c r="K30" i="159"/>
  <c r="Q14" i="159"/>
  <c r="Q30" i="159" s="1"/>
  <c r="U30" i="159"/>
  <c r="B15" i="159"/>
  <c r="H15" i="159"/>
  <c r="H31" i="159" s="1"/>
  <c r="I15" i="159"/>
  <c r="I31" i="159" s="1"/>
  <c r="J15" i="159"/>
  <c r="P15" i="159"/>
  <c r="P31" i="159" s="1"/>
  <c r="O15" i="159"/>
  <c r="O31" i="159" s="1"/>
  <c r="Q15" i="159"/>
  <c r="Q31" i="159" s="1"/>
  <c r="X15" i="159"/>
  <c r="X31" i="159" s="1"/>
  <c r="B16" i="159"/>
  <c r="D32" i="159"/>
  <c r="J16" i="159"/>
  <c r="J32" i="159" s="1"/>
  <c r="Q16" i="159"/>
  <c r="Q32" i="159" s="1"/>
  <c r="R32" i="159"/>
  <c r="V16" i="159"/>
  <c r="V32" i="159" s="1"/>
  <c r="W16" i="159"/>
  <c r="X16" i="159"/>
  <c r="B17" i="159"/>
  <c r="H17" i="159"/>
  <c r="I17" i="159"/>
  <c r="J17" i="159"/>
  <c r="M21" i="159"/>
  <c r="M37" i="159" s="1"/>
  <c r="Q17" i="159"/>
  <c r="Q33" i="159" s="1"/>
  <c r="T33" i="159"/>
  <c r="U33" i="159"/>
  <c r="B18" i="159"/>
  <c r="G34" i="159"/>
  <c r="H18" i="159"/>
  <c r="H34" i="159" s="1"/>
  <c r="O18" i="159"/>
  <c r="O34" i="159" s="1"/>
  <c r="P18" i="159"/>
  <c r="P34" i="159" s="1"/>
  <c r="Q18" i="159"/>
  <c r="Q34" i="159" s="1"/>
  <c r="R34" i="159"/>
  <c r="W18" i="159"/>
  <c r="W34" i="159" s="1"/>
  <c r="B19" i="159"/>
  <c r="D19" i="159"/>
  <c r="D35" i="159" s="1"/>
  <c r="E19" i="159"/>
  <c r="K19" i="159"/>
  <c r="K35" i="159" s="1"/>
  <c r="L19" i="159"/>
  <c r="L35" i="159" s="1"/>
  <c r="M19" i="159"/>
  <c r="S19" i="159"/>
  <c r="S35" i="159" s="1"/>
  <c r="T19" i="159"/>
  <c r="T35" i="159" s="1"/>
  <c r="E20" i="159"/>
  <c r="E36" i="159" s="1"/>
  <c r="F20" i="159"/>
  <c r="F36" i="159" s="1"/>
  <c r="G20" i="159"/>
  <c r="L20" i="159"/>
  <c r="M20" i="159"/>
  <c r="M36" i="159" s="1"/>
  <c r="N20" i="159"/>
  <c r="N36" i="159" s="1"/>
  <c r="S20" i="159"/>
  <c r="U20" i="159"/>
  <c r="U36" i="159" s="1"/>
  <c r="E21" i="159"/>
  <c r="G21" i="159"/>
  <c r="G37" i="159" s="1"/>
  <c r="L21" i="159"/>
  <c r="R21" i="159"/>
  <c r="S21" i="159"/>
  <c r="D23" i="159"/>
  <c r="E23" i="159"/>
  <c r="F23" i="159"/>
  <c r="G23" i="159"/>
  <c r="H23" i="159"/>
  <c r="J23" i="159"/>
  <c r="K23" i="159"/>
  <c r="L23" i="159"/>
  <c r="M23" i="159"/>
  <c r="N23" i="159"/>
  <c r="P23" i="159"/>
  <c r="R23" i="159"/>
  <c r="S23" i="159"/>
  <c r="T23" i="159"/>
  <c r="U23" i="159"/>
  <c r="E24" i="159"/>
  <c r="F24" i="159"/>
  <c r="G24" i="159"/>
  <c r="K24" i="159"/>
  <c r="L24" i="159"/>
  <c r="M24" i="159"/>
  <c r="N24" i="159"/>
  <c r="S24" i="159"/>
  <c r="T24" i="159"/>
  <c r="U24" i="159"/>
  <c r="W24" i="159"/>
  <c r="X24" i="159"/>
  <c r="D25" i="159"/>
  <c r="E25" i="159"/>
  <c r="F25" i="159"/>
  <c r="G25" i="159"/>
  <c r="H25" i="159"/>
  <c r="J25" i="159"/>
  <c r="K25" i="159"/>
  <c r="L25" i="159"/>
  <c r="N25" i="159"/>
  <c r="R25" i="159"/>
  <c r="S25" i="159"/>
  <c r="T25" i="159"/>
  <c r="D26" i="159"/>
  <c r="E26" i="159"/>
  <c r="F26" i="159"/>
  <c r="G26" i="159"/>
  <c r="K26" i="159"/>
  <c r="L26" i="159"/>
  <c r="M26" i="159"/>
  <c r="N26" i="159"/>
  <c r="Q26" i="159"/>
  <c r="S26" i="159"/>
  <c r="T26" i="159"/>
  <c r="U26" i="159"/>
  <c r="W26" i="159"/>
  <c r="D27" i="159"/>
  <c r="E27" i="159"/>
  <c r="F27" i="159"/>
  <c r="G27" i="159"/>
  <c r="K27" i="159"/>
  <c r="L27" i="159"/>
  <c r="N27" i="159"/>
  <c r="R27" i="159"/>
  <c r="S27" i="159"/>
  <c r="T27" i="159"/>
  <c r="U27" i="159"/>
  <c r="V27" i="159"/>
  <c r="W27" i="159"/>
  <c r="X27" i="159"/>
  <c r="D28" i="159"/>
  <c r="E28" i="159"/>
  <c r="F28" i="159"/>
  <c r="G28" i="159"/>
  <c r="I28" i="159"/>
  <c r="J28" i="159"/>
  <c r="K28" i="159"/>
  <c r="L28" i="159"/>
  <c r="M28" i="159"/>
  <c r="R28" i="159"/>
  <c r="S28" i="159"/>
  <c r="T28" i="159"/>
  <c r="U28" i="159"/>
  <c r="D29" i="159"/>
  <c r="E29" i="159"/>
  <c r="F29" i="159"/>
  <c r="G29" i="159"/>
  <c r="K29" i="159"/>
  <c r="L29" i="159"/>
  <c r="M29" i="159"/>
  <c r="N29" i="159"/>
  <c r="O29" i="159"/>
  <c r="P29" i="159"/>
  <c r="R29" i="159"/>
  <c r="S29" i="159"/>
  <c r="T29" i="159"/>
  <c r="U29" i="159"/>
  <c r="X29" i="159"/>
  <c r="E30" i="159"/>
  <c r="G30" i="159"/>
  <c r="L30" i="159"/>
  <c r="M30" i="159"/>
  <c r="R30" i="159"/>
  <c r="S30" i="159"/>
  <c r="T30" i="159"/>
  <c r="D31" i="159"/>
  <c r="E31" i="159"/>
  <c r="F31" i="159"/>
  <c r="G31" i="159"/>
  <c r="J31" i="159"/>
  <c r="K31" i="159"/>
  <c r="L31" i="159"/>
  <c r="M31" i="159"/>
  <c r="N31" i="159"/>
  <c r="R31" i="159"/>
  <c r="S31" i="159"/>
  <c r="T31" i="159"/>
  <c r="U31" i="159"/>
  <c r="E32" i="159"/>
  <c r="F32" i="159"/>
  <c r="G32" i="159"/>
  <c r="K32" i="159"/>
  <c r="L32" i="159"/>
  <c r="M32" i="159"/>
  <c r="N32" i="159"/>
  <c r="S32" i="159"/>
  <c r="T32" i="159"/>
  <c r="U32" i="159"/>
  <c r="W32" i="159"/>
  <c r="X32" i="159"/>
  <c r="D33" i="159"/>
  <c r="E33" i="159"/>
  <c r="F33" i="159"/>
  <c r="G33" i="159"/>
  <c r="H33" i="159"/>
  <c r="I33" i="159"/>
  <c r="J33" i="159"/>
  <c r="K33" i="159"/>
  <c r="L33" i="159"/>
  <c r="N33" i="159"/>
  <c r="R33" i="159"/>
  <c r="S33" i="159"/>
  <c r="D34" i="159"/>
  <c r="E34" i="159"/>
  <c r="F34" i="159"/>
  <c r="K34" i="159"/>
  <c r="L34" i="159"/>
  <c r="M34" i="159"/>
  <c r="N34" i="159"/>
  <c r="S34" i="159"/>
  <c r="T34" i="159"/>
  <c r="U34" i="159"/>
  <c r="B35" i="159"/>
  <c r="E35" i="159"/>
  <c r="M35" i="159"/>
  <c r="B36" i="159"/>
  <c r="G36" i="159"/>
  <c r="L36" i="159"/>
  <c r="S36" i="159"/>
  <c r="B37" i="159"/>
  <c r="E37" i="159"/>
  <c r="L37" i="159"/>
  <c r="R37" i="159"/>
  <c r="S37" i="159"/>
  <c r="B1" i="158"/>
  <c r="B2" i="158"/>
  <c r="B7" i="157"/>
  <c r="C7" i="157"/>
  <c r="F23" i="157"/>
  <c r="G23" i="157"/>
  <c r="O7" i="157"/>
  <c r="O23" i="157" s="1"/>
  <c r="P7" i="157"/>
  <c r="P23" i="157" s="1"/>
  <c r="Q7" i="157"/>
  <c r="R19" i="157"/>
  <c r="R35" i="157" s="1"/>
  <c r="V7" i="157"/>
  <c r="W7" i="157"/>
  <c r="W23" i="157" s="1"/>
  <c r="X7" i="157"/>
  <c r="X23" i="157" s="1"/>
  <c r="B8" i="157"/>
  <c r="C8" i="157"/>
  <c r="D21" i="157"/>
  <c r="D37" i="157" s="1"/>
  <c r="H8" i="157"/>
  <c r="H24" i="157" s="1"/>
  <c r="I8" i="157"/>
  <c r="J8" i="157"/>
  <c r="J24" i="157" s="1"/>
  <c r="K19" i="157"/>
  <c r="K35" i="157" s="1"/>
  <c r="Q8" i="157"/>
  <c r="T24" i="157"/>
  <c r="U21" i="157"/>
  <c r="U37" i="157" s="1"/>
  <c r="B9" i="157"/>
  <c r="C9" i="157"/>
  <c r="F25" i="157"/>
  <c r="J9" i="157"/>
  <c r="J25" i="157" s="1"/>
  <c r="M25" i="157"/>
  <c r="O9" i="157"/>
  <c r="O25" i="157" s="1"/>
  <c r="P9" i="157"/>
  <c r="Q9" i="157"/>
  <c r="V9" i="157"/>
  <c r="V25" i="157" s="1"/>
  <c r="W9" i="157"/>
  <c r="X9" i="157"/>
  <c r="B10" i="157"/>
  <c r="C10" i="157"/>
  <c r="D20" i="157"/>
  <c r="D36" i="157" s="1"/>
  <c r="H10" i="157"/>
  <c r="I10" i="157"/>
  <c r="J10" i="157"/>
  <c r="K20" i="157"/>
  <c r="K36" i="157" s="1"/>
  <c r="M20" i="157"/>
  <c r="M36" i="157" s="1"/>
  <c r="Q10" i="157"/>
  <c r="T20" i="157"/>
  <c r="T36" i="157" s="1"/>
  <c r="X10" i="157"/>
  <c r="B11" i="157"/>
  <c r="C11" i="157"/>
  <c r="J11" i="157"/>
  <c r="J27" i="157" s="1"/>
  <c r="M27" i="157"/>
  <c r="O11" i="157"/>
  <c r="P11" i="157"/>
  <c r="Q11" i="157"/>
  <c r="R20" i="157"/>
  <c r="R36" i="157" s="1"/>
  <c r="V11" i="157"/>
  <c r="V27" i="157" s="1"/>
  <c r="W11" i="157"/>
  <c r="X11" i="157"/>
  <c r="B12" i="157"/>
  <c r="C12" i="157"/>
  <c r="H12" i="157"/>
  <c r="H28" i="157" s="1"/>
  <c r="I12" i="157"/>
  <c r="I28" i="157" s="1"/>
  <c r="J12" i="157"/>
  <c r="Q12" i="157"/>
  <c r="Q28" i="157" s="1"/>
  <c r="X12" i="157"/>
  <c r="X28" i="157" s="1"/>
  <c r="B13" i="157"/>
  <c r="C13" i="157"/>
  <c r="J13" i="157"/>
  <c r="J29" i="157" s="1"/>
  <c r="O13" i="157"/>
  <c r="O29" i="157" s="1"/>
  <c r="P13" i="157"/>
  <c r="P29" i="157" s="1"/>
  <c r="Q13" i="157"/>
  <c r="Q29" i="157" s="1"/>
  <c r="V13" i="157"/>
  <c r="V29" i="157" s="1"/>
  <c r="W13" i="157"/>
  <c r="X13" i="157"/>
  <c r="X29" i="157" s="1"/>
  <c r="B14" i="157"/>
  <c r="C14" i="157"/>
  <c r="D30" i="157"/>
  <c r="H14" i="157"/>
  <c r="H30" i="157" s="1"/>
  <c r="I14" i="157"/>
  <c r="J14" i="157"/>
  <c r="K30" i="157"/>
  <c r="Q14" i="157"/>
  <c r="Q30" i="157" s="1"/>
  <c r="T30" i="157"/>
  <c r="U30" i="157"/>
  <c r="B15" i="157"/>
  <c r="C15" i="157"/>
  <c r="F31" i="157"/>
  <c r="G31" i="157"/>
  <c r="O15" i="157"/>
  <c r="O31" i="157" s="1"/>
  <c r="P15" i="157"/>
  <c r="P31" i="157" s="1"/>
  <c r="Q15" i="157"/>
  <c r="Q31" i="157" s="1"/>
  <c r="V15" i="157"/>
  <c r="V31" i="157" s="1"/>
  <c r="W15" i="157"/>
  <c r="W31" i="157" s="1"/>
  <c r="X15" i="157"/>
  <c r="X31" i="157" s="1"/>
  <c r="B16" i="157"/>
  <c r="C16" i="157"/>
  <c r="D32" i="157"/>
  <c r="H16" i="157"/>
  <c r="I16" i="157"/>
  <c r="J16" i="157"/>
  <c r="J32" i="157" s="1"/>
  <c r="K32" i="157"/>
  <c r="M21" i="157"/>
  <c r="M37" i="157" s="1"/>
  <c r="Q16" i="157"/>
  <c r="Q32" i="157" s="1"/>
  <c r="T32" i="157"/>
  <c r="X16" i="157"/>
  <c r="X32" i="157" s="1"/>
  <c r="B17" i="157"/>
  <c r="C17" i="157"/>
  <c r="F33" i="157"/>
  <c r="J17" i="157"/>
  <c r="J33" i="157" s="1"/>
  <c r="M33" i="157"/>
  <c r="O17" i="157"/>
  <c r="O33" i="157" s="1"/>
  <c r="P17" i="157"/>
  <c r="Q17" i="157"/>
  <c r="V17" i="157"/>
  <c r="W17" i="157"/>
  <c r="W33" i="157" s="1"/>
  <c r="X17" i="157"/>
  <c r="B18" i="157"/>
  <c r="C18" i="157"/>
  <c r="H18" i="157"/>
  <c r="H34" i="157" s="1"/>
  <c r="I18" i="157"/>
  <c r="J18" i="157"/>
  <c r="J34" i="157" s="1"/>
  <c r="Q18" i="157"/>
  <c r="Q34" i="157" s="1"/>
  <c r="X18" i="157"/>
  <c r="X34" i="157" s="1"/>
  <c r="E19" i="157"/>
  <c r="F19" i="157"/>
  <c r="F35" i="157" s="1"/>
  <c r="L19" i="157"/>
  <c r="M19" i="157"/>
  <c r="N19" i="157"/>
  <c r="S19" i="157"/>
  <c r="S35" i="157" s="1"/>
  <c r="E20" i="157"/>
  <c r="E36" i="157" s="1"/>
  <c r="F20" i="157"/>
  <c r="G20" i="157"/>
  <c r="G36" i="157" s="1"/>
  <c r="L20" i="157"/>
  <c r="L36" i="157" s="1"/>
  <c r="N20" i="157"/>
  <c r="S20" i="157"/>
  <c r="E21" i="157"/>
  <c r="E37" i="157" s="1"/>
  <c r="G21" i="157"/>
  <c r="L21" i="157"/>
  <c r="L37" i="157" s="1"/>
  <c r="R21" i="157"/>
  <c r="S21" i="157"/>
  <c r="S37" i="157" s="1"/>
  <c r="D23" i="157"/>
  <c r="E23" i="157"/>
  <c r="K23" i="157"/>
  <c r="L23" i="157"/>
  <c r="M23" i="157"/>
  <c r="N23" i="157"/>
  <c r="R23" i="157"/>
  <c r="S23" i="157"/>
  <c r="T23" i="157"/>
  <c r="U23" i="157"/>
  <c r="E24" i="157"/>
  <c r="F24" i="157"/>
  <c r="G24" i="157"/>
  <c r="I24" i="157"/>
  <c r="L24" i="157"/>
  <c r="M24" i="157"/>
  <c r="N24" i="157"/>
  <c r="R24" i="157"/>
  <c r="S24" i="157"/>
  <c r="U24" i="157"/>
  <c r="D25" i="157"/>
  <c r="E25" i="157"/>
  <c r="K25" i="157"/>
  <c r="L25" i="157"/>
  <c r="N25" i="157"/>
  <c r="P25" i="157"/>
  <c r="Q25" i="157"/>
  <c r="R25" i="157"/>
  <c r="S25" i="157"/>
  <c r="T25" i="157"/>
  <c r="U25" i="157"/>
  <c r="W25" i="157"/>
  <c r="X25" i="157"/>
  <c r="D26" i="157"/>
  <c r="E26" i="157"/>
  <c r="F26" i="157"/>
  <c r="G26" i="157"/>
  <c r="I26" i="157"/>
  <c r="K26" i="157"/>
  <c r="L26" i="157"/>
  <c r="M26" i="157"/>
  <c r="N26" i="157"/>
  <c r="R26" i="157"/>
  <c r="S26" i="157"/>
  <c r="T26" i="157"/>
  <c r="U26" i="157"/>
  <c r="D27" i="157"/>
  <c r="E27" i="157"/>
  <c r="F27" i="157"/>
  <c r="G27" i="157"/>
  <c r="K27" i="157"/>
  <c r="L27" i="157"/>
  <c r="N27" i="157"/>
  <c r="O27" i="157"/>
  <c r="P27" i="157"/>
  <c r="Q27" i="157"/>
  <c r="R27" i="157"/>
  <c r="S27" i="157"/>
  <c r="T27" i="157"/>
  <c r="U27" i="157"/>
  <c r="W27" i="157"/>
  <c r="X27" i="157"/>
  <c r="D28" i="157"/>
  <c r="E28" i="157"/>
  <c r="G28" i="157"/>
  <c r="J28" i="157"/>
  <c r="K28" i="157"/>
  <c r="L28" i="157"/>
  <c r="M28" i="157"/>
  <c r="R28" i="157"/>
  <c r="S28" i="157"/>
  <c r="T28" i="157"/>
  <c r="D29" i="157"/>
  <c r="E29" i="157"/>
  <c r="F29" i="157"/>
  <c r="G29" i="157"/>
  <c r="K29" i="157"/>
  <c r="L29" i="157"/>
  <c r="M29" i="157"/>
  <c r="N29" i="157"/>
  <c r="R29" i="157"/>
  <c r="S29" i="157"/>
  <c r="T29" i="157"/>
  <c r="U29" i="157"/>
  <c r="W29" i="157"/>
  <c r="E30" i="157"/>
  <c r="G30" i="157"/>
  <c r="I30" i="157"/>
  <c r="J30" i="157"/>
  <c r="L30" i="157"/>
  <c r="M30" i="157"/>
  <c r="R30" i="157"/>
  <c r="S30" i="157"/>
  <c r="D31" i="157"/>
  <c r="E31" i="157"/>
  <c r="K31" i="157"/>
  <c r="L31" i="157"/>
  <c r="M31" i="157"/>
  <c r="N31" i="157"/>
  <c r="R31" i="157"/>
  <c r="S31" i="157"/>
  <c r="T31" i="157"/>
  <c r="U31" i="157"/>
  <c r="E32" i="157"/>
  <c r="F32" i="157"/>
  <c r="G32" i="157"/>
  <c r="H32" i="157"/>
  <c r="I32" i="157"/>
  <c r="L32" i="157"/>
  <c r="M32" i="157"/>
  <c r="N32" i="157"/>
  <c r="R32" i="157"/>
  <c r="S32" i="157"/>
  <c r="U32" i="157"/>
  <c r="D33" i="157"/>
  <c r="E33" i="157"/>
  <c r="K33" i="157"/>
  <c r="L33" i="157"/>
  <c r="N33" i="157"/>
  <c r="P33" i="157"/>
  <c r="Q33" i="157"/>
  <c r="R33" i="157"/>
  <c r="S33" i="157"/>
  <c r="T33" i="157"/>
  <c r="U33" i="157"/>
  <c r="V33" i="157"/>
  <c r="X33" i="157"/>
  <c r="D34" i="157"/>
  <c r="E34" i="157"/>
  <c r="F34" i="157"/>
  <c r="G34" i="157"/>
  <c r="I34" i="157"/>
  <c r="K34" i="157"/>
  <c r="L34" i="157"/>
  <c r="M34" i="157"/>
  <c r="N34" i="157"/>
  <c r="R34" i="157"/>
  <c r="S34" i="157"/>
  <c r="T34" i="157"/>
  <c r="U34" i="157"/>
  <c r="B35" i="157"/>
  <c r="C35" i="157"/>
  <c r="E35" i="157"/>
  <c r="L35" i="157"/>
  <c r="M35" i="157"/>
  <c r="N35" i="157"/>
  <c r="B36" i="157"/>
  <c r="C36" i="157"/>
  <c r="F36" i="157"/>
  <c r="N36" i="157"/>
  <c r="S36" i="157"/>
  <c r="B37" i="157"/>
  <c r="C37" i="157"/>
  <c r="G37" i="157"/>
  <c r="R37" i="157"/>
  <c r="B1" i="156"/>
  <c r="B2" i="156"/>
  <c r="D19" i="155"/>
  <c r="D35" i="155" s="1"/>
  <c r="F19" i="155"/>
  <c r="F35" i="155" s="1"/>
  <c r="J7" i="155"/>
  <c r="M23" i="155"/>
  <c r="O7" i="155"/>
  <c r="Q7" i="155"/>
  <c r="T21" i="155"/>
  <c r="T37" i="155" s="1"/>
  <c r="X7" i="155"/>
  <c r="G19" i="155"/>
  <c r="G35" i="155" s="1"/>
  <c r="K24" i="155"/>
  <c r="O8" i="155"/>
  <c r="Q8" i="155"/>
  <c r="R19" i="155"/>
  <c r="R35" i="155" s="1"/>
  <c r="X8" i="155"/>
  <c r="X24" i="155" s="1"/>
  <c r="D25" i="155"/>
  <c r="J9" i="155"/>
  <c r="J25" i="155" s="1"/>
  <c r="H9" i="155"/>
  <c r="Q9" i="155"/>
  <c r="O9" i="155"/>
  <c r="O25" i="155" s="1"/>
  <c r="V9" i="155"/>
  <c r="V25" i="155" s="1"/>
  <c r="X9" i="155"/>
  <c r="X25" i="155" s="1"/>
  <c r="F26" i="155"/>
  <c r="H10" i="155"/>
  <c r="J10" i="155"/>
  <c r="Q10" i="155"/>
  <c r="O10" i="155"/>
  <c r="T20" i="155"/>
  <c r="T36" i="155" s="1"/>
  <c r="X10" i="155"/>
  <c r="D27" i="155"/>
  <c r="G20" i="155"/>
  <c r="G36" i="155" s="1"/>
  <c r="J11" i="155"/>
  <c r="Q11" i="155"/>
  <c r="Q27" i="155" s="1"/>
  <c r="R20" i="155"/>
  <c r="R36" i="155" s="1"/>
  <c r="X11" i="155"/>
  <c r="X27" i="155" s="1"/>
  <c r="V11" i="155"/>
  <c r="J12" i="155"/>
  <c r="J28" i="155" s="1"/>
  <c r="F28" i="155"/>
  <c r="H12" i="155"/>
  <c r="H28" i="155" s="1"/>
  <c r="O12" i="155"/>
  <c r="O28" i="155" s="1"/>
  <c r="Q12" i="155"/>
  <c r="Q28" i="155" s="1"/>
  <c r="T28" i="155"/>
  <c r="V12" i="155"/>
  <c r="X12" i="155"/>
  <c r="X28" i="155" s="1"/>
  <c r="J13" i="155"/>
  <c r="J29" i="155" s="1"/>
  <c r="F20" i="155"/>
  <c r="F36" i="155" s="1"/>
  <c r="H13" i="155"/>
  <c r="H29" i="155" s="1"/>
  <c r="Q13" i="155"/>
  <c r="Q29" i="155" s="1"/>
  <c r="R29" i="155"/>
  <c r="V13" i="155"/>
  <c r="V29" i="155" s="1"/>
  <c r="X13" i="155"/>
  <c r="D20" i="155"/>
  <c r="D36" i="155" s="1"/>
  <c r="J14" i="155"/>
  <c r="J30" i="155" s="1"/>
  <c r="K30" i="155"/>
  <c r="Q14" i="155"/>
  <c r="Q30" i="155" s="1"/>
  <c r="O14" i="155"/>
  <c r="X14" i="155"/>
  <c r="X30" i="155" s="1"/>
  <c r="T30" i="155"/>
  <c r="V14" i="155"/>
  <c r="V30" i="155" s="1"/>
  <c r="H15" i="155"/>
  <c r="H31" i="155" s="1"/>
  <c r="J15" i="155"/>
  <c r="J31" i="155" s="1"/>
  <c r="M31" i="155"/>
  <c r="O15" i="155"/>
  <c r="Q15" i="155"/>
  <c r="X15" i="155"/>
  <c r="X31" i="155" s="1"/>
  <c r="V15" i="155"/>
  <c r="V31" i="155" s="1"/>
  <c r="F21" i="155"/>
  <c r="F37" i="155" s="1"/>
  <c r="J16" i="155"/>
  <c r="J32" i="155" s="1"/>
  <c r="K32" i="155"/>
  <c r="O16" i="155"/>
  <c r="O32" i="155" s="1"/>
  <c r="Q16" i="155"/>
  <c r="U21" i="155"/>
  <c r="U37" i="155" s="1"/>
  <c r="D33" i="155"/>
  <c r="J17" i="155"/>
  <c r="J33" i="155" s="1"/>
  <c r="H17" i="155"/>
  <c r="Q17" i="155"/>
  <c r="Q33" i="155" s="1"/>
  <c r="M33" i="155"/>
  <c r="O17" i="155"/>
  <c r="O33" i="155" s="1"/>
  <c r="V17" i="155"/>
  <c r="V33" i="155" s="1"/>
  <c r="X17" i="155"/>
  <c r="X33" i="155" s="1"/>
  <c r="F34" i="155"/>
  <c r="H18" i="155"/>
  <c r="J18" i="155"/>
  <c r="Q18" i="155"/>
  <c r="Q34" i="155" s="1"/>
  <c r="O18" i="155"/>
  <c r="O34" i="155" s="1"/>
  <c r="X18" i="155"/>
  <c r="X34" i="155" s="1"/>
  <c r="K19" i="155"/>
  <c r="U19" i="155"/>
  <c r="K20" i="155"/>
  <c r="M20" i="155"/>
  <c r="D21" i="155"/>
  <c r="D37" i="155" s="1"/>
  <c r="M21" i="155"/>
  <c r="N21" i="155"/>
  <c r="N37" i="155" s="1"/>
  <c r="D23" i="155"/>
  <c r="F23" i="155"/>
  <c r="G23" i="155"/>
  <c r="K23" i="155"/>
  <c r="N23" i="155"/>
  <c r="O23" i="155"/>
  <c r="Q23" i="155"/>
  <c r="R23" i="155"/>
  <c r="T23" i="155"/>
  <c r="D24" i="155"/>
  <c r="F24" i="155"/>
  <c r="G24" i="155"/>
  <c r="M24" i="155"/>
  <c r="Q24" i="155"/>
  <c r="R24" i="155"/>
  <c r="T24" i="155"/>
  <c r="U24" i="155"/>
  <c r="F25" i="155"/>
  <c r="G25" i="155"/>
  <c r="H25" i="155"/>
  <c r="K25" i="155"/>
  <c r="N25" i="155"/>
  <c r="R25" i="155"/>
  <c r="T25" i="155"/>
  <c r="U25" i="155"/>
  <c r="D26" i="155"/>
  <c r="G26" i="155"/>
  <c r="H26" i="155"/>
  <c r="J26" i="155"/>
  <c r="K26" i="155"/>
  <c r="M26" i="155"/>
  <c r="R26" i="155"/>
  <c r="T26" i="155"/>
  <c r="U26" i="155"/>
  <c r="F27" i="155"/>
  <c r="J27" i="155"/>
  <c r="K27" i="155"/>
  <c r="M27" i="155"/>
  <c r="N27" i="155"/>
  <c r="T27" i="155"/>
  <c r="U27" i="155"/>
  <c r="V27" i="155"/>
  <c r="D28" i="155"/>
  <c r="G28" i="155"/>
  <c r="K28" i="155"/>
  <c r="M28" i="155"/>
  <c r="N28" i="155"/>
  <c r="R28" i="155"/>
  <c r="U28" i="155"/>
  <c r="V28" i="155"/>
  <c r="D29" i="155"/>
  <c r="F29" i="155"/>
  <c r="K29" i="155"/>
  <c r="M29" i="155"/>
  <c r="N29" i="155"/>
  <c r="T29" i="155"/>
  <c r="X29" i="155"/>
  <c r="D30" i="155"/>
  <c r="F30" i="155"/>
  <c r="G30" i="155"/>
  <c r="M30" i="155"/>
  <c r="N30" i="155"/>
  <c r="O30" i="155"/>
  <c r="R30" i="155"/>
  <c r="U30" i="155"/>
  <c r="D31" i="155"/>
  <c r="F31" i="155"/>
  <c r="G31" i="155"/>
  <c r="K31" i="155"/>
  <c r="N31" i="155"/>
  <c r="O31" i="155"/>
  <c r="Q31" i="155"/>
  <c r="R31" i="155"/>
  <c r="T31" i="155"/>
  <c r="D32" i="155"/>
  <c r="F32" i="155"/>
  <c r="G32" i="155"/>
  <c r="M32" i="155"/>
  <c r="Q32" i="155"/>
  <c r="R32" i="155"/>
  <c r="T32" i="155"/>
  <c r="U32" i="155"/>
  <c r="F33" i="155"/>
  <c r="G33" i="155"/>
  <c r="H33" i="155"/>
  <c r="K33" i="155"/>
  <c r="N33" i="155"/>
  <c r="R33" i="155"/>
  <c r="T33" i="155"/>
  <c r="U33" i="155"/>
  <c r="D34" i="155"/>
  <c r="G34" i="155"/>
  <c r="H34" i="155"/>
  <c r="J34" i="155"/>
  <c r="K34" i="155"/>
  <c r="M34" i="155"/>
  <c r="R34" i="155"/>
  <c r="T34" i="155"/>
  <c r="U34" i="155"/>
  <c r="K35" i="155"/>
  <c r="U35" i="155"/>
  <c r="K36" i="155"/>
  <c r="M36" i="155"/>
  <c r="M37" i="155"/>
  <c r="B1" i="154"/>
  <c r="B2" i="154"/>
  <c r="C7" i="153"/>
  <c r="C19" i="153" s="1"/>
  <c r="D23" i="153"/>
  <c r="J7" i="153"/>
  <c r="M23" i="153"/>
  <c r="O7" i="153"/>
  <c r="Q7" i="153"/>
  <c r="X7" i="153"/>
  <c r="C8" i="153"/>
  <c r="D24" i="153"/>
  <c r="F24" i="153"/>
  <c r="J8" i="153"/>
  <c r="J24" i="153" s="1"/>
  <c r="O8" i="153"/>
  <c r="O24" i="153" s="1"/>
  <c r="Q8" i="153"/>
  <c r="Q24" i="153" s="1"/>
  <c r="X8" i="153"/>
  <c r="X24" i="153" s="1"/>
  <c r="V8" i="153"/>
  <c r="V24" i="153" s="1"/>
  <c r="C9" i="153"/>
  <c r="D25" i="153"/>
  <c r="F25" i="153"/>
  <c r="J9" i="153"/>
  <c r="J25" i="153" s="1"/>
  <c r="O9" i="153"/>
  <c r="O25" i="153" s="1"/>
  <c r="Q9" i="153"/>
  <c r="Q25" i="153" s="1"/>
  <c r="R25" i="153"/>
  <c r="X9" i="153"/>
  <c r="X25" i="153" s="1"/>
  <c r="C10" i="153"/>
  <c r="D26" i="153"/>
  <c r="F26" i="153"/>
  <c r="J10" i="153"/>
  <c r="O10" i="153"/>
  <c r="O26" i="153" s="1"/>
  <c r="Q10" i="153"/>
  <c r="Q26" i="153" s="1"/>
  <c r="T26" i="153"/>
  <c r="X10" i="153"/>
  <c r="C11" i="153"/>
  <c r="D27" i="153"/>
  <c r="F27" i="153"/>
  <c r="G27" i="153"/>
  <c r="O11" i="153"/>
  <c r="O27" i="153" s="1"/>
  <c r="Q11" i="153"/>
  <c r="Q27" i="153" s="1"/>
  <c r="R27" i="153"/>
  <c r="X11" i="153"/>
  <c r="X27" i="153" s="1"/>
  <c r="C12" i="153"/>
  <c r="D28" i="153"/>
  <c r="J12" i="153"/>
  <c r="J28" i="153" s="1"/>
  <c r="O12" i="153"/>
  <c r="O28" i="153" s="1"/>
  <c r="Q12" i="153"/>
  <c r="T28" i="153"/>
  <c r="X12" i="153"/>
  <c r="X28" i="153" s="1"/>
  <c r="C13" i="153"/>
  <c r="J13" i="153"/>
  <c r="J29" i="153" s="1"/>
  <c r="M29" i="153"/>
  <c r="O13" i="153"/>
  <c r="O29" i="153" s="1"/>
  <c r="Q13" i="153"/>
  <c r="X13" i="153"/>
  <c r="X29" i="153" s="1"/>
  <c r="C14" i="153"/>
  <c r="D30" i="153"/>
  <c r="J14" i="153"/>
  <c r="J30" i="153" s="1"/>
  <c r="O14" i="153"/>
  <c r="O30" i="153" s="1"/>
  <c r="Q14" i="153"/>
  <c r="Q30" i="153" s="1"/>
  <c r="X14" i="153"/>
  <c r="X30" i="153" s="1"/>
  <c r="V14" i="153"/>
  <c r="V30" i="153" s="1"/>
  <c r="C15" i="153"/>
  <c r="D31" i="153"/>
  <c r="G20" i="153"/>
  <c r="G36" i="153" s="1"/>
  <c r="M31" i="153"/>
  <c r="O15" i="153"/>
  <c r="O31" i="153" s="1"/>
  <c r="Q15" i="153"/>
  <c r="X15" i="153"/>
  <c r="X31" i="153" s="1"/>
  <c r="V15" i="153"/>
  <c r="V31" i="153" s="1"/>
  <c r="C16" i="153"/>
  <c r="D21" i="153"/>
  <c r="D37" i="153" s="1"/>
  <c r="F32" i="153"/>
  <c r="O16" i="153"/>
  <c r="O32" i="153" s="1"/>
  <c r="Q16" i="153"/>
  <c r="Q32" i="153" s="1"/>
  <c r="X16" i="153"/>
  <c r="X32" i="153" s="1"/>
  <c r="V16" i="153"/>
  <c r="V32" i="153" s="1"/>
  <c r="C17" i="153"/>
  <c r="D33" i="153"/>
  <c r="O17" i="153"/>
  <c r="O33" i="153" s="1"/>
  <c r="Q17" i="153"/>
  <c r="V17" i="153"/>
  <c r="V33" i="153" s="1"/>
  <c r="C18" i="153"/>
  <c r="D34" i="153"/>
  <c r="F34" i="153"/>
  <c r="O18" i="153"/>
  <c r="Q18" i="153"/>
  <c r="Q34" i="153" s="1"/>
  <c r="X18" i="153"/>
  <c r="F19" i="153"/>
  <c r="F35" i="153" s="1"/>
  <c r="K19" i="153"/>
  <c r="M19" i="153"/>
  <c r="N19" i="153"/>
  <c r="R19" i="153"/>
  <c r="R35" i="153" s="1"/>
  <c r="U19" i="153"/>
  <c r="C20" i="153"/>
  <c r="D20" i="153"/>
  <c r="D36" i="153" s="1"/>
  <c r="F20" i="153"/>
  <c r="F36" i="153" s="1"/>
  <c r="K20" i="153"/>
  <c r="K36" i="153" s="1"/>
  <c r="M20" i="153"/>
  <c r="N20" i="153"/>
  <c r="N36" i="153" s="1"/>
  <c r="Q20" i="153"/>
  <c r="Q36" i="153" s="1"/>
  <c r="T20" i="153"/>
  <c r="T36" i="153" s="1"/>
  <c r="U20" i="153"/>
  <c r="F21" i="153"/>
  <c r="F37" i="153" s="1"/>
  <c r="K21" i="153"/>
  <c r="M21" i="153"/>
  <c r="N21" i="153"/>
  <c r="R21" i="153"/>
  <c r="R37" i="153" s="1"/>
  <c r="U21" i="153"/>
  <c r="F23" i="153"/>
  <c r="G23" i="153"/>
  <c r="J23" i="153"/>
  <c r="K23" i="153"/>
  <c r="N23" i="153"/>
  <c r="R23" i="153"/>
  <c r="T23" i="153"/>
  <c r="U23" i="153"/>
  <c r="G24" i="153"/>
  <c r="K24" i="153"/>
  <c r="M24" i="153"/>
  <c r="N24" i="153"/>
  <c r="R24" i="153"/>
  <c r="T24" i="153"/>
  <c r="U24" i="153"/>
  <c r="K25" i="153"/>
  <c r="M25" i="153"/>
  <c r="N25" i="153"/>
  <c r="T25" i="153"/>
  <c r="U25" i="153"/>
  <c r="G26" i="153"/>
  <c r="K26" i="153"/>
  <c r="M26" i="153"/>
  <c r="N26" i="153"/>
  <c r="R26" i="153"/>
  <c r="U26" i="153"/>
  <c r="K27" i="153"/>
  <c r="M27" i="153"/>
  <c r="N27" i="153"/>
  <c r="T27" i="153"/>
  <c r="F28" i="153"/>
  <c r="G28" i="153"/>
  <c r="K28" i="153"/>
  <c r="M28" i="153"/>
  <c r="N28" i="153"/>
  <c r="Q28" i="153"/>
  <c r="R28" i="153"/>
  <c r="U28" i="153"/>
  <c r="D29" i="153"/>
  <c r="F29" i="153"/>
  <c r="G29" i="153"/>
  <c r="K29" i="153"/>
  <c r="N29" i="153"/>
  <c r="Q29" i="153"/>
  <c r="R29" i="153"/>
  <c r="T29" i="153"/>
  <c r="F30" i="153"/>
  <c r="G30" i="153"/>
  <c r="K30" i="153"/>
  <c r="M30" i="153"/>
  <c r="N30" i="153"/>
  <c r="R30" i="153"/>
  <c r="T30" i="153"/>
  <c r="U30" i="153"/>
  <c r="F31" i="153"/>
  <c r="K31" i="153"/>
  <c r="N31" i="153"/>
  <c r="Q31" i="153"/>
  <c r="T31" i="153"/>
  <c r="U31" i="153"/>
  <c r="K32" i="153"/>
  <c r="M32" i="153"/>
  <c r="N32" i="153"/>
  <c r="T32" i="153"/>
  <c r="U32" i="153"/>
  <c r="F33" i="153"/>
  <c r="K33" i="153"/>
  <c r="M33" i="153"/>
  <c r="N33" i="153"/>
  <c r="Q33" i="153"/>
  <c r="T33" i="153"/>
  <c r="U33" i="153"/>
  <c r="K34" i="153"/>
  <c r="M34" i="153"/>
  <c r="N34" i="153"/>
  <c r="O34" i="153"/>
  <c r="R34" i="153"/>
  <c r="U34" i="153"/>
  <c r="X34" i="153"/>
  <c r="C35" i="153"/>
  <c r="K35" i="153"/>
  <c r="M35" i="153"/>
  <c r="N35" i="153"/>
  <c r="U35" i="153"/>
  <c r="C36" i="153"/>
  <c r="M36" i="153"/>
  <c r="U36" i="153"/>
  <c r="C37" i="153"/>
  <c r="K37" i="153"/>
  <c r="M37" i="153"/>
  <c r="N37" i="153"/>
  <c r="U37" i="153"/>
  <c r="B1" i="152"/>
  <c r="B2" i="152"/>
  <c r="K20" i="151"/>
  <c r="M6" i="151"/>
  <c r="P6" i="151"/>
  <c r="S6" i="151"/>
  <c r="Y6" i="151"/>
  <c r="C7" i="151"/>
  <c r="H7" i="151"/>
  <c r="M7" i="151"/>
  <c r="P7" i="151"/>
  <c r="V7" i="151"/>
  <c r="X18" i="151"/>
  <c r="H8" i="151"/>
  <c r="AE8" i="151"/>
  <c r="P8" i="151"/>
  <c r="V8" i="151"/>
  <c r="Y8" i="151"/>
  <c r="AB8" i="151"/>
  <c r="AF8" i="151"/>
  <c r="H9" i="151"/>
  <c r="P9" i="151"/>
  <c r="P19" i="151" s="1"/>
  <c r="V9" i="151"/>
  <c r="Y9" i="151"/>
  <c r="Z19" i="151"/>
  <c r="AF9" i="151"/>
  <c r="M10" i="151"/>
  <c r="P10" i="151"/>
  <c r="S10" i="151"/>
  <c r="Y10" i="151"/>
  <c r="C11" i="151"/>
  <c r="H11" i="151"/>
  <c r="M11" i="151"/>
  <c r="O19" i="151"/>
  <c r="P11" i="151"/>
  <c r="V11" i="151"/>
  <c r="Y11" i="151"/>
  <c r="H12" i="151"/>
  <c r="AE12" i="151"/>
  <c r="P12" i="151"/>
  <c r="V12" i="151"/>
  <c r="W19" i="151"/>
  <c r="Y12" i="151"/>
  <c r="AB12" i="151"/>
  <c r="AF12" i="151"/>
  <c r="H13" i="151"/>
  <c r="M13" i="151"/>
  <c r="P13" i="151"/>
  <c r="S13" i="151"/>
  <c r="V13" i="151"/>
  <c r="Y13" i="151"/>
  <c r="AF13" i="151"/>
  <c r="M14" i="151"/>
  <c r="P14" i="151"/>
  <c r="S14" i="151"/>
  <c r="V14" i="151"/>
  <c r="Y14" i="151"/>
  <c r="C15" i="151"/>
  <c r="H15" i="151"/>
  <c r="M15" i="151"/>
  <c r="P15" i="151"/>
  <c r="S15" i="151"/>
  <c r="V15" i="151"/>
  <c r="Y15" i="151"/>
  <c r="H16" i="151"/>
  <c r="AE16" i="151"/>
  <c r="P16" i="151"/>
  <c r="V16" i="151"/>
  <c r="Y16" i="151"/>
  <c r="AB16" i="151"/>
  <c r="AF16" i="151"/>
  <c r="H17" i="151"/>
  <c r="M17" i="151"/>
  <c r="P17" i="151"/>
  <c r="V17" i="151"/>
  <c r="Y17" i="151"/>
  <c r="AF17" i="151"/>
  <c r="D18" i="151"/>
  <c r="N18" i="151"/>
  <c r="T18" i="151"/>
  <c r="Z18" i="151"/>
  <c r="F19" i="151"/>
  <c r="N19" i="151"/>
  <c r="T19" i="151"/>
  <c r="X19" i="151"/>
  <c r="F20" i="151"/>
  <c r="N20" i="151"/>
  <c r="O20" i="151"/>
  <c r="R20" i="151"/>
  <c r="T20" i="151"/>
  <c r="X20" i="151"/>
  <c r="Z20" i="151"/>
  <c r="M21" i="151"/>
  <c r="P21" i="151"/>
  <c r="S21" i="151"/>
  <c r="Y21" i="151"/>
  <c r="Z35" i="151"/>
  <c r="AB21" i="151"/>
  <c r="AF21" i="151"/>
  <c r="C22" i="151"/>
  <c r="M22" i="151"/>
  <c r="K35" i="151"/>
  <c r="O33" i="151"/>
  <c r="S22" i="151"/>
  <c r="V22" i="151"/>
  <c r="Y22" i="151"/>
  <c r="AB22" i="151"/>
  <c r="H23" i="151"/>
  <c r="M23" i="151"/>
  <c r="P23" i="151"/>
  <c r="S23" i="151"/>
  <c r="V23" i="151"/>
  <c r="AB23" i="151"/>
  <c r="AF23" i="151"/>
  <c r="H24" i="151"/>
  <c r="M24" i="151"/>
  <c r="P24" i="151"/>
  <c r="V24" i="151"/>
  <c r="Y24" i="151"/>
  <c r="I34" i="151"/>
  <c r="P25" i="151"/>
  <c r="Q34" i="151"/>
  <c r="U34" i="151"/>
  <c r="Y25" i="151"/>
  <c r="AB25" i="151"/>
  <c r="AC34" i="151"/>
  <c r="AF25" i="151"/>
  <c r="C26" i="151"/>
  <c r="M26" i="151"/>
  <c r="P26" i="151"/>
  <c r="S26" i="151"/>
  <c r="V26" i="151"/>
  <c r="Y26" i="151"/>
  <c r="AB26" i="151"/>
  <c r="H27" i="151"/>
  <c r="M27" i="151"/>
  <c r="P27" i="151"/>
  <c r="S27" i="151"/>
  <c r="V27" i="151"/>
  <c r="U33" i="151"/>
  <c r="Y27" i="151"/>
  <c r="AB27" i="151"/>
  <c r="AC33" i="151"/>
  <c r="AF27" i="151"/>
  <c r="C28" i="151"/>
  <c r="H28" i="151"/>
  <c r="M28" i="151"/>
  <c r="P28" i="151"/>
  <c r="O34" i="151"/>
  <c r="S28" i="151"/>
  <c r="V28" i="151"/>
  <c r="W34" i="151"/>
  <c r="M29" i="151"/>
  <c r="P29" i="151"/>
  <c r="S29" i="151"/>
  <c r="V29" i="151"/>
  <c r="Y29" i="151"/>
  <c r="AB29" i="151"/>
  <c r="AF29" i="151"/>
  <c r="C30" i="151"/>
  <c r="M30" i="151"/>
  <c r="P30" i="151"/>
  <c r="S30" i="151"/>
  <c r="V30" i="151"/>
  <c r="Y30" i="151"/>
  <c r="AB30" i="151"/>
  <c r="H31" i="151"/>
  <c r="M31" i="151"/>
  <c r="P31" i="151"/>
  <c r="S31" i="151"/>
  <c r="V31" i="151"/>
  <c r="Y31" i="151"/>
  <c r="AB31" i="151"/>
  <c r="AF31" i="151"/>
  <c r="H32" i="151"/>
  <c r="M32" i="151"/>
  <c r="P32" i="151"/>
  <c r="S32" i="151"/>
  <c r="V32" i="151"/>
  <c r="Y32" i="151"/>
  <c r="I33" i="151"/>
  <c r="Q33" i="151"/>
  <c r="F34" i="151"/>
  <c r="K34" i="151"/>
  <c r="N34" i="151"/>
  <c r="I35" i="151"/>
  <c r="Q35" i="151"/>
  <c r="U35" i="151"/>
  <c r="AC35" i="151"/>
  <c r="H36" i="151"/>
  <c r="M36" i="151"/>
  <c r="P36" i="151"/>
  <c r="S36" i="151"/>
  <c r="V36" i="151"/>
  <c r="Y36" i="151"/>
  <c r="P37" i="151"/>
  <c r="Q50" i="151"/>
  <c r="U48" i="151"/>
  <c r="Y37" i="151"/>
  <c r="AC48" i="151"/>
  <c r="AF37" i="151"/>
  <c r="C38" i="151"/>
  <c r="M38" i="151"/>
  <c r="P38" i="151"/>
  <c r="S38" i="151"/>
  <c r="V38" i="151"/>
  <c r="Y38" i="151"/>
  <c r="AB38" i="151"/>
  <c r="H39" i="151"/>
  <c r="M39" i="151"/>
  <c r="P39" i="151"/>
  <c r="S39" i="151"/>
  <c r="V39" i="151"/>
  <c r="U49" i="151"/>
  <c r="AB39" i="151"/>
  <c r="AF39" i="151"/>
  <c r="C40" i="151"/>
  <c r="H40" i="151"/>
  <c r="M40" i="151"/>
  <c r="P40" i="151"/>
  <c r="O49" i="151"/>
  <c r="V40" i="151"/>
  <c r="W49" i="151"/>
  <c r="P41" i="151"/>
  <c r="S41" i="151"/>
  <c r="V41" i="151"/>
  <c r="Y41" i="151"/>
  <c r="AB41" i="151"/>
  <c r="AF41" i="151"/>
  <c r="C42" i="151"/>
  <c r="P42" i="151"/>
  <c r="P49" i="151" s="1"/>
  <c r="S42" i="151"/>
  <c r="V42" i="151"/>
  <c r="Y42" i="151"/>
  <c r="AB42" i="151"/>
  <c r="H43" i="151"/>
  <c r="M43" i="151"/>
  <c r="P43" i="151"/>
  <c r="S43" i="151"/>
  <c r="V43" i="151"/>
  <c r="Y43" i="151"/>
  <c r="AB43" i="151"/>
  <c r="AF43" i="151"/>
  <c r="H44" i="151"/>
  <c r="M44" i="151"/>
  <c r="P44" i="151"/>
  <c r="S44" i="151"/>
  <c r="V44" i="151"/>
  <c r="Y44" i="151"/>
  <c r="P45" i="151"/>
  <c r="S45" i="151"/>
  <c r="V45" i="151"/>
  <c r="Y45" i="151"/>
  <c r="AB45" i="151"/>
  <c r="AF45" i="151"/>
  <c r="C46" i="151"/>
  <c r="M46" i="151"/>
  <c r="P46" i="151"/>
  <c r="S46" i="151"/>
  <c r="V46" i="151"/>
  <c r="Y46" i="151"/>
  <c r="AB46" i="151"/>
  <c r="M47" i="151"/>
  <c r="P47" i="151"/>
  <c r="S47" i="151"/>
  <c r="V47" i="151"/>
  <c r="Y47" i="151"/>
  <c r="AF47" i="151"/>
  <c r="O48" i="151"/>
  <c r="R48" i="151"/>
  <c r="W48" i="151"/>
  <c r="D49" i="151"/>
  <c r="I49" i="151"/>
  <c r="Q49" i="151"/>
  <c r="X49" i="151"/>
  <c r="K50" i="151"/>
  <c r="N50" i="151"/>
  <c r="O50" i="151"/>
  <c r="R50" i="151"/>
  <c r="W50" i="151"/>
  <c r="Z50" i="151"/>
  <c r="B1" i="150"/>
  <c r="B2" i="150"/>
  <c r="C6" i="149"/>
  <c r="H6" i="149"/>
  <c r="Q18" i="149"/>
  <c r="S6" i="149"/>
  <c r="V6" i="149"/>
  <c r="W6" i="149"/>
  <c r="C7" i="149"/>
  <c r="S7" i="149"/>
  <c r="W7" i="149"/>
  <c r="H8" i="149"/>
  <c r="M8" i="149"/>
  <c r="P8" i="149"/>
  <c r="V8" i="149"/>
  <c r="M9" i="149"/>
  <c r="P9" i="149"/>
  <c r="W9" i="149"/>
  <c r="C10" i="149"/>
  <c r="H10" i="149"/>
  <c r="P10" i="149"/>
  <c r="S10" i="149"/>
  <c r="V10" i="149"/>
  <c r="W10" i="149"/>
  <c r="V11" i="149"/>
  <c r="M11" i="149"/>
  <c r="S11" i="149"/>
  <c r="W11" i="149"/>
  <c r="H12" i="149"/>
  <c r="M12" i="149"/>
  <c r="P12" i="149"/>
  <c r="W12" i="149"/>
  <c r="S12" i="149"/>
  <c r="V12" i="149"/>
  <c r="M13" i="149"/>
  <c r="P13" i="149"/>
  <c r="C14" i="149"/>
  <c r="H14" i="149"/>
  <c r="P14" i="149"/>
  <c r="S14" i="149"/>
  <c r="V14" i="149"/>
  <c r="W14" i="149"/>
  <c r="C15" i="149"/>
  <c r="M15" i="149"/>
  <c r="P15" i="149"/>
  <c r="H16" i="149"/>
  <c r="P16" i="149"/>
  <c r="Q20" i="149"/>
  <c r="V16" i="149"/>
  <c r="M17" i="149"/>
  <c r="P17" i="149"/>
  <c r="D18" i="149"/>
  <c r="T18" i="149"/>
  <c r="F19" i="149"/>
  <c r="O19" i="149"/>
  <c r="H21" i="149"/>
  <c r="M21" i="149"/>
  <c r="P21" i="149"/>
  <c r="V21" i="149"/>
  <c r="H22" i="149"/>
  <c r="V22" i="149"/>
  <c r="C23" i="149"/>
  <c r="M23" i="149"/>
  <c r="P23" i="149"/>
  <c r="M24" i="149"/>
  <c r="Q34" i="149"/>
  <c r="V24" i="149"/>
  <c r="M25" i="149"/>
  <c r="P25" i="149"/>
  <c r="W25" i="149"/>
  <c r="C26" i="149"/>
  <c r="H26" i="149"/>
  <c r="M26" i="149"/>
  <c r="P26" i="149"/>
  <c r="V26" i="149"/>
  <c r="H27" i="149"/>
  <c r="M27" i="149"/>
  <c r="P27" i="149"/>
  <c r="S27" i="149"/>
  <c r="W27" i="149"/>
  <c r="H28" i="149"/>
  <c r="C28" i="149"/>
  <c r="O34" i="149"/>
  <c r="S28" i="149"/>
  <c r="V28" i="149"/>
  <c r="W28" i="149"/>
  <c r="M29" i="149"/>
  <c r="P29" i="149"/>
  <c r="V29" i="149"/>
  <c r="S30" i="149"/>
  <c r="P30" i="149"/>
  <c r="C31" i="149"/>
  <c r="H31" i="149"/>
  <c r="M31" i="149"/>
  <c r="O35" i="149"/>
  <c r="S31" i="149"/>
  <c r="C32" i="149"/>
  <c r="M32" i="149"/>
  <c r="P32" i="149"/>
  <c r="I33" i="149"/>
  <c r="I34" i="149"/>
  <c r="T34" i="149"/>
  <c r="F35" i="149"/>
  <c r="N35" i="149"/>
  <c r="H36" i="149"/>
  <c r="C36" i="149"/>
  <c r="S36" i="149"/>
  <c r="V36" i="149"/>
  <c r="W36" i="149"/>
  <c r="M37" i="149"/>
  <c r="P37" i="149"/>
  <c r="V37" i="149"/>
  <c r="S38" i="149"/>
  <c r="P38" i="149"/>
  <c r="C39" i="149"/>
  <c r="H39" i="149"/>
  <c r="O49" i="149"/>
  <c r="S39" i="149"/>
  <c r="C40" i="149"/>
  <c r="I48" i="149"/>
  <c r="M40" i="149"/>
  <c r="H41" i="149"/>
  <c r="M41" i="149"/>
  <c r="V41" i="149"/>
  <c r="C42" i="149"/>
  <c r="H42" i="149"/>
  <c r="P42" i="149"/>
  <c r="V42" i="149"/>
  <c r="M43" i="149"/>
  <c r="P43" i="149"/>
  <c r="S43" i="149"/>
  <c r="V43" i="149"/>
  <c r="W43" i="149"/>
  <c r="H44" i="149"/>
  <c r="V44" i="149"/>
  <c r="C44" i="149"/>
  <c r="P44" i="149"/>
  <c r="S44" i="149"/>
  <c r="W44" i="149"/>
  <c r="I50" i="149"/>
  <c r="P45" i="149"/>
  <c r="W45" i="149"/>
  <c r="M46" i="149"/>
  <c r="P46" i="149"/>
  <c r="V46" i="149"/>
  <c r="W46" i="149"/>
  <c r="H47" i="149"/>
  <c r="P47" i="149"/>
  <c r="D49" i="149"/>
  <c r="K50" i="149"/>
  <c r="Q50" i="149"/>
  <c r="B1" i="148"/>
  <c r="B2" i="148"/>
  <c r="C6" i="147"/>
  <c r="O20" i="147"/>
  <c r="S6" i="147"/>
  <c r="W6" i="147"/>
  <c r="P7" i="147"/>
  <c r="W7" i="147"/>
  <c r="H8" i="147"/>
  <c r="I20" i="147"/>
  <c r="P8" i="147"/>
  <c r="S8" i="147"/>
  <c r="V8" i="147"/>
  <c r="W8" i="147"/>
  <c r="H9" i="147"/>
  <c r="P9" i="147"/>
  <c r="W9" i="147"/>
  <c r="H10" i="147"/>
  <c r="C10" i="147"/>
  <c r="O18" i="147"/>
  <c r="S10" i="147"/>
  <c r="V10" i="147"/>
  <c r="W10" i="147"/>
  <c r="M11" i="147"/>
  <c r="P11" i="147"/>
  <c r="V11" i="147"/>
  <c r="S12" i="147"/>
  <c r="P12" i="147"/>
  <c r="C13" i="147"/>
  <c r="H13" i="147"/>
  <c r="M13" i="147"/>
  <c r="P13" i="147"/>
  <c r="S13" i="147"/>
  <c r="C14" i="147"/>
  <c r="M14" i="147"/>
  <c r="P14" i="147"/>
  <c r="H15" i="147"/>
  <c r="M15" i="147"/>
  <c r="P15" i="147"/>
  <c r="V15" i="147"/>
  <c r="C16" i="147"/>
  <c r="H16" i="147"/>
  <c r="P16" i="147"/>
  <c r="V16" i="147"/>
  <c r="C17" i="147"/>
  <c r="M17" i="147"/>
  <c r="P17" i="147"/>
  <c r="S17" i="147"/>
  <c r="V17" i="147"/>
  <c r="W17" i="147"/>
  <c r="I18" i="147"/>
  <c r="I19" i="147"/>
  <c r="T20" i="147"/>
  <c r="C21" i="147"/>
  <c r="H21" i="147"/>
  <c r="M21" i="147"/>
  <c r="P21" i="147"/>
  <c r="S21" i="147"/>
  <c r="C22" i="147"/>
  <c r="M22" i="147"/>
  <c r="P22" i="147"/>
  <c r="H23" i="147"/>
  <c r="M23" i="147"/>
  <c r="P23" i="147"/>
  <c r="V23" i="147"/>
  <c r="C24" i="147"/>
  <c r="H24" i="147"/>
  <c r="P24" i="147"/>
  <c r="C25" i="147"/>
  <c r="M25" i="147"/>
  <c r="P25" i="147"/>
  <c r="S25" i="147"/>
  <c r="V25" i="147"/>
  <c r="W25" i="147"/>
  <c r="H26" i="147"/>
  <c r="V26" i="147"/>
  <c r="C26" i="147"/>
  <c r="P26" i="147"/>
  <c r="S26" i="147"/>
  <c r="W26" i="147"/>
  <c r="H27" i="147"/>
  <c r="M27" i="147"/>
  <c r="P27" i="147"/>
  <c r="W27" i="147"/>
  <c r="P28" i="147"/>
  <c r="S28" i="147"/>
  <c r="V28" i="147"/>
  <c r="W28" i="147"/>
  <c r="H29" i="147"/>
  <c r="P29" i="147"/>
  <c r="H30" i="147"/>
  <c r="S30" i="147"/>
  <c r="V30" i="147"/>
  <c r="M31" i="147"/>
  <c r="P31" i="147"/>
  <c r="V31" i="147"/>
  <c r="C32" i="147"/>
  <c r="H32" i="147"/>
  <c r="P32" i="147"/>
  <c r="N33" i="147"/>
  <c r="N34" i="147"/>
  <c r="C36" i="147"/>
  <c r="H36" i="147"/>
  <c r="M36" i="147"/>
  <c r="P36" i="147"/>
  <c r="S36" i="147"/>
  <c r="V36" i="147"/>
  <c r="W36" i="147"/>
  <c r="C37" i="147"/>
  <c r="H37" i="147"/>
  <c r="P37" i="147"/>
  <c r="W37" i="147"/>
  <c r="S37" i="147"/>
  <c r="V37" i="147"/>
  <c r="C38" i="147"/>
  <c r="M38" i="147"/>
  <c r="S38" i="147"/>
  <c r="K49" i="147"/>
  <c r="V39" i="147"/>
  <c r="D49" i="147"/>
  <c r="P40" i="147"/>
  <c r="T49" i="147"/>
  <c r="M41" i="147"/>
  <c r="P41" i="147"/>
  <c r="W41" i="147"/>
  <c r="H42" i="147"/>
  <c r="M42" i="147"/>
  <c r="P42" i="147"/>
  <c r="V42" i="147"/>
  <c r="W42" i="147"/>
  <c r="C43" i="147"/>
  <c r="H43" i="147"/>
  <c r="M43" i="147"/>
  <c r="P43" i="147"/>
  <c r="S43" i="147"/>
  <c r="V43" i="147"/>
  <c r="W43" i="147"/>
  <c r="C44" i="147"/>
  <c r="H44" i="147"/>
  <c r="M44" i="147"/>
  <c r="P44" i="147"/>
  <c r="S44" i="147"/>
  <c r="V44" i="147"/>
  <c r="W44" i="147"/>
  <c r="C45" i="147"/>
  <c r="H45" i="147"/>
  <c r="P45" i="147"/>
  <c r="S45" i="147"/>
  <c r="V45" i="147"/>
  <c r="C46" i="147"/>
  <c r="P46" i="147"/>
  <c r="Q50" i="147"/>
  <c r="S46" i="147"/>
  <c r="V46" i="147"/>
  <c r="P47" i="147"/>
  <c r="D48" i="147"/>
  <c r="I48" i="147"/>
  <c r="Q48" i="147"/>
  <c r="T48" i="147"/>
  <c r="I49" i="147"/>
  <c r="O49" i="147"/>
  <c r="D50" i="147"/>
  <c r="O50" i="147"/>
  <c r="T50" i="147"/>
  <c r="B1" i="146"/>
  <c r="B2" i="146"/>
  <c r="C6" i="145"/>
  <c r="H6" i="145"/>
  <c r="M6" i="145"/>
  <c r="P6" i="145"/>
  <c r="S6" i="145"/>
  <c r="Y6" i="145"/>
  <c r="C7" i="145"/>
  <c r="H7" i="145"/>
  <c r="M7" i="145"/>
  <c r="S7" i="145"/>
  <c r="V7" i="145"/>
  <c r="M8" i="145"/>
  <c r="P8" i="145"/>
  <c r="AB8" i="145"/>
  <c r="AC8" i="145"/>
  <c r="P9" i="145"/>
  <c r="Y9" i="145"/>
  <c r="AB9" i="145"/>
  <c r="AC9" i="145"/>
  <c r="C10" i="145"/>
  <c r="M10" i="145"/>
  <c r="S10" i="145"/>
  <c r="V10" i="145"/>
  <c r="AB10" i="145"/>
  <c r="AB11" i="145"/>
  <c r="P11" i="145"/>
  <c r="V11" i="145"/>
  <c r="AC11" i="145"/>
  <c r="Y11" i="145"/>
  <c r="C12" i="145"/>
  <c r="H12" i="145"/>
  <c r="M12" i="145"/>
  <c r="P12" i="145"/>
  <c r="S12" i="145"/>
  <c r="V12" i="145"/>
  <c r="Y12" i="145"/>
  <c r="AC12" i="145"/>
  <c r="C13" i="145"/>
  <c r="P13" i="145"/>
  <c r="S13" i="145"/>
  <c r="V13" i="145"/>
  <c r="Y13" i="145"/>
  <c r="AC13" i="145"/>
  <c r="C14" i="145"/>
  <c r="O19" i="145"/>
  <c r="S14" i="145"/>
  <c r="V14" i="145"/>
  <c r="C15" i="145"/>
  <c r="M15" i="145"/>
  <c r="P15" i="145"/>
  <c r="S15" i="145"/>
  <c r="AB15" i="145"/>
  <c r="H16" i="145"/>
  <c r="M16" i="145"/>
  <c r="P16" i="145"/>
  <c r="Y16" i="145"/>
  <c r="AB16" i="145"/>
  <c r="AC16" i="145"/>
  <c r="F20" i="145"/>
  <c r="M17" i="145"/>
  <c r="S17" i="145"/>
  <c r="V17" i="145"/>
  <c r="Y17" i="145"/>
  <c r="AB17" i="145"/>
  <c r="D18" i="145"/>
  <c r="K18" i="145"/>
  <c r="D19" i="145"/>
  <c r="K19" i="145"/>
  <c r="D20" i="145"/>
  <c r="I20" i="145"/>
  <c r="K20" i="145"/>
  <c r="N20" i="145"/>
  <c r="T20" i="145"/>
  <c r="U20" i="145"/>
  <c r="H21" i="145"/>
  <c r="I35" i="145"/>
  <c r="S21" i="145"/>
  <c r="V21" i="145"/>
  <c r="Y21" i="145"/>
  <c r="Z33" i="145"/>
  <c r="C22" i="145"/>
  <c r="H22" i="145"/>
  <c r="M22" i="145"/>
  <c r="P22" i="145"/>
  <c r="S22" i="145"/>
  <c r="Y22" i="145"/>
  <c r="AC22" i="145"/>
  <c r="M23" i="145"/>
  <c r="O33" i="145"/>
  <c r="P23" i="145"/>
  <c r="S23" i="145"/>
  <c r="AB23" i="145"/>
  <c r="M24" i="145"/>
  <c r="P24" i="145"/>
  <c r="S24" i="145"/>
  <c r="AC24" i="145"/>
  <c r="M25" i="145"/>
  <c r="V25" i="145"/>
  <c r="Y25" i="145"/>
  <c r="P26" i="145"/>
  <c r="S26" i="145"/>
  <c r="V26" i="145"/>
  <c r="AB26" i="145"/>
  <c r="C27" i="145"/>
  <c r="H27" i="145"/>
  <c r="P27" i="145"/>
  <c r="S27" i="145"/>
  <c r="V27" i="145"/>
  <c r="AC27" i="145"/>
  <c r="Y27" i="145"/>
  <c r="AB27" i="145"/>
  <c r="C28" i="145"/>
  <c r="H28" i="145"/>
  <c r="M28" i="145"/>
  <c r="P28" i="145"/>
  <c r="S28" i="145"/>
  <c r="V28" i="145"/>
  <c r="Y28" i="145"/>
  <c r="AB28" i="145"/>
  <c r="AC28" i="145"/>
  <c r="C29" i="145"/>
  <c r="F33" i="145"/>
  <c r="P29" i="145"/>
  <c r="S29" i="145"/>
  <c r="V29" i="145"/>
  <c r="Y29" i="145"/>
  <c r="AC29" i="145"/>
  <c r="C30" i="145"/>
  <c r="AB30" i="145"/>
  <c r="P30" i="145"/>
  <c r="S30" i="145"/>
  <c r="V30" i="145"/>
  <c r="Y30" i="145"/>
  <c r="AC30" i="145"/>
  <c r="C31" i="145"/>
  <c r="H31" i="145"/>
  <c r="M31" i="145"/>
  <c r="P31" i="145"/>
  <c r="AB31" i="145"/>
  <c r="H32" i="145"/>
  <c r="M32" i="145"/>
  <c r="P32" i="145"/>
  <c r="V32" i="145"/>
  <c r="Y32" i="145"/>
  <c r="AB32" i="145"/>
  <c r="AC32" i="145"/>
  <c r="W33" i="145"/>
  <c r="O34" i="145"/>
  <c r="R34" i="145"/>
  <c r="W34" i="145"/>
  <c r="K35" i="145"/>
  <c r="Q35" i="145"/>
  <c r="W35" i="145"/>
  <c r="C36" i="145"/>
  <c r="P36" i="145"/>
  <c r="S36" i="145"/>
  <c r="V36" i="145"/>
  <c r="Y36" i="145"/>
  <c r="AC36" i="145"/>
  <c r="C37" i="145"/>
  <c r="P37" i="145"/>
  <c r="S37" i="145"/>
  <c r="V37" i="145"/>
  <c r="Y37" i="145"/>
  <c r="AC37" i="145"/>
  <c r="C38" i="145"/>
  <c r="M38" i="145"/>
  <c r="O50" i="145"/>
  <c r="S38" i="145"/>
  <c r="V38" i="145"/>
  <c r="Y38" i="145"/>
  <c r="Y39" i="145"/>
  <c r="M39" i="145"/>
  <c r="P39" i="145"/>
  <c r="S39" i="145"/>
  <c r="AC39" i="145"/>
  <c r="AB39" i="145"/>
  <c r="M40" i="145"/>
  <c r="P40" i="145"/>
  <c r="S40" i="145"/>
  <c r="AB40" i="145"/>
  <c r="M41" i="145"/>
  <c r="S41" i="145"/>
  <c r="V41" i="145"/>
  <c r="Y41" i="145"/>
  <c r="C42" i="145"/>
  <c r="M42" i="145"/>
  <c r="S42" i="145"/>
  <c r="Y42" i="145"/>
  <c r="AB42" i="145"/>
  <c r="C43" i="145"/>
  <c r="H43" i="145"/>
  <c r="S43" i="145"/>
  <c r="V43" i="145"/>
  <c r="AC43" i="145"/>
  <c r="Y43" i="145"/>
  <c r="AB43" i="145"/>
  <c r="P44" i="145"/>
  <c r="S44" i="145"/>
  <c r="V44" i="145"/>
  <c r="AB44" i="145"/>
  <c r="AC44" i="145"/>
  <c r="C45" i="145"/>
  <c r="H45" i="145"/>
  <c r="M45" i="145"/>
  <c r="P45" i="145"/>
  <c r="S45" i="145"/>
  <c r="V45" i="145"/>
  <c r="Y45" i="145"/>
  <c r="AC45" i="145"/>
  <c r="C46" i="145"/>
  <c r="AB46" i="145"/>
  <c r="P46" i="145"/>
  <c r="S46" i="145"/>
  <c r="V46" i="145"/>
  <c r="Y46" i="145"/>
  <c r="AC46" i="145"/>
  <c r="C47" i="145"/>
  <c r="P47" i="145"/>
  <c r="S47" i="145"/>
  <c r="V47" i="145"/>
  <c r="AB47" i="145"/>
  <c r="AC47" i="145"/>
  <c r="R48" i="145"/>
  <c r="R49" i="145"/>
  <c r="I50" i="145"/>
  <c r="R50" i="145"/>
  <c r="W50" i="145"/>
  <c r="B1" i="144"/>
  <c r="B2" i="144"/>
  <c r="C6" i="143"/>
  <c r="S6" i="143"/>
  <c r="V6" i="143"/>
  <c r="V7" i="143"/>
  <c r="I20" i="143"/>
  <c r="P7" i="143"/>
  <c r="S7" i="143"/>
  <c r="Y7" i="143"/>
  <c r="C8" i="143"/>
  <c r="P8" i="143"/>
  <c r="R18" i="143"/>
  <c r="V8" i="143"/>
  <c r="C9" i="143"/>
  <c r="M9" i="143"/>
  <c r="K19" i="143"/>
  <c r="O19" i="143"/>
  <c r="S9" i="143"/>
  <c r="Y9" i="143"/>
  <c r="Z9" i="143"/>
  <c r="C10" i="143"/>
  <c r="S10" i="143"/>
  <c r="V10" i="143"/>
  <c r="V11" i="143"/>
  <c r="I19" i="143"/>
  <c r="P11" i="143"/>
  <c r="S11" i="143"/>
  <c r="Y11" i="143"/>
  <c r="C12" i="143"/>
  <c r="P12" i="143"/>
  <c r="V12" i="143"/>
  <c r="C13" i="143"/>
  <c r="M13" i="143"/>
  <c r="P13" i="143"/>
  <c r="S13" i="143"/>
  <c r="Y13" i="143"/>
  <c r="Z13" i="143"/>
  <c r="C14" i="143"/>
  <c r="S14" i="143"/>
  <c r="V14" i="143"/>
  <c r="V15" i="143"/>
  <c r="P15" i="143"/>
  <c r="S15" i="143"/>
  <c r="Y15" i="143"/>
  <c r="C16" i="143"/>
  <c r="P16" i="143"/>
  <c r="S16" i="143"/>
  <c r="V16" i="143"/>
  <c r="C17" i="143"/>
  <c r="M17" i="143"/>
  <c r="P17" i="143"/>
  <c r="O20" i="143"/>
  <c r="S17" i="143"/>
  <c r="Y17" i="143"/>
  <c r="Z17" i="143"/>
  <c r="K18" i="143"/>
  <c r="W18" i="143"/>
  <c r="R19" i="143"/>
  <c r="Q20" i="143"/>
  <c r="R20" i="143"/>
  <c r="W20" i="143"/>
  <c r="V21" i="143"/>
  <c r="P21" i="143"/>
  <c r="S21" i="143"/>
  <c r="Y21" i="143"/>
  <c r="Z21" i="143"/>
  <c r="V22" i="143"/>
  <c r="P22" i="143"/>
  <c r="S22" i="143"/>
  <c r="Y22" i="143"/>
  <c r="Z22" i="143"/>
  <c r="V23" i="143"/>
  <c r="P23" i="143"/>
  <c r="S23" i="143"/>
  <c r="Y23" i="143"/>
  <c r="Z23" i="143"/>
  <c r="V24" i="143"/>
  <c r="P24" i="143"/>
  <c r="S24" i="143"/>
  <c r="Y24" i="143"/>
  <c r="Z24" i="143"/>
  <c r="V25" i="143"/>
  <c r="P25" i="143"/>
  <c r="S25" i="143"/>
  <c r="Y25" i="143"/>
  <c r="Z25" i="143"/>
  <c r="V26" i="143"/>
  <c r="P26" i="143"/>
  <c r="S26" i="143"/>
  <c r="Y26" i="143"/>
  <c r="Z26" i="143"/>
  <c r="Z34" i="143" s="1"/>
  <c r="V27" i="143"/>
  <c r="I34" i="143"/>
  <c r="P27" i="143"/>
  <c r="S27" i="143"/>
  <c r="Y27" i="143"/>
  <c r="Z27" i="143"/>
  <c r="V28" i="143"/>
  <c r="P28" i="143"/>
  <c r="S28" i="143"/>
  <c r="Y28" i="143"/>
  <c r="Z28" i="143"/>
  <c r="V29" i="143"/>
  <c r="P29" i="143"/>
  <c r="S29" i="143"/>
  <c r="Y29" i="143"/>
  <c r="Z29" i="143"/>
  <c r="V30" i="143"/>
  <c r="P30" i="143"/>
  <c r="S30" i="143"/>
  <c r="Y30" i="143"/>
  <c r="Z30" i="143"/>
  <c r="V31" i="143"/>
  <c r="P31" i="143"/>
  <c r="Y31" i="143"/>
  <c r="Z31" i="143"/>
  <c r="V32" i="143"/>
  <c r="P32" i="143"/>
  <c r="S32" i="143"/>
  <c r="Z32" i="143"/>
  <c r="Y32" i="143"/>
  <c r="D33" i="143"/>
  <c r="F33" i="143"/>
  <c r="I33" i="143"/>
  <c r="K33" i="143"/>
  <c r="N33" i="143"/>
  <c r="O33" i="143"/>
  <c r="R33" i="143"/>
  <c r="T33" i="143"/>
  <c r="W33" i="143"/>
  <c r="Y33" i="143"/>
  <c r="D34" i="143"/>
  <c r="F34" i="143"/>
  <c r="K34" i="143"/>
  <c r="N34" i="143"/>
  <c r="O34" i="143"/>
  <c r="Q34" i="143"/>
  <c r="R34" i="143"/>
  <c r="T34" i="143"/>
  <c r="W34" i="143"/>
  <c r="Y34" i="143"/>
  <c r="D35" i="143"/>
  <c r="F35" i="143"/>
  <c r="K35" i="143"/>
  <c r="N35" i="143"/>
  <c r="O35" i="143"/>
  <c r="R35" i="143"/>
  <c r="T35" i="143"/>
  <c r="W35" i="143"/>
  <c r="Y35" i="143" s="1"/>
  <c r="V36" i="143"/>
  <c r="P36" i="143"/>
  <c r="S36" i="143"/>
  <c r="Y36" i="143"/>
  <c r="Z36" i="143"/>
  <c r="V37" i="143"/>
  <c r="P37" i="143"/>
  <c r="S37" i="143"/>
  <c r="Y37" i="143"/>
  <c r="Z37" i="143"/>
  <c r="V38" i="143"/>
  <c r="P38" i="143"/>
  <c r="S38" i="143"/>
  <c r="Y38" i="143"/>
  <c r="Z38" i="143"/>
  <c r="V39" i="143"/>
  <c r="P39" i="143"/>
  <c r="S39" i="143"/>
  <c r="Y39" i="143"/>
  <c r="Z39" i="143"/>
  <c r="Z48" i="143" s="1"/>
  <c r="V40" i="143"/>
  <c r="P40" i="143"/>
  <c r="S40" i="143"/>
  <c r="Y40" i="143"/>
  <c r="Z40" i="143"/>
  <c r="V41" i="143"/>
  <c r="P41" i="143"/>
  <c r="S41" i="143"/>
  <c r="Y41" i="143"/>
  <c r="Z41" i="143"/>
  <c r="V42" i="143"/>
  <c r="P42" i="143"/>
  <c r="S42" i="143"/>
  <c r="Y42" i="143"/>
  <c r="Z42" i="143"/>
  <c r="V43" i="143"/>
  <c r="M43" i="143"/>
  <c r="P43" i="143"/>
  <c r="S43" i="143"/>
  <c r="Y43" i="143"/>
  <c r="Z43" i="143"/>
  <c r="V44" i="143"/>
  <c r="M44" i="143"/>
  <c r="P44" i="143"/>
  <c r="S44" i="143"/>
  <c r="Y44" i="143"/>
  <c r="Z44" i="143"/>
  <c r="V45" i="143"/>
  <c r="P45" i="143"/>
  <c r="S45" i="143"/>
  <c r="Y45" i="143"/>
  <c r="Z45" i="143"/>
  <c r="Z50" i="143" s="1"/>
  <c r="V46" i="143"/>
  <c r="M46" i="143"/>
  <c r="P46" i="143"/>
  <c r="S46" i="143"/>
  <c r="Y46" i="143"/>
  <c r="Z46" i="143"/>
  <c r="V47" i="143"/>
  <c r="M47" i="143"/>
  <c r="P47" i="143"/>
  <c r="S47" i="143"/>
  <c r="Y47" i="143"/>
  <c r="Z47" i="143"/>
  <c r="D48" i="143"/>
  <c r="F48" i="143"/>
  <c r="Y48" i="143" s="1"/>
  <c r="K48" i="143"/>
  <c r="N48" i="143"/>
  <c r="O48" i="143"/>
  <c r="R48" i="143"/>
  <c r="T48" i="143"/>
  <c r="W48" i="143"/>
  <c r="D49" i="143"/>
  <c r="F49" i="143"/>
  <c r="K49" i="143"/>
  <c r="N49" i="143"/>
  <c r="O49" i="143"/>
  <c r="Q49" i="143"/>
  <c r="R49" i="143"/>
  <c r="T49" i="143"/>
  <c r="W49" i="143"/>
  <c r="Y49" i="143"/>
  <c r="D50" i="143"/>
  <c r="V50" i="143" s="1"/>
  <c r="F50" i="143"/>
  <c r="K50" i="143"/>
  <c r="N50" i="143"/>
  <c r="O50" i="143"/>
  <c r="Q50" i="143"/>
  <c r="R50" i="143"/>
  <c r="T50" i="143"/>
  <c r="W50" i="143"/>
  <c r="Y50" i="143" s="1"/>
  <c r="B1" i="142"/>
  <c r="B2" i="142"/>
  <c r="H6" i="141"/>
  <c r="M6" i="141"/>
  <c r="O20" i="141"/>
  <c r="P6" i="141"/>
  <c r="S6" i="141"/>
  <c r="R20" i="141"/>
  <c r="V6" i="141"/>
  <c r="X20" i="141"/>
  <c r="AB6" i="141"/>
  <c r="AE6" i="141"/>
  <c r="AF6" i="141"/>
  <c r="C7" i="141"/>
  <c r="M7" i="141"/>
  <c r="K18" i="141"/>
  <c r="S7" i="141"/>
  <c r="V7" i="141"/>
  <c r="Y7" i="141"/>
  <c r="M8" i="141"/>
  <c r="P8" i="141"/>
  <c r="S8" i="141"/>
  <c r="S20" i="141" s="1"/>
  <c r="V8" i="141"/>
  <c r="Y8" i="141"/>
  <c r="AF8" i="141"/>
  <c r="C9" i="141"/>
  <c r="M9" i="141"/>
  <c r="P9" i="141"/>
  <c r="S9" i="141"/>
  <c r="U19" i="141"/>
  <c r="V9" i="141"/>
  <c r="Y9" i="141"/>
  <c r="AC19" i="141"/>
  <c r="M10" i="141"/>
  <c r="P10" i="141"/>
  <c r="S10" i="141"/>
  <c r="Y10" i="141"/>
  <c r="AE10" i="141"/>
  <c r="AF10" i="141"/>
  <c r="C11" i="141"/>
  <c r="M11" i="141"/>
  <c r="P11" i="141"/>
  <c r="V11" i="141"/>
  <c r="Y11" i="141"/>
  <c r="Z19" i="141"/>
  <c r="M12" i="141"/>
  <c r="P12" i="141"/>
  <c r="S12" i="141"/>
  <c r="V12" i="141"/>
  <c r="Y12" i="141"/>
  <c r="AF12" i="141"/>
  <c r="C13" i="141"/>
  <c r="M13" i="141"/>
  <c r="P13" i="141"/>
  <c r="S13" i="141"/>
  <c r="V13" i="141"/>
  <c r="Y13" i="141"/>
  <c r="H14" i="141"/>
  <c r="M14" i="141"/>
  <c r="P14" i="141"/>
  <c r="S14" i="141"/>
  <c r="V14" i="141"/>
  <c r="Y14" i="141"/>
  <c r="AB14" i="141"/>
  <c r="AE14" i="141"/>
  <c r="AF14" i="141"/>
  <c r="C15" i="141"/>
  <c r="I18" i="141"/>
  <c r="P15" i="141"/>
  <c r="S15" i="141"/>
  <c r="V15" i="141"/>
  <c r="Y15" i="141"/>
  <c r="H16" i="141"/>
  <c r="M16" i="141"/>
  <c r="P16" i="141"/>
  <c r="S16" i="141"/>
  <c r="V16" i="141"/>
  <c r="Y16" i="141"/>
  <c r="AB16" i="141"/>
  <c r="AF16" i="141"/>
  <c r="C17" i="141"/>
  <c r="M17" i="141"/>
  <c r="P17" i="141"/>
  <c r="S17" i="141"/>
  <c r="V17" i="141"/>
  <c r="Y17" i="141"/>
  <c r="O18" i="141"/>
  <c r="U18" i="141"/>
  <c r="W18" i="141"/>
  <c r="X18" i="141"/>
  <c r="AC18" i="141"/>
  <c r="F19" i="141"/>
  <c r="I19" i="141"/>
  <c r="K19" i="141"/>
  <c r="N19" i="141"/>
  <c r="O19" i="141"/>
  <c r="Q19" i="141"/>
  <c r="R19" i="141"/>
  <c r="W19" i="141"/>
  <c r="I20" i="141"/>
  <c r="K20" i="141"/>
  <c r="Q20" i="141"/>
  <c r="U20" i="141"/>
  <c r="AC20" i="141"/>
  <c r="C21" i="141"/>
  <c r="P21" i="141"/>
  <c r="S21" i="141"/>
  <c r="Y21" i="141"/>
  <c r="Z35" i="141"/>
  <c r="M22" i="141"/>
  <c r="P22" i="141"/>
  <c r="S22" i="141"/>
  <c r="Y22" i="141"/>
  <c r="AF22" i="141"/>
  <c r="C23" i="141"/>
  <c r="M23" i="141"/>
  <c r="O35" i="141"/>
  <c r="S23" i="141"/>
  <c r="T35" i="141"/>
  <c r="V23" i="141"/>
  <c r="Y23" i="141"/>
  <c r="AF23" i="141"/>
  <c r="AE23" i="141"/>
  <c r="C24" i="141"/>
  <c r="P24" i="141"/>
  <c r="S24" i="141"/>
  <c r="V24" i="141"/>
  <c r="Y24" i="141"/>
  <c r="AB24" i="141"/>
  <c r="AF24" i="141"/>
  <c r="C25" i="141"/>
  <c r="S25" i="141"/>
  <c r="V25" i="141"/>
  <c r="AB25" i="141"/>
  <c r="M26" i="141"/>
  <c r="P26" i="141"/>
  <c r="S26" i="141"/>
  <c r="R34" i="141"/>
  <c r="U34" i="141"/>
  <c r="Y26" i="141"/>
  <c r="AF26" i="141"/>
  <c r="C27" i="141"/>
  <c r="M27" i="141"/>
  <c r="P27" i="141"/>
  <c r="S27" i="141"/>
  <c r="V27" i="141"/>
  <c r="Y27" i="141"/>
  <c r="AF27" i="141"/>
  <c r="AE27" i="141"/>
  <c r="C28" i="141"/>
  <c r="P28" i="141"/>
  <c r="S28" i="141"/>
  <c r="V28" i="141"/>
  <c r="Y28" i="141"/>
  <c r="AB28" i="141"/>
  <c r="AF28" i="141"/>
  <c r="C29" i="141"/>
  <c r="P29" i="141"/>
  <c r="S29" i="141"/>
  <c r="V29" i="141"/>
  <c r="Y29" i="141"/>
  <c r="AB29" i="141"/>
  <c r="M30" i="141"/>
  <c r="P30" i="141"/>
  <c r="S30" i="141"/>
  <c r="Y30" i="141"/>
  <c r="AF30" i="141"/>
  <c r="C31" i="141"/>
  <c r="M31" i="141"/>
  <c r="P31" i="141"/>
  <c r="S31" i="141"/>
  <c r="V31" i="141"/>
  <c r="Y31" i="141"/>
  <c r="AF31" i="141"/>
  <c r="AE31" i="141"/>
  <c r="C32" i="141"/>
  <c r="P32" i="141"/>
  <c r="S32" i="141"/>
  <c r="V32" i="141"/>
  <c r="Y32" i="141"/>
  <c r="AB32" i="141"/>
  <c r="AF32" i="141"/>
  <c r="R33" i="141"/>
  <c r="X33" i="141"/>
  <c r="AC33" i="141"/>
  <c r="I34" i="141"/>
  <c r="Q34" i="141"/>
  <c r="T34" i="141"/>
  <c r="F35" i="141"/>
  <c r="I35" i="141"/>
  <c r="K35" i="141"/>
  <c r="N35" i="141"/>
  <c r="Q35" i="141"/>
  <c r="W35" i="141"/>
  <c r="C36" i="141"/>
  <c r="H36" i="141"/>
  <c r="M36" i="141"/>
  <c r="P36" i="141"/>
  <c r="S36" i="141"/>
  <c r="Y36" i="141"/>
  <c r="C37" i="141"/>
  <c r="F48" i="141"/>
  <c r="H37" i="141"/>
  <c r="M37" i="141"/>
  <c r="P37" i="141"/>
  <c r="S37" i="141"/>
  <c r="V37" i="141"/>
  <c r="Y37" i="141"/>
  <c r="AE37" i="141"/>
  <c r="C38" i="141"/>
  <c r="H38" i="141"/>
  <c r="M38" i="141"/>
  <c r="P38" i="141"/>
  <c r="AE39" i="141"/>
  <c r="S39" i="141"/>
  <c r="V39" i="141"/>
  <c r="Y39" i="141"/>
  <c r="AF39" i="141"/>
  <c r="C40" i="141"/>
  <c r="AB40" i="141"/>
  <c r="H40" i="141"/>
  <c r="M40" i="141"/>
  <c r="P40" i="141"/>
  <c r="S40" i="141"/>
  <c r="Y40" i="141"/>
  <c r="C41" i="141"/>
  <c r="H41" i="141"/>
  <c r="M41" i="141"/>
  <c r="P41" i="141"/>
  <c r="S41" i="141"/>
  <c r="V41" i="141"/>
  <c r="Y41" i="141"/>
  <c r="AE41" i="141"/>
  <c r="C42" i="141"/>
  <c r="M42" i="141"/>
  <c r="P42" i="141"/>
  <c r="R49" i="141"/>
  <c r="Y42" i="141"/>
  <c r="AE43" i="141"/>
  <c r="S43" i="141"/>
  <c r="V43" i="141"/>
  <c r="Y43" i="141"/>
  <c r="AF43" i="141"/>
  <c r="C44" i="141"/>
  <c r="AB44" i="141"/>
  <c r="H44" i="141"/>
  <c r="M44" i="141"/>
  <c r="P44" i="141"/>
  <c r="S44" i="141"/>
  <c r="V44" i="141"/>
  <c r="Y44" i="141"/>
  <c r="C45" i="141"/>
  <c r="H45" i="141"/>
  <c r="M45" i="141"/>
  <c r="N48" i="141"/>
  <c r="S45" i="141"/>
  <c r="V45" i="141"/>
  <c r="Y45" i="141"/>
  <c r="Z50" i="141"/>
  <c r="AE45" i="141"/>
  <c r="C46" i="141"/>
  <c r="M46" i="141"/>
  <c r="P46" i="141"/>
  <c r="Y46" i="141"/>
  <c r="AE47" i="141"/>
  <c r="O50" i="141"/>
  <c r="S47" i="141"/>
  <c r="V47" i="141"/>
  <c r="Y47" i="141"/>
  <c r="AF47" i="141"/>
  <c r="I48" i="141"/>
  <c r="K48" i="141"/>
  <c r="R48" i="141"/>
  <c r="F49" i="141"/>
  <c r="I49" i="141"/>
  <c r="N49" i="141"/>
  <c r="T49" i="141"/>
  <c r="X49" i="141"/>
  <c r="F50" i="141"/>
  <c r="K50" i="141"/>
  <c r="N50" i="141"/>
  <c r="R50" i="141"/>
  <c r="W50" i="141"/>
  <c r="B1" i="140"/>
  <c r="B2" i="140"/>
  <c r="C6" i="139"/>
  <c r="M6" i="139"/>
  <c r="S6" i="139"/>
  <c r="V6" i="139"/>
  <c r="AB6" i="139"/>
  <c r="N18" i="139"/>
  <c r="P7" i="139"/>
  <c r="S7" i="139"/>
  <c r="AC7" i="139"/>
  <c r="AB7" i="139"/>
  <c r="H8" i="139"/>
  <c r="AB8" i="139"/>
  <c r="P8" i="139"/>
  <c r="V8" i="139"/>
  <c r="Y8" i="139"/>
  <c r="AC8" i="139"/>
  <c r="C9" i="139"/>
  <c r="M9" i="139"/>
  <c r="S9" i="139"/>
  <c r="V9" i="139"/>
  <c r="C10" i="139"/>
  <c r="H10" i="139"/>
  <c r="P10" i="139"/>
  <c r="S10" i="139"/>
  <c r="V10" i="139"/>
  <c r="Y10" i="139"/>
  <c r="AB10" i="139"/>
  <c r="H11" i="139"/>
  <c r="M11" i="139"/>
  <c r="P11" i="139"/>
  <c r="S11" i="139"/>
  <c r="V11" i="139"/>
  <c r="AB11" i="139"/>
  <c r="AC11" i="139"/>
  <c r="H12" i="139"/>
  <c r="C12" i="139"/>
  <c r="M12" i="139"/>
  <c r="P12" i="139"/>
  <c r="S12" i="139"/>
  <c r="Y12" i="139"/>
  <c r="AC12" i="139"/>
  <c r="H13" i="139"/>
  <c r="M13" i="139"/>
  <c r="P13" i="139"/>
  <c r="S13" i="139"/>
  <c r="V13" i="139"/>
  <c r="C14" i="139"/>
  <c r="M14" i="139"/>
  <c r="P14" i="139"/>
  <c r="S14" i="139"/>
  <c r="V14" i="139"/>
  <c r="AB14" i="139"/>
  <c r="P15" i="139"/>
  <c r="S15" i="139"/>
  <c r="V15" i="139"/>
  <c r="AC15" i="139"/>
  <c r="AB15" i="139"/>
  <c r="H16" i="139"/>
  <c r="P16" i="139"/>
  <c r="S16" i="139"/>
  <c r="V16" i="139"/>
  <c r="Y16" i="139"/>
  <c r="AC16" i="139"/>
  <c r="C17" i="139"/>
  <c r="Y17" i="139"/>
  <c r="M17" i="139"/>
  <c r="S17" i="139"/>
  <c r="V17" i="139"/>
  <c r="D19" i="139"/>
  <c r="T19" i="139"/>
  <c r="U20" i="139"/>
  <c r="H21" i="139"/>
  <c r="M21" i="139"/>
  <c r="P21" i="139"/>
  <c r="V21" i="139"/>
  <c r="C22" i="139"/>
  <c r="M22" i="139"/>
  <c r="S22" i="139"/>
  <c r="V22" i="139"/>
  <c r="U33" i="139"/>
  <c r="AB22" i="139"/>
  <c r="P23" i="139"/>
  <c r="S23" i="139"/>
  <c r="AC23" i="139"/>
  <c r="AB23" i="139"/>
  <c r="R34" i="139"/>
  <c r="V24" i="139"/>
  <c r="Y24" i="139"/>
  <c r="AC24" i="139"/>
  <c r="C25" i="139"/>
  <c r="M25" i="139"/>
  <c r="P25" i="139"/>
  <c r="S25" i="139"/>
  <c r="V25" i="139"/>
  <c r="C26" i="139"/>
  <c r="H26" i="139"/>
  <c r="M26" i="139"/>
  <c r="P26" i="139"/>
  <c r="S26" i="139"/>
  <c r="V26" i="139"/>
  <c r="Y26" i="139"/>
  <c r="AB26" i="139"/>
  <c r="H27" i="139"/>
  <c r="M27" i="139"/>
  <c r="P27" i="139"/>
  <c r="S27" i="139"/>
  <c r="V27" i="139"/>
  <c r="AB27" i="139"/>
  <c r="AC27" i="139"/>
  <c r="H28" i="139"/>
  <c r="AB28" i="139"/>
  <c r="C28" i="139"/>
  <c r="M28" i="139"/>
  <c r="P28" i="139"/>
  <c r="S28" i="139"/>
  <c r="V28" i="139"/>
  <c r="Y28" i="139"/>
  <c r="AC28" i="139"/>
  <c r="C29" i="139"/>
  <c r="H29" i="139"/>
  <c r="M29" i="139"/>
  <c r="P29" i="139"/>
  <c r="S29" i="139"/>
  <c r="V29" i="139"/>
  <c r="C30" i="139"/>
  <c r="M30" i="139"/>
  <c r="P30" i="139"/>
  <c r="S30" i="139"/>
  <c r="V30" i="139"/>
  <c r="AB30" i="139"/>
  <c r="P31" i="139"/>
  <c r="S31" i="139"/>
  <c r="V31" i="139"/>
  <c r="AC31" i="139"/>
  <c r="AB31" i="139"/>
  <c r="AB32" i="139"/>
  <c r="P32" i="139"/>
  <c r="V32" i="139"/>
  <c r="Y32" i="139"/>
  <c r="AC32" i="139"/>
  <c r="F33" i="139"/>
  <c r="N33" i="139"/>
  <c r="O34" i="139"/>
  <c r="W34" i="139"/>
  <c r="H36" i="139"/>
  <c r="C36" i="139"/>
  <c r="M36" i="139"/>
  <c r="P36" i="139"/>
  <c r="S36" i="139"/>
  <c r="Y36" i="139"/>
  <c r="AC36" i="139"/>
  <c r="H37" i="139"/>
  <c r="M37" i="139"/>
  <c r="P37" i="139"/>
  <c r="V37" i="139"/>
  <c r="C38" i="139"/>
  <c r="M38" i="139"/>
  <c r="S38" i="139"/>
  <c r="V38" i="139"/>
  <c r="AB38" i="139"/>
  <c r="P39" i="139"/>
  <c r="U49" i="139"/>
  <c r="AC39" i="139"/>
  <c r="AB39" i="139"/>
  <c r="H40" i="139"/>
  <c r="I48" i="139"/>
  <c r="P40" i="139"/>
  <c r="S40" i="139"/>
  <c r="V40" i="139"/>
  <c r="Y40" i="139"/>
  <c r="AC40" i="139"/>
  <c r="C41" i="139"/>
  <c r="M41" i="139"/>
  <c r="P41" i="139"/>
  <c r="S41" i="139"/>
  <c r="V41" i="139"/>
  <c r="C42" i="139"/>
  <c r="H42" i="139"/>
  <c r="M42" i="139"/>
  <c r="P42" i="139"/>
  <c r="S42" i="139"/>
  <c r="V42" i="139"/>
  <c r="Y42" i="139"/>
  <c r="AB42" i="139"/>
  <c r="H43" i="139"/>
  <c r="M43" i="139"/>
  <c r="P43" i="139"/>
  <c r="S43" i="139"/>
  <c r="V43" i="139"/>
  <c r="AB43" i="139"/>
  <c r="AC43" i="139"/>
  <c r="H44" i="139"/>
  <c r="AB44" i="139"/>
  <c r="C44" i="139"/>
  <c r="M44" i="139"/>
  <c r="P44" i="139"/>
  <c r="S44" i="139"/>
  <c r="V44" i="139"/>
  <c r="Y44" i="139"/>
  <c r="AC44" i="139"/>
  <c r="H45" i="139"/>
  <c r="M45" i="139"/>
  <c r="P45" i="139"/>
  <c r="S45" i="139"/>
  <c r="V45" i="139"/>
  <c r="C46" i="139"/>
  <c r="M46" i="139"/>
  <c r="P46" i="139"/>
  <c r="S46" i="139"/>
  <c r="V46" i="139"/>
  <c r="AB46" i="139"/>
  <c r="P47" i="139"/>
  <c r="S47" i="139"/>
  <c r="AC47" i="139"/>
  <c r="AB47" i="139"/>
  <c r="Q48" i="139"/>
  <c r="F49" i="139"/>
  <c r="N49" i="139"/>
  <c r="R49" i="139"/>
  <c r="Z49" i="139"/>
  <c r="K50" i="139"/>
  <c r="B1" i="138"/>
  <c r="B2" i="138"/>
  <c r="C6" i="137"/>
  <c r="H6" i="137"/>
  <c r="P6" i="137"/>
  <c r="S6" i="137"/>
  <c r="S20" i="137" s="1"/>
  <c r="Y6" i="137"/>
  <c r="C7" i="137"/>
  <c r="V7" i="137"/>
  <c r="H7" i="137"/>
  <c r="M7" i="137"/>
  <c r="P7" i="137"/>
  <c r="S7" i="137"/>
  <c r="Y7" i="137"/>
  <c r="C8" i="137"/>
  <c r="V8" i="137"/>
  <c r="H8" i="137"/>
  <c r="M8" i="137"/>
  <c r="P8" i="137"/>
  <c r="S8" i="137"/>
  <c r="C9" i="137"/>
  <c r="V9" i="137"/>
  <c r="H9" i="137"/>
  <c r="M9" i="137"/>
  <c r="P9" i="137"/>
  <c r="S9" i="137"/>
  <c r="C10" i="137"/>
  <c r="V10" i="137"/>
  <c r="H10" i="137"/>
  <c r="P10" i="137"/>
  <c r="S10" i="137"/>
  <c r="C11" i="137"/>
  <c r="V11" i="137"/>
  <c r="H11" i="137"/>
  <c r="P11" i="137"/>
  <c r="S11" i="137"/>
  <c r="C12" i="137"/>
  <c r="V12" i="137"/>
  <c r="H12" i="137"/>
  <c r="M12" i="137"/>
  <c r="P12" i="137"/>
  <c r="S12" i="137"/>
  <c r="C13" i="137"/>
  <c r="V13" i="137"/>
  <c r="H13" i="137"/>
  <c r="M13" i="137"/>
  <c r="P13" i="137"/>
  <c r="S13" i="137"/>
  <c r="C14" i="137"/>
  <c r="V14" i="137"/>
  <c r="H14" i="137"/>
  <c r="H19" i="137" s="1"/>
  <c r="M14" i="137"/>
  <c r="P14" i="137"/>
  <c r="S14" i="137"/>
  <c r="C15" i="137"/>
  <c r="V15" i="137"/>
  <c r="H15" i="137"/>
  <c r="P15" i="137"/>
  <c r="S15" i="137"/>
  <c r="C16" i="137"/>
  <c r="V16" i="137"/>
  <c r="H16" i="137"/>
  <c r="M16" i="137"/>
  <c r="P16" i="137"/>
  <c r="S16" i="137"/>
  <c r="C17" i="137"/>
  <c r="V17" i="137"/>
  <c r="H17" i="137"/>
  <c r="M17" i="137"/>
  <c r="P17" i="137"/>
  <c r="S17" i="137"/>
  <c r="D18" i="137"/>
  <c r="V18" i="137" s="1"/>
  <c r="F18" i="137"/>
  <c r="I18" i="137"/>
  <c r="N18" i="137"/>
  <c r="O18" i="137"/>
  <c r="Q18" i="137"/>
  <c r="R18" i="137"/>
  <c r="T18" i="137"/>
  <c r="C19" i="137"/>
  <c r="D19" i="137"/>
  <c r="F19" i="137"/>
  <c r="I19" i="137"/>
  <c r="N19" i="137"/>
  <c r="Q19" i="137"/>
  <c r="R19" i="137"/>
  <c r="T19" i="137"/>
  <c r="D20" i="137"/>
  <c r="F20" i="137"/>
  <c r="I20" i="137"/>
  <c r="N20" i="137"/>
  <c r="O20" i="137"/>
  <c r="Q20" i="137"/>
  <c r="R20" i="137"/>
  <c r="T20" i="137"/>
  <c r="C21" i="137"/>
  <c r="V21" i="137"/>
  <c r="H21" i="137"/>
  <c r="M21" i="137"/>
  <c r="P21" i="137"/>
  <c r="S21" i="137"/>
  <c r="C22" i="137"/>
  <c r="V22" i="137"/>
  <c r="H22" i="137"/>
  <c r="M22" i="137"/>
  <c r="P22" i="137"/>
  <c r="S22" i="137"/>
  <c r="Z22" i="137"/>
  <c r="C23" i="137"/>
  <c r="V23" i="137"/>
  <c r="H23" i="137"/>
  <c r="M23" i="137"/>
  <c r="P23" i="137"/>
  <c r="S23" i="137"/>
  <c r="Z23" i="137"/>
  <c r="C24" i="137"/>
  <c r="V24" i="137"/>
  <c r="H24" i="137"/>
  <c r="M24" i="137"/>
  <c r="P24" i="137"/>
  <c r="S24" i="137"/>
  <c r="W34" i="137"/>
  <c r="C25" i="137"/>
  <c r="V25" i="137"/>
  <c r="H25" i="137"/>
  <c r="P25" i="137"/>
  <c r="S25" i="137"/>
  <c r="S34" i="137" s="1"/>
  <c r="C26" i="137"/>
  <c r="H26" i="137"/>
  <c r="M26" i="137"/>
  <c r="P26" i="137"/>
  <c r="S26" i="137"/>
  <c r="C27" i="137"/>
  <c r="H27" i="137"/>
  <c r="M27" i="137"/>
  <c r="P27" i="137"/>
  <c r="S27" i="137"/>
  <c r="C28" i="137"/>
  <c r="H28" i="137"/>
  <c r="P28" i="137"/>
  <c r="S28" i="137"/>
  <c r="C29" i="137"/>
  <c r="H29" i="137"/>
  <c r="M29" i="137"/>
  <c r="P29" i="137"/>
  <c r="S29" i="137"/>
  <c r="C30" i="137"/>
  <c r="H30" i="137"/>
  <c r="M30" i="137"/>
  <c r="P30" i="137"/>
  <c r="S30" i="137"/>
  <c r="C31" i="137"/>
  <c r="H31" i="137"/>
  <c r="M31" i="137"/>
  <c r="P31" i="137"/>
  <c r="S31" i="137"/>
  <c r="C32" i="137"/>
  <c r="V32" i="137"/>
  <c r="H32" i="137"/>
  <c r="M32" i="137"/>
  <c r="P32" i="137"/>
  <c r="S32" i="137"/>
  <c r="C33" i="137"/>
  <c r="D33" i="137"/>
  <c r="F33" i="137"/>
  <c r="I33" i="137"/>
  <c r="N33" i="137"/>
  <c r="O33" i="137"/>
  <c r="Q33" i="137"/>
  <c r="R33" i="137"/>
  <c r="T33" i="137"/>
  <c r="D34" i="137"/>
  <c r="V34" i="137" s="1"/>
  <c r="F34" i="137"/>
  <c r="I34" i="137"/>
  <c r="N34" i="137"/>
  <c r="Q34" i="137"/>
  <c r="R34" i="137"/>
  <c r="T34" i="137"/>
  <c r="C35" i="137"/>
  <c r="D35" i="137"/>
  <c r="F35" i="137"/>
  <c r="I35" i="137"/>
  <c r="K35" i="137"/>
  <c r="N35" i="137"/>
  <c r="Q35" i="137"/>
  <c r="R35" i="137"/>
  <c r="T35" i="137"/>
  <c r="C36" i="137"/>
  <c r="V36" i="137"/>
  <c r="H36" i="137"/>
  <c r="H48" i="137" s="1"/>
  <c r="S36" i="137"/>
  <c r="C37" i="137"/>
  <c r="V37" i="137"/>
  <c r="H37" i="137"/>
  <c r="P37" i="137"/>
  <c r="S37" i="137"/>
  <c r="C38" i="137"/>
  <c r="V38" i="137"/>
  <c r="H38" i="137"/>
  <c r="M38" i="137"/>
  <c r="P38" i="137"/>
  <c r="S38" i="137"/>
  <c r="C39" i="137"/>
  <c r="V39" i="137"/>
  <c r="H39" i="137"/>
  <c r="M39" i="137"/>
  <c r="P39" i="137"/>
  <c r="S39" i="137"/>
  <c r="C40" i="137"/>
  <c r="V40" i="137"/>
  <c r="H40" i="137"/>
  <c r="M40" i="137"/>
  <c r="P40" i="137"/>
  <c r="S40" i="137"/>
  <c r="C41" i="137"/>
  <c r="V41" i="137"/>
  <c r="H41" i="137"/>
  <c r="M41" i="137"/>
  <c r="P41" i="137"/>
  <c r="S41" i="137"/>
  <c r="C42" i="137"/>
  <c r="V42" i="137"/>
  <c r="H42" i="137"/>
  <c r="M42" i="137"/>
  <c r="P42" i="137"/>
  <c r="S42" i="137"/>
  <c r="C43" i="137"/>
  <c r="V43" i="137"/>
  <c r="H43" i="137"/>
  <c r="M43" i="137"/>
  <c r="P43" i="137"/>
  <c r="S43" i="137"/>
  <c r="C44" i="137"/>
  <c r="V44" i="137"/>
  <c r="H44" i="137"/>
  <c r="M44" i="137"/>
  <c r="P44" i="137"/>
  <c r="S44" i="137"/>
  <c r="Z44" i="137"/>
  <c r="C45" i="137"/>
  <c r="V45" i="137"/>
  <c r="H45" i="137"/>
  <c r="P45" i="137"/>
  <c r="S45" i="137"/>
  <c r="Z45" i="137"/>
  <c r="C46" i="137"/>
  <c r="V46" i="137"/>
  <c r="H46" i="137"/>
  <c r="M46" i="137"/>
  <c r="P46" i="137"/>
  <c r="S46" i="137"/>
  <c r="C47" i="137"/>
  <c r="V47" i="137"/>
  <c r="H47" i="137"/>
  <c r="H50" i="137" s="1"/>
  <c r="P47" i="137"/>
  <c r="S47" i="137"/>
  <c r="D48" i="137"/>
  <c r="F48" i="137"/>
  <c r="I48" i="137"/>
  <c r="C48" i="137" s="1"/>
  <c r="N48" i="137"/>
  <c r="Q48" i="137"/>
  <c r="R48" i="137"/>
  <c r="T48" i="137"/>
  <c r="D49" i="137"/>
  <c r="F49" i="137"/>
  <c r="H49" i="137"/>
  <c r="I49" i="137"/>
  <c r="K49" i="137"/>
  <c r="N49" i="137"/>
  <c r="Q49" i="137"/>
  <c r="R49" i="137"/>
  <c r="T49" i="137"/>
  <c r="D50" i="137"/>
  <c r="V50" i="137" s="1"/>
  <c r="F50" i="137"/>
  <c r="I50" i="137"/>
  <c r="N50" i="137"/>
  <c r="Q50" i="137"/>
  <c r="R50" i="137"/>
  <c r="T50" i="137"/>
  <c r="W50" i="137"/>
  <c r="B1" i="136"/>
  <c r="B2" i="136"/>
  <c r="C6" i="135"/>
  <c r="F18" i="135"/>
  <c r="M6" i="135"/>
  <c r="S6" i="135"/>
  <c r="S20" i="135" s="1"/>
  <c r="V6" i="135"/>
  <c r="Z6" i="135"/>
  <c r="C7" i="135"/>
  <c r="M7" i="135"/>
  <c r="P7" i="135"/>
  <c r="S7" i="135"/>
  <c r="V7" i="135"/>
  <c r="Z7" i="135"/>
  <c r="C8" i="135"/>
  <c r="M8" i="135"/>
  <c r="P8" i="135"/>
  <c r="S8" i="135"/>
  <c r="V8" i="135"/>
  <c r="Z8" i="135"/>
  <c r="C9" i="135"/>
  <c r="F19" i="135"/>
  <c r="M9" i="135"/>
  <c r="P9" i="135"/>
  <c r="S9" i="135"/>
  <c r="V9" i="135"/>
  <c r="Z9" i="135"/>
  <c r="C10" i="135"/>
  <c r="M10" i="135"/>
  <c r="P10" i="135"/>
  <c r="S10" i="135"/>
  <c r="V10" i="135"/>
  <c r="Z10" i="135"/>
  <c r="C11" i="135"/>
  <c r="M11" i="135"/>
  <c r="P11" i="135"/>
  <c r="S11" i="135"/>
  <c r="V11" i="135"/>
  <c r="Z11" i="135"/>
  <c r="C12" i="135"/>
  <c r="M12" i="135"/>
  <c r="P12" i="135"/>
  <c r="S12" i="135"/>
  <c r="V12" i="135"/>
  <c r="Z12" i="135"/>
  <c r="C13" i="135"/>
  <c r="M13" i="135"/>
  <c r="P13" i="135"/>
  <c r="S13" i="135"/>
  <c r="V13" i="135"/>
  <c r="Z13" i="135"/>
  <c r="C14" i="135"/>
  <c r="M14" i="135"/>
  <c r="P14" i="135"/>
  <c r="S14" i="135"/>
  <c r="V14" i="135"/>
  <c r="Z14" i="135"/>
  <c r="Z19" i="135" s="1"/>
  <c r="C15" i="135"/>
  <c r="M15" i="135"/>
  <c r="P15" i="135"/>
  <c r="S15" i="135"/>
  <c r="V15" i="135"/>
  <c r="Z15" i="135"/>
  <c r="C16" i="135"/>
  <c r="M16" i="135"/>
  <c r="P16" i="135"/>
  <c r="S16" i="135"/>
  <c r="V16" i="135"/>
  <c r="Z16" i="135"/>
  <c r="C17" i="135"/>
  <c r="P17" i="135"/>
  <c r="S17" i="135"/>
  <c r="V17" i="135"/>
  <c r="Z17" i="135"/>
  <c r="D18" i="135"/>
  <c r="I18" i="135"/>
  <c r="K18" i="135"/>
  <c r="O18" i="135"/>
  <c r="Q18" i="135"/>
  <c r="T18" i="135"/>
  <c r="V18" i="135" s="1"/>
  <c r="W18" i="135"/>
  <c r="D19" i="135"/>
  <c r="I19" i="135"/>
  <c r="K19" i="135"/>
  <c r="O19" i="135"/>
  <c r="Q19" i="135"/>
  <c r="T19" i="135"/>
  <c r="V19" i="135" s="1"/>
  <c r="W19" i="135"/>
  <c r="D20" i="135"/>
  <c r="I20" i="135"/>
  <c r="C20" i="135" s="1"/>
  <c r="K20" i="135"/>
  <c r="O20" i="135"/>
  <c r="Q20" i="135"/>
  <c r="T20" i="135"/>
  <c r="W20" i="135"/>
  <c r="C21" i="135"/>
  <c r="P21" i="135"/>
  <c r="S21" i="135"/>
  <c r="V21" i="135"/>
  <c r="Z21" i="135"/>
  <c r="C22" i="135"/>
  <c r="Y22" i="135"/>
  <c r="K33" i="135"/>
  <c r="P22" i="135"/>
  <c r="S22" i="135"/>
  <c r="C23" i="135"/>
  <c r="P23" i="135"/>
  <c r="S23" i="135"/>
  <c r="Z23" i="135"/>
  <c r="C24" i="135"/>
  <c r="Y24" i="135"/>
  <c r="M24" i="135"/>
  <c r="P24" i="135"/>
  <c r="S24" i="135"/>
  <c r="C25" i="135"/>
  <c r="S25" i="135"/>
  <c r="Z25" i="135"/>
  <c r="C26" i="135"/>
  <c r="Y26" i="135"/>
  <c r="P26" i="135"/>
  <c r="S26" i="135"/>
  <c r="C27" i="135"/>
  <c r="P27" i="135"/>
  <c r="S27" i="135"/>
  <c r="Z27" i="135"/>
  <c r="C28" i="135"/>
  <c r="Y28" i="135"/>
  <c r="P28" i="135"/>
  <c r="S28" i="135"/>
  <c r="C29" i="135"/>
  <c r="M29" i="135"/>
  <c r="P29" i="135"/>
  <c r="S29" i="135"/>
  <c r="Z29" i="135"/>
  <c r="C30" i="135"/>
  <c r="Y30" i="135"/>
  <c r="M30" i="135"/>
  <c r="P30" i="135"/>
  <c r="R33" i="135"/>
  <c r="S30" i="135"/>
  <c r="C31" i="135"/>
  <c r="M31" i="135"/>
  <c r="P31" i="135"/>
  <c r="S31" i="135"/>
  <c r="Z31" i="135"/>
  <c r="C32" i="135"/>
  <c r="Y32" i="135"/>
  <c r="M32" i="135"/>
  <c r="P32" i="135"/>
  <c r="R35" i="135"/>
  <c r="S32" i="135"/>
  <c r="D33" i="135"/>
  <c r="C33" i="135" s="1"/>
  <c r="I33" i="135"/>
  <c r="N33" i="135"/>
  <c r="Q33" i="135"/>
  <c r="W33" i="135"/>
  <c r="D34" i="135"/>
  <c r="C34" i="135" s="1"/>
  <c r="I34" i="135"/>
  <c r="K34" i="135"/>
  <c r="N34" i="135"/>
  <c r="Q34" i="135"/>
  <c r="R34" i="135"/>
  <c r="T34" i="135"/>
  <c r="W34" i="135"/>
  <c r="D35" i="135"/>
  <c r="I35" i="135"/>
  <c r="C35" i="135" s="1"/>
  <c r="N35" i="135"/>
  <c r="O35" i="135"/>
  <c r="Q35" i="135"/>
  <c r="W35" i="135"/>
  <c r="C36" i="135"/>
  <c r="Y36" i="135"/>
  <c r="M36" i="135"/>
  <c r="P36" i="135"/>
  <c r="S36" i="135"/>
  <c r="C37" i="135"/>
  <c r="M37" i="135"/>
  <c r="S37" i="135"/>
  <c r="Z37" i="135"/>
  <c r="C38" i="135"/>
  <c r="Y38" i="135"/>
  <c r="M38" i="135"/>
  <c r="P38" i="135"/>
  <c r="S38" i="135"/>
  <c r="C39" i="135"/>
  <c r="P39" i="135"/>
  <c r="S39" i="135"/>
  <c r="Z39" i="135"/>
  <c r="C40" i="135"/>
  <c r="Y40" i="135"/>
  <c r="K49" i="135"/>
  <c r="P40" i="135"/>
  <c r="S40" i="135"/>
  <c r="C41" i="135"/>
  <c r="M41" i="135"/>
  <c r="P41" i="135"/>
  <c r="S41" i="135"/>
  <c r="V41" i="135"/>
  <c r="Z41" i="135"/>
  <c r="C42" i="135"/>
  <c r="Y42" i="135"/>
  <c r="M42" i="135"/>
  <c r="P42" i="135"/>
  <c r="S42" i="135"/>
  <c r="C43" i="135"/>
  <c r="M43" i="135"/>
  <c r="P43" i="135"/>
  <c r="S43" i="135"/>
  <c r="Z43" i="135"/>
  <c r="C44" i="135"/>
  <c r="Y44" i="135"/>
  <c r="M44" i="135"/>
  <c r="P44" i="135"/>
  <c r="S44" i="135"/>
  <c r="C45" i="135"/>
  <c r="M45" i="135"/>
  <c r="N48" i="135"/>
  <c r="P45" i="135"/>
  <c r="S45" i="135"/>
  <c r="W48" i="135"/>
  <c r="Z45" i="135"/>
  <c r="C46" i="135"/>
  <c r="Y46" i="135"/>
  <c r="M46" i="135"/>
  <c r="P46" i="135"/>
  <c r="S46" i="135"/>
  <c r="C47" i="135"/>
  <c r="N50" i="135"/>
  <c r="P47" i="135"/>
  <c r="S47" i="135"/>
  <c r="W50" i="135"/>
  <c r="Z47" i="135"/>
  <c r="I48" i="135"/>
  <c r="K48" i="135"/>
  <c r="Q48" i="135"/>
  <c r="R48" i="135"/>
  <c r="T48" i="135"/>
  <c r="D49" i="135"/>
  <c r="I49" i="135"/>
  <c r="C49" i="135" s="1"/>
  <c r="N49" i="135"/>
  <c r="O49" i="135"/>
  <c r="Q49" i="135"/>
  <c r="R49" i="135"/>
  <c r="W49" i="135"/>
  <c r="I50" i="135"/>
  <c r="K50" i="135"/>
  <c r="Q50" i="135"/>
  <c r="R50" i="135"/>
  <c r="T50" i="135"/>
  <c r="B1" i="134"/>
  <c r="B2" i="134"/>
  <c r="P6" i="133"/>
  <c r="O18" i="133"/>
  <c r="Q20" i="133"/>
  <c r="S6" i="133"/>
  <c r="V6" i="133"/>
  <c r="AC6" i="133"/>
  <c r="C7" i="133"/>
  <c r="H7" i="133"/>
  <c r="P7" i="133"/>
  <c r="S7" i="133"/>
  <c r="AB7" i="133"/>
  <c r="C8" i="133"/>
  <c r="H8" i="133"/>
  <c r="M8" i="133"/>
  <c r="P8" i="133"/>
  <c r="S8" i="133"/>
  <c r="V8" i="133"/>
  <c r="AB8" i="133"/>
  <c r="AC8" i="133"/>
  <c r="C9" i="133"/>
  <c r="M9" i="133"/>
  <c r="P9" i="133"/>
  <c r="S9" i="133"/>
  <c r="V9" i="133"/>
  <c r="Y9" i="133"/>
  <c r="AB9" i="133"/>
  <c r="H10" i="133"/>
  <c r="M10" i="133"/>
  <c r="P10" i="133"/>
  <c r="S10" i="133"/>
  <c r="V10" i="133"/>
  <c r="Y10" i="133"/>
  <c r="AB10" i="133"/>
  <c r="AC10" i="133"/>
  <c r="H11" i="133"/>
  <c r="C11" i="133"/>
  <c r="M11" i="133"/>
  <c r="P11" i="133"/>
  <c r="S11" i="133"/>
  <c r="V11" i="133"/>
  <c r="Y11" i="133"/>
  <c r="AC11" i="133"/>
  <c r="C12" i="133"/>
  <c r="H12" i="133"/>
  <c r="M12" i="133"/>
  <c r="P12" i="133"/>
  <c r="V12" i="133"/>
  <c r="C13" i="133"/>
  <c r="H13" i="133"/>
  <c r="M13" i="133"/>
  <c r="P13" i="133"/>
  <c r="S13" i="133"/>
  <c r="V13" i="133"/>
  <c r="AB13" i="133"/>
  <c r="M14" i="133"/>
  <c r="P14" i="133"/>
  <c r="S14" i="133"/>
  <c r="V14" i="133"/>
  <c r="AB14" i="133"/>
  <c r="AC14" i="133"/>
  <c r="H15" i="133"/>
  <c r="P15" i="133"/>
  <c r="V15" i="133"/>
  <c r="Y15" i="133"/>
  <c r="AC15" i="133"/>
  <c r="C16" i="133"/>
  <c r="M16" i="133"/>
  <c r="O20" i="133"/>
  <c r="S16" i="133"/>
  <c r="V16" i="133"/>
  <c r="C17" i="133"/>
  <c r="Y17" i="133"/>
  <c r="M17" i="133"/>
  <c r="P17" i="133"/>
  <c r="S17" i="133"/>
  <c r="V17" i="133"/>
  <c r="AB17" i="133"/>
  <c r="F19" i="133"/>
  <c r="I19" i="133"/>
  <c r="N19" i="133"/>
  <c r="Q19" i="133"/>
  <c r="U19" i="133"/>
  <c r="R20" i="133"/>
  <c r="Z20" i="133"/>
  <c r="C21" i="133"/>
  <c r="H21" i="133"/>
  <c r="M21" i="133"/>
  <c r="S21" i="133"/>
  <c r="V21" i="133"/>
  <c r="AB21" i="133"/>
  <c r="M22" i="133"/>
  <c r="P22" i="133"/>
  <c r="S22" i="133"/>
  <c r="U33" i="133"/>
  <c r="AB22" i="133"/>
  <c r="AC22" i="133"/>
  <c r="H23" i="133"/>
  <c r="AB23" i="133"/>
  <c r="P23" i="133"/>
  <c r="R35" i="133"/>
  <c r="V23" i="133"/>
  <c r="Y23" i="133"/>
  <c r="Z35" i="133"/>
  <c r="AC23" i="133"/>
  <c r="C24" i="133"/>
  <c r="M24" i="133"/>
  <c r="S24" i="133"/>
  <c r="V24" i="133"/>
  <c r="C25" i="133"/>
  <c r="Y25" i="133"/>
  <c r="P25" i="133"/>
  <c r="S25" i="133"/>
  <c r="V25" i="133"/>
  <c r="AB25" i="133"/>
  <c r="H26" i="133"/>
  <c r="M26" i="133"/>
  <c r="P26" i="133"/>
  <c r="S26" i="133"/>
  <c r="V26" i="133"/>
  <c r="AB26" i="133"/>
  <c r="AC26" i="133"/>
  <c r="H27" i="133"/>
  <c r="C27" i="133"/>
  <c r="M27" i="133"/>
  <c r="P27" i="133"/>
  <c r="S27" i="133"/>
  <c r="Y27" i="133"/>
  <c r="AC27" i="133"/>
  <c r="C28" i="133"/>
  <c r="H28" i="133"/>
  <c r="M28" i="133"/>
  <c r="P28" i="133"/>
  <c r="S28" i="133"/>
  <c r="V28" i="133"/>
  <c r="C29" i="133"/>
  <c r="H29" i="133"/>
  <c r="M29" i="133"/>
  <c r="P29" i="133"/>
  <c r="S29" i="133"/>
  <c r="V29" i="133"/>
  <c r="AB29" i="133"/>
  <c r="M30" i="133"/>
  <c r="P30" i="133"/>
  <c r="S30" i="133"/>
  <c r="V30" i="133"/>
  <c r="AB30" i="133"/>
  <c r="AC30" i="133"/>
  <c r="H31" i="133"/>
  <c r="AB31" i="133"/>
  <c r="P31" i="133"/>
  <c r="S31" i="133"/>
  <c r="V31" i="133"/>
  <c r="Y31" i="133"/>
  <c r="AC31" i="133"/>
  <c r="C32" i="133"/>
  <c r="M32" i="133"/>
  <c r="S32" i="133"/>
  <c r="V32" i="133"/>
  <c r="D34" i="133"/>
  <c r="T34" i="133"/>
  <c r="U35" i="133"/>
  <c r="C36" i="133"/>
  <c r="H36" i="133"/>
  <c r="F50" i="133"/>
  <c r="K48" i="133"/>
  <c r="P36" i="133"/>
  <c r="V36" i="133"/>
  <c r="C37" i="133"/>
  <c r="H37" i="133"/>
  <c r="M37" i="133"/>
  <c r="S37" i="133"/>
  <c r="V37" i="133"/>
  <c r="U48" i="133"/>
  <c r="AB37" i="133"/>
  <c r="M38" i="133"/>
  <c r="P38" i="133"/>
  <c r="S38" i="133"/>
  <c r="U50" i="133"/>
  <c r="AB38" i="133"/>
  <c r="AC38" i="133"/>
  <c r="H39" i="133"/>
  <c r="P39" i="133"/>
  <c r="R49" i="133"/>
  <c r="V39" i="133"/>
  <c r="Y39" i="133"/>
  <c r="AC39" i="133"/>
  <c r="C40" i="133"/>
  <c r="Y40" i="133"/>
  <c r="M40" i="133"/>
  <c r="S40" i="133"/>
  <c r="V40" i="133"/>
  <c r="C41" i="133"/>
  <c r="Y41" i="133"/>
  <c r="P41" i="133"/>
  <c r="S41" i="133"/>
  <c r="V41" i="133"/>
  <c r="AB41" i="133"/>
  <c r="H42" i="133"/>
  <c r="M42" i="133"/>
  <c r="P42" i="133"/>
  <c r="S42" i="133"/>
  <c r="V42" i="133"/>
  <c r="AC42" i="133"/>
  <c r="AB42" i="133"/>
  <c r="H43" i="133"/>
  <c r="C43" i="133"/>
  <c r="M43" i="133"/>
  <c r="P43" i="133"/>
  <c r="S43" i="133"/>
  <c r="V43" i="133"/>
  <c r="Y43" i="133"/>
  <c r="AC43" i="133"/>
  <c r="C44" i="133"/>
  <c r="H44" i="133"/>
  <c r="M44" i="133"/>
  <c r="P44" i="133"/>
  <c r="S44" i="133"/>
  <c r="V44" i="133"/>
  <c r="C45" i="133"/>
  <c r="H45" i="133"/>
  <c r="M45" i="133"/>
  <c r="P45" i="133"/>
  <c r="S45" i="133"/>
  <c r="V45" i="133"/>
  <c r="AB45" i="133"/>
  <c r="M46" i="133"/>
  <c r="P46" i="133"/>
  <c r="S46" i="133"/>
  <c r="V46" i="133"/>
  <c r="AC46" i="133"/>
  <c r="AB46" i="133"/>
  <c r="C47" i="133"/>
  <c r="P47" i="133"/>
  <c r="V47" i="133"/>
  <c r="Y47" i="133"/>
  <c r="AB47" i="133"/>
  <c r="AC47" i="133"/>
  <c r="F48" i="133"/>
  <c r="N48" i="133"/>
  <c r="K49" i="133"/>
  <c r="O49" i="133"/>
  <c r="W49" i="133"/>
  <c r="K50" i="133"/>
  <c r="B1" i="132"/>
  <c r="B2" i="132"/>
  <c r="D20" i="131"/>
  <c r="H6" i="131"/>
  <c r="M6" i="131"/>
  <c r="K20" i="131"/>
  <c r="P6" i="131"/>
  <c r="S6" i="131"/>
  <c r="V6" i="131"/>
  <c r="AB6" i="131"/>
  <c r="AB7" i="131"/>
  <c r="H7" i="131"/>
  <c r="C7" i="131"/>
  <c r="M7" i="131"/>
  <c r="P7" i="131"/>
  <c r="S7" i="131"/>
  <c r="Y7" i="131"/>
  <c r="AC7" i="131"/>
  <c r="H8" i="131"/>
  <c r="M8" i="131"/>
  <c r="P8" i="131"/>
  <c r="V8" i="131"/>
  <c r="C9" i="131"/>
  <c r="H9" i="131"/>
  <c r="M9" i="131"/>
  <c r="R19" i="131"/>
  <c r="S9" i="131"/>
  <c r="V9" i="131"/>
  <c r="AB9" i="131"/>
  <c r="M10" i="131"/>
  <c r="P10" i="131"/>
  <c r="S10" i="131"/>
  <c r="AB10" i="131"/>
  <c r="P11" i="131"/>
  <c r="S11" i="131"/>
  <c r="V11" i="131"/>
  <c r="Y11" i="131"/>
  <c r="AB11" i="131"/>
  <c r="AC11" i="131"/>
  <c r="C12" i="131"/>
  <c r="M12" i="131"/>
  <c r="P12" i="131"/>
  <c r="S12" i="131"/>
  <c r="V12" i="131"/>
  <c r="Y12" i="131"/>
  <c r="C13" i="131"/>
  <c r="Y13" i="131"/>
  <c r="AB13" i="131"/>
  <c r="P13" i="131"/>
  <c r="S13" i="131"/>
  <c r="V13" i="131"/>
  <c r="H14" i="131"/>
  <c r="M14" i="131"/>
  <c r="P14" i="131"/>
  <c r="S14" i="131"/>
  <c r="V14" i="131"/>
  <c r="AC14" i="131"/>
  <c r="AB14" i="131"/>
  <c r="H15" i="131"/>
  <c r="C15" i="131"/>
  <c r="M15" i="131"/>
  <c r="P15" i="131"/>
  <c r="S15" i="131"/>
  <c r="V15" i="131"/>
  <c r="Y15" i="131"/>
  <c r="AC15" i="131"/>
  <c r="H16" i="131"/>
  <c r="M16" i="131"/>
  <c r="P16" i="131"/>
  <c r="S16" i="131"/>
  <c r="V16" i="131"/>
  <c r="C17" i="131"/>
  <c r="H17" i="131"/>
  <c r="M17" i="131"/>
  <c r="S17" i="131"/>
  <c r="V17" i="131"/>
  <c r="AB17" i="131"/>
  <c r="D18" i="131"/>
  <c r="T18" i="131"/>
  <c r="I19" i="131"/>
  <c r="Q19" i="131"/>
  <c r="U19" i="131"/>
  <c r="F20" i="131"/>
  <c r="I20" i="131"/>
  <c r="N20" i="131"/>
  <c r="Q20" i="131"/>
  <c r="C21" i="131"/>
  <c r="Y21" i="131"/>
  <c r="K33" i="131"/>
  <c r="P21" i="131"/>
  <c r="O35" i="131"/>
  <c r="S21" i="131"/>
  <c r="V21" i="131"/>
  <c r="W35" i="131"/>
  <c r="H22" i="131"/>
  <c r="M22" i="131"/>
  <c r="P22" i="131"/>
  <c r="S22" i="131"/>
  <c r="V22" i="131"/>
  <c r="AC22" i="131"/>
  <c r="AB22" i="131"/>
  <c r="H23" i="131"/>
  <c r="C23" i="131"/>
  <c r="M23" i="131"/>
  <c r="P23" i="131"/>
  <c r="S23" i="131"/>
  <c r="V23" i="131"/>
  <c r="Y23" i="131"/>
  <c r="AC23" i="131"/>
  <c r="H24" i="131"/>
  <c r="K34" i="131"/>
  <c r="M24" i="131"/>
  <c r="P24" i="131"/>
  <c r="V24" i="131"/>
  <c r="C25" i="131"/>
  <c r="H25" i="131"/>
  <c r="M25" i="131"/>
  <c r="S25" i="131"/>
  <c r="V25" i="131"/>
  <c r="AB25" i="131"/>
  <c r="M26" i="131"/>
  <c r="P26" i="131"/>
  <c r="S26" i="131"/>
  <c r="V26" i="131"/>
  <c r="AB26" i="131"/>
  <c r="P27" i="131"/>
  <c r="S27" i="131"/>
  <c r="Y27" i="131"/>
  <c r="AB27" i="131"/>
  <c r="AC27" i="131"/>
  <c r="C28" i="131"/>
  <c r="M28" i="131"/>
  <c r="P28" i="131"/>
  <c r="S28" i="131"/>
  <c r="V28" i="131"/>
  <c r="Y28" i="131"/>
  <c r="C29" i="131"/>
  <c r="Y29" i="131"/>
  <c r="AB29" i="131"/>
  <c r="P29" i="131"/>
  <c r="S29" i="131"/>
  <c r="V29" i="131"/>
  <c r="C30" i="131"/>
  <c r="H30" i="131"/>
  <c r="P30" i="131"/>
  <c r="S30" i="131"/>
  <c r="V30" i="131"/>
  <c r="AC30" i="131"/>
  <c r="AB30" i="131"/>
  <c r="AB31" i="131"/>
  <c r="H31" i="131"/>
  <c r="M31" i="131"/>
  <c r="P31" i="131"/>
  <c r="V31" i="131"/>
  <c r="Y31" i="131"/>
  <c r="AC31" i="131"/>
  <c r="M32" i="131"/>
  <c r="P32" i="131"/>
  <c r="V32" i="131"/>
  <c r="AC32" i="131"/>
  <c r="O33" i="131"/>
  <c r="R33" i="131"/>
  <c r="W33" i="131"/>
  <c r="Z33" i="131"/>
  <c r="D34" i="131"/>
  <c r="W34" i="131"/>
  <c r="D35" i="131"/>
  <c r="Y35" i="131" s="1"/>
  <c r="I35" i="131"/>
  <c r="T35" i="131"/>
  <c r="C36" i="131"/>
  <c r="N48" i="131"/>
  <c r="R50" i="131"/>
  <c r="V36" i="131"/>
  <c r="W48" i="131"/>
  <c r="Y36" i="131"/>
  <c r="C37" i="131"/>
  <c r="AB37" i="131"/>
  <c r="P37" i="131"/>
  <c r="S37" i="131"/>
  <c r="V37" i="131"/>
  <c r="C38" i="131"/>
  <c r="H38" i="131"/>
  <c r="M38" i="131"/>
  <c r="P38" i="131"/>
  <c r="S38" i="131"/>
  <c r="AC38" i="131"/>
  <c r="AB38" i="131"/>
  <c r="H39" i="131"/>
  <c r="P39" i="131"/>
  <c r="Y39" i="131"/>
  <c r="AC39" i="131"/>
  <c r="H40" i="131"/>
  <c r="M40" i="131"/>
  <c r="P40" i="131"/>
  <c r="S40" i="131"/>
  <c r="V40" i="131"/>
  <c r="AC40" i="131"/>
  <c r="C41" i="131"/>
  <c r="H41" i="131"/>
  <c r="M41" i="131"/>
  <c r="P41" i="131"/>
  <c r="S41" i="131"/>
  <c r="V41" i="131"/>
  <c r="AB41" i="131"/>
  <c r="H42" i="131"/>
  <c r="M42" i="131"/>
  <c r="P42" i="131"/>
  <c r="S42" i="131"/>
  <c r="V42" i="131"/>
  <c r="AC42" i="131"/>
  <c r="AB42" i="131"/>
  <c r="Y43" i="131"/>
  <c r="P43" i="131"/>
  <c r="S43" i="131"/>
  <c r="V43" i="131"/>
  <c r="AB43" i="131"/>
  <c r="AC43" i="131"/>
  <c r="C44" i="131"/>
  <c r="M44" i="131"/>
  <c r="P44" i="131"/>
  <c r="V44" i="131"/>
  <c r="Y44" i="131"/>
  <c r="C45" i="131"/>
  <c r="AB45" i="131"/>
  <c r="P45" i="131"/>
  <c r="S45" i="131"/>
  <c r="V45" i="131"/>
  <c r="C46" i="131"/>
  <c r="H46" i="131"/>
  <c r="M46" i="131"/>
  <c r="P46" i="131"/>
  <c r="S46" i="131"/>
  <c r="V46" i="131"/>
  <c r="AC46" i="131"/>
  <c r="AB46" i="131"/>
  <c r="H47" i="131"/>
  <c r="P47" i="131"/>
  <c r="S47" i="131"/>
  <c r="V47" i="131"/>
  <c r="Y47" i="131"/>
  <c r="AC47" i="131"/>
  <c r="F48" i="131"/>
  <c r="R48" i="131"/>
  <c r="U48" i="131"/>
  <c r="Z48" i="131"/>
  <c r="K49" i="131"/>
  <c r="O49" i="131"/>
  <c r="W49" i="131"/>
  <c r="O50" i="131"/>
  <c r="U50" i="131"/>
  <c r="W50" i="131"/>
  <c r="B1" i="130"/>
  <c r="B2" i="130"/>
  <c r="M6" i="129"/>
  <c r="P6" i="129"/>
  <c r="V6" i="129"/>
  <c r="W6" i="129"/>
  <c r="H7" i="129"/>
  <c r="M7" i="129"/>
  <c r="K18" i="129"/>
  <c r="P7" i="129"/>
  <c r="S7" i="129"/>
  <c r="V7" i="129"/>
  <c r="W7" i="129"/>
  <c r="C8" i="129"/>
  <c r="M8" i="129"/>
  <c r="P8" i="129"/>
  <c r="W8" i="129"/>
  <c r="P9" i="129"/>
  <c r="C10" i="129"/>
  <c r="H10" i="129"/>
  <c r="K19" i="129"/>
  <c r="P10" i="129"/>
  <c r="W10" i="129"/>
  <c r="C11" i="129"/>
  <c r="M11" i="129"/>
  <c r="P11" i="129"/>
  <c r="S11" i="129"/>
  <c r="W11" i="129"/>
  <c r="C12" i="129"/>
  <c r="H12" i="129"/>
  <c r="M12" i="129"/>
  <c r="P12" i="129"/>
  <c r="W12" i="129"/>
  <c r="V12" i="129"/>
  <c r="H13" i="129"/>
  <c r="C13" i="129"/>
  <c r="P13" i="129"/>
  <c r="S13" i="129"/>
  <c r="V13" i="129"/>
  <c r="H14" i="129"/>
  <c r="M14" i="129"/>
  <c r="P14" i="129"/>
  <c r="V14" i="129"/>
  <c r="W14" i="129"/>
  <c r="H15" i="129"/>
  <c r="P15" i="129"/>
  <c r="S15" i="129"/>
  <c r="V15" i="129"/>
  <c r="W15" i="129"/>
  <c r="C16" i="129"/>
  <c r="H16" i="129"/>
  <c r="M16" i="129"/>
  <c r="P16" i="129"/>
  <c r="S16" i="129"/>
  <c r="W16" i="129"/>
  <c r="V16" i="129"/>
  <c r="H17" i="129"/>
  <c r="M17" i="129"/>
  <c r="P17" i="129"/>
  <c r="V17" i="129"/>
  <c r="I18" i="129"/>
  <c r="T18" i="129"/>
  <c r="N19" i="129"/>
  <c r="O19" i="129"/>
  <c r="T19" i="129"/>
  <c r="F20" i="129"/>
  <c r="N20" i="129"/>
  <c r="Q20" i="129"/>
  <c r="I33" i="129"/>
  <c r="P21" i="129"/>
  <c r="W21" i="129"/>
  <c r="S21" i="129"/>
  <c r="F35" i="129"/>
  <c r="H22" i="129"/>
  <c r="M22" i="129"/>
  <c r="P22" i="129"/>
  <c r="W22" i="129"/>
  <c r="T35" i="129"/>
  <c r="M23" i="129"/>
  <c r="O33" i="129"/>
  <c r="H24" i="129"/>
  <c r="M24" i="129"/>
  <c r="N34" i="129"/>
  <c r="P24" i="129"/>
  <c r="S24" i="129"/>
  <c r="V24" i="129"/>
  <c r="C25" i="129"/>
  <c r="H25" i="129"/>
  <c r="I34" i="129"/>
  <c r="P25" i="129"/>
  <c r="S25" i="129"/>
  <c r="W25" i="129"/>
  <c r="H26" i="129"/>
  <c r="M26" i="129"/>
  <c r="P26" i="129"/>
  <c r="W26" i="129"/>
  <c r="V26" i="129"/>
  <c r="M27" i="129"/>
  <c r="N33" i="129"/>
  <c r="V27" i="129"/>
  <c r="W27" i="129"/>
  <c r="P28" i="129"/>
  <c r="S28" i="129"/>
  <c r="H29" i="129"/>
  <c r="M29" i="129"/>
  <c r="P29" i="129"/>
  <c r="V29" i="129"/>
  <c r="H30" i="129"/>
  <c r="M30" i="129"/>
  <c r="P30" i="129"/>
  <c r="V30" i="129"/>
  <c r="W30" i="129"/>
  <c r="P31" i="129"/>
  <c r="V31" i="129"/>
  <c r="C32" i="129"/>
  <c r="H32" i="129"/>
  <c r="M32" i="129"/>
  <c r="P32" i="129"/>
  <c r="S32" i="129"/>
  <c r="W32" i="129"/>
  <c r="V32" i="129"/>
  <c r="F34" i="129"/>
  <c r="D35" i="129"/>
  <c r="K35" i="129"/>
  <c r="N35" i="129"/>
  <c r="K50" i="129"/>
  <c r="P36" i="129"/>
  <c r="S36" i="129"/>
  <c r="H37" i="129"/>
  <c r="M37" i="129"/>
  <c r="P37" i="129"/>
  <c r="V37" i="129"/>
  <c r="F48" i="129"/>
  <c r="M38" i="129"/>
  <c r="P38" i="129"/>
  <c r="V38" i="129"/>
  <c r="W38" i="129"/>
  <c r="C39" i="129"/>
  <c r="P39" i="129"/>
  <c r="C40" i="129"/>
  <c r="F49" i="129"/>
  <c r="M40" i="129"/>
  <c r="N49" i="129"/>
  <c r="S40" i="129"/>
  <c r="V40" i="129"/>
  <c r="W40" i="129"/>
  <c r="H41" i="129"/>
  <c r="M41" i="129"/>
  <c r="P41" i="129"/>
  <c r="V41" i="129"/>
  <c r="M42" i="129"/>
  <c r="P42" i="129"/>
  <c r="W42" i="129"/>
  <c r="V42" i="129"/>
  <c r="K49" i="129"/>
  <c r="P43" i="129"/>
  <c r="S43" i="129"/>
  <c r="W43" i="129"/>
  <c r="H44" i="129"/>
  <c r="P44" i="129"/>
  <c r="W44" i="129"/>
  <c r="M45" i="129"/>
  <c r="P45" i="129"/>
  <c r="V45" i="129"/>
  <c r="W45" i="129"/>
  <c r="H46" i="129"/>
  <c r="M46" i="129"/>
  <c r="P46" i="129"/>
  <c r="W46" i="129"/>
  <c r="C47" i="129"/>
  <c r="O48" i="129"/>
  <c r="S47" i="129"/>
  <c r="V47" i="129"/>
  <c r="W47" i="129"/>
  <c r="K48" i="129"/>
  <c r="T48" i="129"/>
  <c r="O49" i="129"/>
  <c r="Q49" i="129"/>
  <c r="F50" i="129"/>
  <c r="N50" i="129"/>
  <c r="B1" i="128"/>
  <c r="B2" i="128"/>
  <c r="H6" i="127"/>
  <c r="P6" i="127"/>
  <c r="Q18" i="127"/>
  <c r="I20" i="127"/>
  <c r="M7" i="127"/>
  <c r="P7" i="127"/>
  <c r="V7" i="127"/>
  <c r="W7" i="127"/>
  <c r="H8" i="127"/>
  <c r="M8" i="127"/>
  <c r="P8" i="127"/>
  <c r="W8" i="127"/>
  <c r="C9" i="127"/>
  <c r="M9" i="127"/>
  <c r="P9" i="127"/>
  <c r="S9" i="127"/>
  <c r="W9" i="127"/>
  <c r="C10" i="127"/>
  <c r="H10" i="127"/>
  <c r="K19" i="127"/>
  <c r="P10" i="127"/>
  <c r="S10" i="127"/>
  <c r="V10" i="127"/>
  <c r="W10" i="127"/>
  <c r="H11" i="127"/>
  <c r="C11" i="127"/>
  <c r="P11" i="127"/>
  <c r="S11" i="127"/>
  <c r="V11" i="127"/>
  <c r="W11" i="127"/>
  <c r="H12" i="127"/>
  <c r="M12" i="127"/>
  <c r="P12" i="127"/>
  <c r="S12" i="127"/>
  <c r="V12" i="127"/>
  <c r="C13" i="127"/>
  <c r="S13" i="127"/>
  <c r="C14" i="127"/>
  <c r="M14" i="127"/>
  <c r="P14" i="127"/>
  <c r="V14" i="127"/>
  <c r="W14" i="127"/>
  <c r="H15" i="127"/>
  <c r="M15" i="127"/>
  <c r="P15" i="127"/>
  <c r="S15" i="127"/>
  <c r="W15" i="127"/>
  <c r="H16" i="127"/>
  <c r="M16" i="127"/>
  <c r="P16" i="127"/>
  <c r="W16" i="127"/>
  <c r="V16" i="127"/>
  <c r="C17" i="127"/>
  <c r="H17" i="127"/>
  <c r="M17" i="127"/>
  <c r="P17" i="127"/>
  <c r="S17" i="127"/>
  <c r="V17" i="127"/>
  <c r="I19" i="127"/>
  <c r="N19" i="127"/>
  <c r="F20" i="127"/>
  <c r="K20" i="127"/>
  <c r="T20" i="127"/>
  <c r="H21" i="127"/>
  <c r="V21" i="127"/>
  <c r="M22" i="127"/>
  <c r="S22" i="127"/>
  <c r="C23" i="127"/>
  <c r="H23" i="127"/>
  <c r="M23" i="127"/>
  <c r="V23" i="127"/>
  <c r="P24" i="127"/>
  <c r="V24" i="127"/>
  <c r="M25" i="127"/>
  <c r="P25" i="127"/>
  <c r="T33" i="127"/>
  <c r="C26" i="127"/>
  <c r="H26" i="127"/>
  <c r="M26" i="127"/>
  <c r="P26" i="127"/>
  <c r="S26" i="127"/>
  <c r="W26" i="127"/>
  <c r="C27" i="127"/>
  <c r="H27" i="127"/>
  <c r="K34" i="127"/>
  <c r="P27" i="127"/>
  <c r="S27" i="127"/>
  <c r="V27" i="127"/>
  <c r="W27" i="127"/>
  <c r="H28" i="127"/>
  <c r="C28" i="127"/>
  <c r="M28" i="127"/>
  <c r="P28" i="127"/>
  <c r="S28" i="127"/>
  <c r="V28" i="127"/>
  <c r="H29" i="127"/>
  <c r="M29" i="127"/>
  <c r="P29" i="127"/>
  <c r="V29" i="127"/>
  <c r="C30" i="127"/>
  <c r="H30" i="127"/>
  <c r="P30" i="127"/>
  <c r="S30" i="127"/>
  <c r="W30" i="127"/>
  <c r="C31" i="127"/>
  <c r="M31" i="127"/>
  <c r="S31" i="127"/>
  <c r="W31" i="127"/>
  <c r="C32" i="127"/>
  <c r="P32" i="127"/>
  <c r="V32" i="127"/>
  <c r="D33" i="127"/>
  <c r="O34" i="127"/>
  <c r="C36" i="127"/>
  <c r="M36" i="127"/>
  <c r="S36" i="127"/>
  <c r="V36" i="127"/>
  <c r="H37" i="127"/>
  <c r="M37" i="127"/>
  <c r="P37" i="127"/>
  <c r="V37" i="127"/>
  <c r="C38" i="127"/>
  <c r="H38" i="127"/>
  <c r="P38" i="127"/>
  <c r="S38" i="127"/>
  <c r="W38" i="127"/>
  <c r="C39" i="127"/>
  <c r="I49" i="127"/>
  <c r="S39" i="127"/>
  <c r="V39" i="127"/>
  <c r="W39" i="127"/>
  <c r="C40" i="127"/>
  <c r="I48" i="127"/>
  <c r="P40" i="127"/>
  <c r="V40" i="127"/>
  <c r="M41" i="127"/>
  <c r="P41" i="127"/>
  <c r="C42" i="127"/>
  <c r="H42" i="127"/>
  <c r="M42" i="127"/>
  <c r="P42" i="127"/>
  <c r="S42" i="127"/>
  <c r="W42" i="127"/>
  <c r="C43" i="127"/>
  <c r="H43" i="127"/>
  <c r="M43" i="127"/>
  <c r="P43" i="127"/>
  <c r="S43" i="127"/>
  <c r="V43" i="127"/>
  <c r="W43" i="127"/>
  <c r="H44" i="127"/>
  <c r="C44" i="127"/>
  <c r="M44" i="127"/>
  <c r="P44" i="127"/>
  <c r="S44" i="127"/>
  <c r="V44" i="127"/>
  <c r="H45" i="127"/>
  <c r="M45" i="127"/>
  <c r="P45" i="127"/>
  <c r="V45" i="127"/>
  <c r="C46" i="127"/>
  <c r="H46" i="127"/>
  <c r="M46" i="127"/>
  <c r="P46" i="127"/>
  <c r="S46" i="127"/>
  <c r="W46" i="127"/>
  <c r="C47" i="127"/>
  <c r="M47" i="127"/>
  <c r="P47" i="127"/>
  <c r="S47" i="127"/>
  <c r="W47" i="127"/>
  <c r="Q48" i="127"/>
  <c r="D49" i="127"/>
  <c r="O50" i="127"/>
  <c r="B1" i="126"/>
  <c r="B2" i="126"/>
  <c r="C6" i="125"/>
  <c r="K18" i="125"/>
  <c r="M6" i="125"/>
  <c r="S6" i="125"/>
  <c r="V6" i="125"/>
  <c r="H7" i="125"/>
  <c r="M7" i="125"/>
  <c r="P7" i="125"/>
  <c r="S7" i="125"/>
  <c r="V7" i="125"/>
  <c r="C8" i="125"/>
  <c r="H8" i="125"/>
  <c r="M8" i="125"/>
  <c r="P8" i="125"/>
  <c r="O18" i="125"/>
  <c r="S8" i="125"/>
  <c r="W8" i="125"/>
  <c r="H9" i="125"/>
  <c r="C9" i="125"/>
  <c r="O19" i="125"/>
  <c r="S9" i="125"/>
  <c r="V9" i="125"/>
  <c r="W9" i="125"/>
  <c r="I18" i="125"/>
  <c r="P10" i="125"/>
  <c r="Q18" i="125"/>
  <c r="V10" i="125"/>
  <c r="M11" i="125"/>
  <c r="P11" i="125"/>
  <c r="C12" i="125"/>
  <c r="H12" i="125"/>
  <c r="M12" i="125"/>
  <c r="P12" i="125"/>
  <c r="S12" i="125"/>
  <c r="W12" i="125"/>
  <c r="C13" i="125"/>
  <c r="H13" i="125"/>
  <c r="M13" i="125"/>
  <c r="P13" i="125"/>
  <c r="S13" i="125"/>
  <c r="V13" i="125"/>
  <c r="W13" i="125"/>
  <c r="H14" i="125"/>
  <c r="C14" i="125"/>
  <c r="M14" i="125"/>
  <c r="P14" i="125"/>
  <c r="S14" i="125"/>
  <c r="V14" i="125"/>
  <c r="H15" i="125"/>
  <c r="M15" i="125"/>
  <c r="P15" i="125"/>
  <c r="S15" i="125"/>
  <c r="V15" i="125"/>
  <c r="C16" i="125"/>
  <c r="H16" i="125"/>
  <c r="P16" i="125"/>
  <c r="S16" i="125"/>
  <c r="W16" i="125"/>
  <c r="H17" i="125"/>
  <c r="C17" i="125"/>
  <c r="P17" i="125"/>
  <c r="S17" i="125"/>
  <c r="V17" i="125"/>
  <c r="W17" i="125"/>
  <c r="D19" i="125"/>
  <c r="O20" i="125"/>
  <c r="C21" i="125"/>
  <c r="H21" i="125"/>
  <c r="P21" i="125"/>
  <c r="S21" i="125"/>
  <c r="V21" i="125"/>
  <c r="W21" i="125"/>
  <c r="H22" i="125"/>
  <c r="C22" i="125"/>
  <c r="M22" i="125"/>
  <c r="P22" i="125"/>
  <c r="S22" i="125"/>
  <c r="V22" i="125"/>
  <c r="H23" i="125"/>
  <c r="M23" i="125"/>
  <c r="P23" i="125"/>
  <c r="S23" i="125"/>
  <c r="V23" i="125"/>
  <c r="C24" i="125"/>
  <c r="H24" i="125"/>
  <c r="P24" i="125"/>
  <c r="S24" i="125"/>
  <c r="W24" i="125"/>
  <c r="C25" i="125"/>
  <c r="P25" i="125"/>
  <c r="V25" i="125"/>
  <c r="W25" i="125"/>
  <c r="P26" i="125"/>
  <c r="V26" i="125"/>
  <c r="M27" i="125"/>
  <c r="P27" i="125"/>
  <c r="C28" i="125"/>
  <c r="H28" i="125"/>
  <c r="M28" i="125"/>
  <c r="S28" i="125"/>
  <c r="W28" i="125"/>
  <c r="C29" i="125"/>
  <c r="H29" i="125"/>
  <c r="M29" i="125"/>
  <c r="P29" i="125"/>
  <c r="S29" i="125"/>
  <c r="V29" i="125"/>
  <c r="W29" i="125"/>
  <c r="H30" i="125"/>
  <c r="C30" i="125"/>
  <c r="M30" i="125"/>
  <c r="P30" i="125"/>
  <c r="S30" i="125"/>
  <c r="V30" i="125"/>
  <c r="H31" i="125"/>
  <c r="M31" i="125"/>
  <c r="P31" i="125"/>
  <c r="S31" i="125"/>
  <c r="V31" i="125"/>
  <c r="C32" i="125"/>
  <c r="H32" i="125"/>
  <c r="M32" i="125"/>
  <c r="P32" i="125"/>
  <c r="S32" i="125"/>
  <c r="W32" i="125"/>
  <c r="F33" i="125"/>
  <c r="N33" i="125"/>
  <c r="I34" i="125"/>
  <c r="D35" i="125"/>
  <c r="O35" i="125"/>
  <c r="T35" i="125"/>
  <c r="C36" i="125"/>
  <c r="H36" i="125"/>
  <c r="M36" i="125"/>
  <c r="S36" i="125"/>
  <c r="W36" i="125"/>
  <c r="C37" i="125"/>
  <c r="H37" i="125"/>
  <c r="M37" i="125"/>
  <c r="P37" i="125"/>
  <c r="S37" i="125"/>
  <c r="V37" i="125"/>
  <c r="W37" i="125"/>
  <c r="H38" i="125"/>
  <c r="C38" i="125"/>
  <c r="M38" i="125"/>
  <c r="P38" i="125"/>
  <c r="S38" i="125"/>
  <c r="V38" i="125"/>
  <c r="D49" i="125"/>
  <c r="H39" i="125"/>
  <c r="M39" i="125"/>
  <c r="K49" i="125"/>
  <c r="P39" i="125"/>
  <c r="S39" i="125"/>
  <c r="V39" i="125"/>
  <c r="C40" i="125"/>
  <c r="H40" i="125"/>
  <c r="M40" i="125"/>
  <c r="P40" i="125"/>
  <c r="S40" i="125"/>
  <c r="W40" i="125"/>
  <c r="C41" i="125"/>
  <c r="P41" i="125"/>
  <c r="S41" i="125"/>
  <c r="V41" i="125"/>
  <c r="W41" i="125"/>
  <c r="P42" i="125"/>
  <c r="V42" i="125"/>
  <c r="M43" i="125"/>
  <c r="P43" i="125"/>
  <c r="C44" i="125"/>
  <c r="H44" i="125"/>
  <c r="M44" i="125"/>
  <c r="S44" i="125"/>
  <c r="W44" i="125"/>
  <c r="C45" i="125"/>
  <c r="H45" i="125"/>
  <c r="M45" i="125"/>
  <c r="P45" i="125"/>
  <c r="S45" i="125"/>
  <c r="V45" i="125"/>
  <c r="W45" i="125"/>
  <c r="H46" i="125"/>
  <c r="C46" i="125"/>
  <c r="M46" i="125"/>
  <c r="P46" i="125"/>
  <c r="S46" i="125"/>
  <c r="V46" i="125"/>
  <c r="H47" i="125"/>
  <c r="M47" i="125"/>
  <c r="P47" i="125"/>
  <c r="S47" i="125"/>
  <c r="V47" i="125"/>
  <c r="K48" i="125"/>
  <c r="F49" i="125"/>
  <c r="N49" i="125"/>
  <c r="D50" i="125"/>
  <c r="I50" i="125"/>
  <c r="Q50" i="125"/>
  <c r="T50" i="125"/>
  <c r="B1" i="124"/>
  <c r="B2" i="124"/>
  <c r="C6" i="123"/>
  <c r="H6" i="123"/>
  <c r="H20" i="123" s="1"/>
  <c r="M6" i="123"/>
  <c r="P6" i="123"/>
  <c r="S6" i="123"/>
  <c r="C7" i="123"/>
  <c r="H7" i="123"/>
  <c r="M7" i="123"/>
  <c r="P7" i="123"/>
  <c r="S7" i="123"/>
  <c r="C8" i="123"/>
  <c r="H8" i="123"/>
  <c r="M8" i="123"/>
  <c r="P8" i="123"/>
  <c r="S8" i="123"/>
  <c r="C9" i="123"/>
  <c r="H9" i="123"/>
  <c r="M9" i="123"/>
  <c r="P9" i="123"/>
  <c r="S9" i="123"/>
  <c r="C10" i="123"/>
  <c r="V10" i="123"/>
  <c r="H10" i="123"/>
  <c r="M10" i="123"/>
  <c r="P10" i="123"/>
  <c r="S10" i="123"/>
  <c r="C11" i="123"/>
  <c r="V11" i="123"/>
  <c r="H11" i="123"/>
  <c r="M11" i="123"/>
  <c r="P11" i="123"/>
  <c r="S11" i="123"/>
  <c r="C12" i="123"/>
  <c r="H12" i="123"/>
  <c r="M12" i="123"/>
  <c r="P12" i="123"/>
  <c r="P19" i="123" s="1"/>
  <c r="S12" i="123"/>
  <c r="C13" i="123"/>
  <c r="H13" i="123"/>
  <c r="M13" i="123"/>
  <c r="P13" i="123"/>
  <c r="S13" i="123"/>
  <c r="C14" i="123"/>
  <c r="H14" i="123"/>
  <c r="M14" i="123"/>
  <c r="P14" i="123"/>
  <c r="S14" i="123"/>
  <c r="C15" i="123"/>
  <c r="H15" i="123"/>
  <c r="M15" i="123"/>
  <c r="P15" i="123"/>
  <c r="S15" i="123"/>
  <c r="C16" i="123"/>
  <c r="H16" i="123"/>
  <c r="M16" i="123"/>
  <c r="P16" i="123"/>
  <c r="S16" i="123"/>
  <c r="C17" i="123"/>
  <c r="H17" i="123"/>
  <c r="M17" i="123"/>
  <c r="P17" i="123"/>
  <c r="S17" i="123"/>
  <c r="D18" i="123"/>
  <c r="C18" i="123" s="1"/>
  <c r="F18" i="123"/>
  <c r="H18" i="123"/>
  <c r="I18" i="123"/>
  <c r="K18" i="123"/>
  <c r="N18" i="123"/>
  <c r="Q18" i="123"/>
  <c r="R18" i="123"/>
  <c r="T18" i="123"/>
  <c r="D19" i="123"/>
  <c r="V19" i="123" s="1"/>
  <c r="F19" i="123"/>
  <c r="H19" i="123"/>
  <c r="I19" i="123"/>
  <c r="K19" i="123"/>
  <c r="N19" i="123"/>
  <c r="Q19" i="123"/>
  <c r="R19" i="123"/>
  <c r="T19" i="123"/>
  <c r="C20" i="123"/>
  <c r="D20" i="123"/>
  <c r="F20" i="123"/>
  <c r="I20" i="123"/>
  <c r="K20" i="123"/>
  <c r="N20" i="123"/>
  <c r="O20" i="123"/>
  <c r="P20" i="123"/>
  <c r="Q20" i="123"/>
  <c r="R20" i="123"/>
  <c r="T20" i="123"/>
  <c r="C21" i="123"/>
  <c r="H21" i="123"/>
  <c r="M21" i="123"/>
  <c r="O35" i="123"/>
  <c r="S21" i="123"/>
  <c r="W35" i="123"/>
  <c r="C22" i="123"/>
  <c r="H22" i="123"/>
  <c r="M22" i="123"/>
  <c r="P22" i="123"/>
  <c r="S22" i="123"/>
  <c r="C23" i="123"/>
  <c r="H23" i="123"/>
  <c r="H35" i="123" s="1"/>
  <c r="M23" i="123"/>
  <c r="P23" i="123"/>
  <c r="S23" i="123"/>
  <c r="C24" i="123"/>
  <c r="H24" i="123"/>
  <c r="M24" i="123"/>
  <c r="P24" i="123"/>
  <c r="S24" i="123"/>
  <c r="C25" i="123"/>
  <c r="H25" i="123"/>
  <c r="M25" i="123"/>
  <c r="P25" i="123"/>
  <c r="S25" i="123"/>
  <c r="C26" i="123"/>
  <c r="H26" i="123"/>
  <c r="M26" i="123"/>
  <c r="P26" i="123"/>
  <c r="S26" i="123"/>
  <c r="C27" i="123"/>
  <c r="H27" i="123"/>
  <c r="M27" i="123"/>
  <c r="P27" i="123"/>
  <c r="S27" i="123"/>
  <c r="C28" i="123"/>
  <c r="H28" i="123"/>
  <c r="M28" i="123"/>
  <c r="P28" i="123"/>
  <c r="S28" i="123"/>
  <c r="C29" i="123"/>
  <c r="H29" i="123"/>
  <c r="M29" i="123"/>
  <c r="P29" i="123"/>
  <c r="S29" i="123"/>
  <c r="C30" i="123"/>
  <c r="H30" i="123"/>
  <c r="M30" i="123"/>
  <c r="P30" i="123"/>
  <c r="S30" i="123"/>
  <c r="C31" i="123"/>
  <c r="H31" i="123"/>
  <c r="M31" i="123"/>
  <c r="P31" i="123"/>
  <c r="S31" i="123"/>
  <c r="C32" i="123"/>
  <c r="H32" i="123"/>
  <c r="M32" i="123"/>
  <c r="P32" i="123"/>
  <c r="S32" i="123"/>
  <c r="C33" i="123"/>
  <c r="D33" i="123"/>
  <c r="F33" i="123"/>
  <c r="I33" i="123"/>
  <c r="K33" i="123"/>
  <c r="N33" i="123"/>
  <c r="O33" i="123"/>
  <c r="Q33" i="123"/>
  <c r="R33" i="123"/>
  <c r="T33" i="123"/>
  <c r="W33" i="123"/>
  <c r="Y33" i="123" s="1"/>
  <c r="D34" i="123"/>
  <c r="C34" i="123" s="1"/>
  <c r="F34" i="123"/>
  <c r="H34" i="123"/>
  <c r="I34" i="123"/>
  <c r="K34" i="123"/>
  <c r="N34" i="123"/>
  <c r="O34" i="123"/>
  <c r="Q34" i="123"/>
  <c r="R34" i="123"/>
  <c r="T34" i="123"/>
  <c r="C35" i="123"/>
  <c r="D35" i="123"/>
  <c r="F35" i="123"/>
  <c r="I35" i="123"/>
  <c r="K35" i="123"/>
  <c r="N35" i="123"/>
  <c r="Q35" i="123"/>
  <c r="R35" i="123"/>
  <c r="T35" i="123"/>
  <c r="C36" i="123"/>
  <c r="H36" i="123"/>
  <c r="M36" i="123"/>
  <c r="P36" i="123"/>
  <c r="S36" i="123"/>
  <c r="C37" i="123"/>
  <c r="V37" i="123"/>
  <c r="H37" i="123"/>
  <c r="M37" i="123"/>
  <c r="P37" i="123"/>
  <c r="S37" i="123"/>
  <c r="C38" i="123"/>
  <c r="H38" i="123"/>
  <c r="H48" i="123" s="1"/>
  <c r="M38" i="123"/>
  <c r="P38" i="123"/>
  <c r="S38" i="123"/>
  <c r="C39" i="123"/>
  <c r="H39" i="123"/>
  <c r="M39" i="123"/>
  <c r="O49" i="123"/>
  <c r="P39" i="123"/>
  <c r="S39" i="123"/>
  <c r="C40" i="123"/>
  <c r="H40" i="123"/>
  <c r="M40" i="123"/>
  <c r="P40" i="123"/>
  <c r="S40" i="123"/>
  <c r="C41" i="123"/>
  <c r="H41" i="123"/>
  <c r="M41" i="123"/>
  <c r="P41" i="123"/>
  <c r="S41" i="123"/>
  <c r="C42" i="123"/>
  <c r="H42" i="123"/>
  <c r="M42" i="123"/>
  <c r="P42" i="123"/>
  <c r="S42" i="123"/>
  <c r="C43" i="123"/>
  <c r="H43" i="123"/>
  <c r="M43" i="123"/>
  <c r="P43" i="123"/>
  <c r="S43" i="123"/>
  <c r="C44" i="123"/>
  <c r="H44" i="123"/>
  <c r="M44" i="123"/>
  <c r="P44" i="123"/>
  <c r="S44" i="123"/>
  <c r="C45" i="123"/>
  <c r="H45" i="123"/>
  <c r="M45" i="123"/>
  <c r="P45" i="123"/>
  <c r="S45" i="123"/>
  <c r="C46" i="123"/>
  <c r="H46" i="123"/>
  <c r="M46" i="123"/>
  <c r="P46" i="123"/>
  <c r="S46" i="123"/>
  <c r="C47" i="123"/>
  <c r="H47" i="123"/>
  <c r="M47" i="123"/>
  <c r="P47" i="123"/>
  <c r="S47" i="123"/>
  <c r="C48" i="123"/>
  <c r="D48" i="123"/>
  <c r="F48" i="123"/>
  <c r="I48" i="123"/>
  <c r="K48" i="123"/>
  <c r="N48" i="123"/>
  <c r="O48" i="123"/>
  <c r="Q48" i="123"/>
  <c r="R48" i="123"/>
  <c r="T48" i="123"/>
  <c r="D49" i="123"/>
  <c r="F49" i="123"/>
  <c r="H49" i="123"/>
  <c r="I49" i="123"/>
  <c r="K49" i="123"/>
  <c r="N49" i="123"/>
  <c r="Q49" i="123"/>
  <c r="R49" i="123"/>
  <c r="T49" i="123"/>
  <c r="D50" i="123"/>
  <c r="C50" i="123" s="1"/>
  <c r="F50" i="123"/>
  <c r="H50" i="123"/>
  <c r="I50" i="123"/>
  <c r="K50" i="123"/>
  <c r="N50" i="123"/>
  <c r="Q50" i="123"/>
  <c r="R50" i="123"/>
  <c r="T50" i="123"/>
  <c r="B1" i="122"/>
  <c r="B2" i="122"/>
  <c r="C6" i="121"/>
  <c r="H6" i="121"/>
  <c r="P6" i="121"/>
  <c r="S6" i="121"/>
  <c r="V6" i="121"/>
  <c r="Z6" i="121"/>
  <c r="Z20" i="121" s="1"/>
  <c r="C7" i="121"/>
  <c r="H7" i="121"/>
  <c r="P7" i="121"/>
  <c r="S7" i="121"/>
  <c r="V7" i="121"/>
  <c r="Z7" i="121"/>
  <c r="C8" i="121"/>
  <c r="H8" i="121"/>
  <c r="P8" i="121"/>
  <c r="S8" i="121"/>
  <c r="V8" i="121"/>
  <c r="Z8" i="121"/>
  <c r="C9" i="121"/>
  <c r="H9" i="121"/>
  <c r="K19" i="121"/>
  <c r="P9" i="121"/>
  <c r="S9" i="121"/>
  <c r="V9" i="121"/>
  <c r="Z9" i="121"/>
  <c r="C10" i="121"/>
  <c r="H10" i="121"/>
  <c r="P10" i="121"/>
  <c r="R19" i="121"/>
  <c r="V10" i="121"/>
  <c r="Z10" i="121"/>
  <c r="C11" i="121"/>
  <c r="H11" i="121"/>
  <c r="P11" i="121"/>
  <c r="S11" i="121"/>
  <c r="V11" i="121"/>
  <c r="Z11" i="121"/>
  <c r="C12" i="121"/>
  <c r="H12" i="121"/>
  <c r="P12" i="121"/>
  <c r="S12" i="121"/>
  <c r="V12" i="121"/>
  <c r="Z12" i="121"/>
  <c r="C13" i="121"/>
  <c r="H13" i="121"/>
  <c r="P13" i="121"/>
  <c r="S13" i="121"/>
  <c r="V13" i="121"/>
  <c r="Z13" i="121"/>
  <c r="C14" i="121"/>
  <c r="H14" i="121"/>
  <c r="P14" i="121"/>
  <c r="S14" i="121"/>
  <c r="V14" i="121"/>
  <c r="Z14" i="121"/>
  <c r="C15" i="121"/>
  <c r="H15" i="121"/>
  <c r="P15" i="121"/>
  <c r="S15" i="121"/>
  <c r="V15" i="121"/>
  <c r="Z15" i="121"/>
  <c r="C16" i="121"/>
  <c r="H16" i="121"/>
  <c r="P16" i="121"/>
  <c r="S16" i="121"/>
  <c r="V16" i="121"/>
  <c r="Z16" i="121"/>
  <c r="C17" i="121"/>
  <c r="H17" i="121"/>
  <c r="P17" i="121"/>
  <c r="R20" i="121"/>
  <c r="V17" i="121"/>
  <c r="Z17" i="121"/>
  <c r="D18" i="121"/>
  <c r="C18" i="121" s="1"/>
  <c r="F18" i="121"/>
  <c r="I18" i="121"/>
  <c r="N18" i="121"/>
  <c r="O18" i="121"/>
  <c r="Q18" i="121"/>
  <c r="T18" i="121"/>
  <c r="V18" i="121" s="1"/>
  <c r="W18" i="121"/>
  <c r="C19" i="121"/>
  <c r="D19" i="121"/>
  <c r="F19" i="121"/>
  <c r="I19" i="121"/>
  <c r="N19" i="121"/>
  <c r="O19" i="121"/>
  <c r="Q19" i="121"/>
  <c r="T19" i="121"/>
  <c r="V19" i="121"/>
  <c r="W19" i="121"/>
  <c r="Z19" i="121"/>
  <c r="D20" i="121"/>
  <c r="C20" i="121" s="1"/>
  <c r="F20" i="121"/>
  <c r="I20" i="121"/>
  <c r="K20" i="121"/>
  <c r="N20" i="121"/>
  <c r="O20" i="121"/>
  <c r="Q20" i="121"/>
  <c r="T20" i="121"/>
  <c r="V20" i="121"/>
  <c r="W20" i="121"/>
  <c r="C21" i="121"/>
  <c r="H21" i="121"/>
  <c r="P21" i="121"/>
  <c r="S21" i="121"/>
  <c r="V21" i="121"/>
  <c r="Z21" i="121"/>
  <c r="C22" i="121"/>
  <c r="H22" i="121"/>
  <c r="P22" i="121"/>
  <c r="S22" i="121"/>
  <c r="V22" i="121"/>
  <c r="Z22" i="121"/>
  <c r="C23" i="121"/>
  <c r="H23" i="121"/>
  <c r="P23" i="121"/>
  <c r="S23" i="121"/>
  <c r="V23" i="121"/>
  <c r="Z23" i="121"/>
  <c r="C24" i="121"/>
  <c r="H24" i="121"/>
  <c r="P24" i="121"/>
  <c r="R33" i="121"/>
  <c r="S24" i="121"/>
  <c r="V24" i="121"/>
  <c r="Z24" i="121"/>
  <c r="C25" i="121"/>
  <c r="H25" i="121"/>
  <c r="P25" i="121"/>
  <c r="S25" i="121"/>
  <c r="V25" i="121"/>
  <c r="Z25" i="121"/>
  <c r="C26" i="121"/>
  <c r="H26" i="121"/>
  <c r="P26" i="121"/>
  <c r="S26" i="121"/>
  <c r="V26" i="121"/>
  <c r="Z26" i="121"/>
  <c r="C27" i="121"/>
  <c r="H27" i="121"/>
  <c r="P27" i="121"/>
  <c r="S27" i="121"/>
  <c r="V27" i="121"/>
  <c r="Z27" i="121"/>
  <c r="C28" i="121"/>
  <c r="H28" i="121"/>
  <c r="P28" i="121"/>
  <c r="S28" i="121"/>
  <c r="V28" i="121"/>
  <c r="Z28" i="121"/>
  <c r="C29" i="121"/>
  <c r="H29" i="121"/>
  <c r="P29" i="121"/>
  <c r="S29" i="121"/>
  <c r="V29" i="121"/>
  <c r="Z29" i="121"/>
  <c r="C30" i="121"/>
  <c r="H30" i="121"/>
  <c r="P30" i="121"/>
  <c r="S30" i="121"/>
  <c r="V30" i="121"/>
  <c r="Z30" i="121"/>
  <c r="C31" i="121"/>
  <c r="H31" i="121"/>
  <c r="P31" i="121"/>
  <c r="S31" i="121"/>
  <c r="V31" i="121"/>
  <c r="Z31" i="121"/>
  <c r="C32" i="121"/>
  <c r="H32" i="121"/>
  <c r="P32" i="121"/>
  <c r="S32" i="121"/>
  <c r="V32" i="121"/>
  <c r="Z32" i="121"/>
  <c r="D33" i="121"/>
  <c r="C33" i="121" s="1"/>
  <c r="F33" i="121"/>
  <c r="I33" i="121"/>
  <c r="K33" i="121"/>
  <c r="O33" i="121"/>
  <c r="Q33" i="121"/>
  <c r="T33" i="121"/>
  <c r="W33" i="121"/>
  <c r="D34" i="121"/>
  <c r="C34" i="121" s="1"/>
  <c r="F34" i="121"/>
  <c r="I34" i="121"/>
  <c r="N34" i="121"/>
  <c r="O34" i="121"/>
  <c r="Q34" i="121"/>
  <c r="T34" i="121"/>
  <c r="W34" i="121"/>
  <c r="D35" i="121"/>
  <c r="C35" i="121" s="1"/>
  <c r="F35" i="121"/>
  <c r="I35" i="121"/>
  <c r="O35" i="121"/>
  <c r="Q35" i="121"/>
  <c r="R35" i="121"/>
  <c r="T35" i="121"/>
  <c r="W35" i="121"/>
  <c r="C36" i="121"/>
  <c r="P36" i="121"/>
  <c r="S36" i="121"/>
  <c r="V36" i="121"/>
  <c r="Z36" i="121"/>
  <c r="C37" i="121"/>
  <c r="P37" i="121"/>
  <c r="S37" i="121"/>
  <c r="V37" i="121"/>
  <c r="Z37" i="121"/>
  <c r="C38" i="121"/>
  <c r="P38" i="121"/>
  <c r="S38" i="121"/>
  <c r="V38" i="121"/>
  <c r="Z38" i="121"/>
  <c r="C39" i="121"/>
  <c r="P39" i="121"/>
  <c r="R48" i="121"/>
  <c r="V39" i="121"/>
  <c r="Z39" i="121"/>
  <c r="C40" i="121"/>
  <c r="P40" i="121"/>
  <c r="S40" i="121"/>
  <c r="V40" i="121"/>
  <c r="Z40" i="121"/>
  <c r="C41" i="121"/>
  <c r="P41" i="121"/>
  <c r="S41" i="121"/>
  <c r="V41" i="121"/>
  <c r="Z41" i="121"/>
  <c r="C42" i="121"/>
  <c r="M42" i="121"/>
  <c r="P42" i="121"/>
  <c r="S42" i="121"/>
  <c r="V42" i="121"/>
  <c r="Z42" i="121"/>
  <c r="C43" i="121"/>
  <c r="P43" i="121"/>
  <c r="S43" i="121"/>
  <c r="V43" i="121"/>
  <c r="Z43" i="121"/>
  <c r="C44" i="121"/>
  <c r="P44" i="121"/>
  <c r="S44" i="121"/>
  <c r="V44" i="121"/>
  <c r="Z44" i="121"/>
  <c r="C45" i="121"/>
  <c r="P45" i="121"/>
  <c r="S45" i="121"/>
  <c r="V45" i="121"/>
  <c r="Z45" i="121"/>
  <c r="C46" i="121"/>
  <c r="P46" i="121"/>
  <c r="S46" i="121"/>
  <c r="V46" i="121"/>
  <c r="Z46" i="121"/>
  <c r="Z50" i="121" s="1"/>
  <c r="C47" i="121"/>
  <c r="P47" i="121"/>
  <c r="S47" i="121"/>
  <c r="V47" i="121"/>
  <c r="Z47" i="121"/>
  <c r="D48" i="121"/>
  <c r="I48" i="121"/>
  <c r="C48" i="121" s="1"/>
  <c r="K48" i="121"/>
  <c r="O48" i="121"/>
  <c r="Q48" i="121"/>
  <c r="T48" i="121"/>
  <c r="V48" i="121" s="1"/>
  <c r="W48" i="121"/>
  <c r="D49" i="121"/>
  <c r="C49" i="121" s="1"/>
  <c r="F49" i="121"/>
  <c r="I49" i="121"/>
  <c r="O49" i="121"/>
  <c r="Q49" i="121"/>
  <c r="R49" i="121"/>
  <c r="T49" i="121"/>
  <c r="W49" i="121"/>
  <c r="C50" i="121"/>
  <c r="D50" i="121"/>
  <c r="V50" i="121" s="1"/>
  <c r="I50" i="121"/>
  <c r="O50" i="121"/>
  <c r="Q50" i="121"/>
  <c r="T50" i="121"/>
  <c r="W50" i="121"/>
  <c r="B1" i="120"/>
  <c r="B2" i="120"/>
  <c r="H6" i="119"/>
  <c r="I18" i="119"/>
  <c r="P6" i="119"/>
  <c r="S6" i="119"/>
  <c r="V6" i="119"/>
  <c r="Z6" i="119"/>
  <c r="Z18" i="119" s="1"/>
  <c r="M7" i="119"/>
  <c r="P7" i="119"/>
  <c r="S7" i="119"/>
  <c r="V7" i="119"/>
  <c r="Y7" i="119"/>
  <c r="Z7" i="119"/>
  <c r="P8" i="119"/>
  <c r="S8" i="119"/>
  <c r="V8" i="119"/>
  <c r="Y8" i="119"/>
  <c r="Z8" i="119"/>
  <c r="P9" i="119"/>
  <c r="S9" i="119"/>
  <c r="V9" i="119"/>
  <c r="Y9" i="119"/>
  <c r="Z9" i="119"/>
  <c r="M10" i="119"/>
  <c r="N19" i="119"/>
  <c r="S10" i="119"/>
  <c r="V10" i="119"/>
  <c r="Y10" i="119"/>
  <c r="Z10" i="119"/>
  <c r="H11" i="119"/>
  <c r="P11" i="119"/>
  <c r="S11" i="119"/>
  <c r="V11" i="119"/>
  <c r="Y11" i="119"/>
  <c r="Z11" i="119"/>
  <c r="M12" i="119"/>
  <c r="P12" i="119"/>
  <c r="S12" i="119"/>
  <c r="V12" i="119"/>
  <c r="Y12" i="119"/>
  <c r="Z12" i="119"/>
  <c r="M13" i="119"/>
  <c r="P13" i="119"/>
  <c r="S13" i="119"/>
  <c r="V13" i="119"/>
  <c r="Y13" i="119"/>
  <c r="Z13" i="119"/>
  <c r="H14" i="119"/>
  <c r="P14" i="119"/>
  <c r="S14" i="119"/>
  <c r="V14" i="119"/>
  <c r="Z14" i="119"/>
  <c r="M15" i="119"/>
  <c r="P15" i="119"/>
  <c r="S15" i="119"/>
  <c r="V15" i="119"/>
  <c r="Y15" i="119"/>
  <c r="Z15" i="119"/>
  <c r="P16" i="119"/>
  <c r="S16" i="119"/>
  <c r="V16" i="119"/>
  <c r="Y16" i="119"/>
  <c r="Z16" i="119"/>
  <c r="P17" i="119"/>
  <c r="S17" i="119"/>
  <c r="V17" i="119"/>
  <c r="Y17" i="119"/>
  <c r="Z17" i="119"/>
  <c r="D18" i="119"/>
  <c r="K18" i="119"/>
  <c r="N18" i="119"/>
  <c r="O18" i="119"/>
  <c r="R18" i="119"/>
  <c r="T18" i="119"/>
  <c r="V18" i="119" s="1"/>
  <c r="W18" i="119"/>
  <c r="D19" i="119"/>
  <c r="V19" i="119" s="1"/>
  <c r="I19" i="119"/>
  <c r="K19" i="119"/>
  <c r="O19" i="119"/>
  <c r="R19" i="119"/>
  <c r="T19" i="119"/>
  <c r="W19" i="119"/>
  <c r="Z19" i="119"/>
  <c r="D20" i="119"/>
  <c r="K20" i="119"/>
  <c r="O20" i="119"/>
  <c r="R20" i="119"/>
  <c r="T20" i="119"/>
  <c r="V20" i="119"/>
  <c r="W20" i="119"/>
  <c r="Z20" i="119"/>
  <c r="M21" i="119"/>
  <c r="P21" i="119"/>
  <c r="S21" i="119"/>
  <c r="V21" i="119"/>
  <c r="Y21" i="119"/>
  <c r="Z21" i="119"/>
  <c r="I35" i="119"/>
  <c r="P22" i="119"/>
  <c r="S22" i="119"/>
  <c r="V22" i="119"/>
  <c r="Z22" i="119"/>
  <c r="M23" i="119"/>
  <c r="P23" i="119"/>
  <c r="S23" i="119"/>
  <c r="V23" i="119"/>
  <c r="Y23" i="119"/>
  <c r="Z23" i="119"/>
  <c r="P24" i="119"/>
  <c r="S24" i="119"/>
  <c r="V24" i="119"/>
  <c r="Y24" i="119"/>
  <c r="Z24" i="119"/>
  <c r="P25" i="119"/>
  <c r="S25" i="119"/>
  <c r="S34" i="119" s="1"/>
  <c r="V25" i="119"/>
  <c r="Y25" i="119"/>
  <c r="Z25" i="119"/>
  <c r="H26" i="119"/>
  <c r="M26" i="119"/>
  <c r="N34" i="119"/>
  <c r="S26" i="119"/>
  <c r="V26" i="119"/>
  <c r="Y26" i="119"/>
  <c r="Z26" i="119"/>
  <c r="H27" i="119"/>
  <c r="P27" i="119"/>
  <c r="S27" i="119"/>
  <c r="V27" i="119"/>
  <c r="Y27" i="119"/>
  <c r="Z27" i="119"/>
  <c r="M28" i="119"/>
  <c r="P28" i="119"/>
  <c r="S28" i="119"/>
  <c r="V28" i="119"/>
  <c r="Y28" i="119"/>
  <c r="Z28" i="119"/>
  <c r="M29" i="119"/>
  <c r="P29" i="119"/>
  <c r="S29" i="119"/>
  <c r="V29" i="119"/>
  <c r="Y29" i="119"/>
  <c r="Z29" i="119"/>
  <c r="P30" i="119"/>
  <c r="S30" i="119"/>
  <c r="V30" i="119"/>
  <c r="Z30" i="119"/>
  <c r="Z33" i="119" s="1"/>
  <c r="C31" i="119"/>
  <c r="H31" i="119"/>
  <c r="P31" i="119"/>
  <c r="S31" i="119"/>
  <c r="V31" i="119"/>
  <c r="Y31" i="119"/>
  <c r="Z31" i="119"/>
  <c r="P32" i="119"/>
  <c r="S32" i="119"/>
  <c r="R35" i="119"/>
  <c r="V32" i="119"/>
  <c r="Y32" i="119"/>
  <c r="Z32" i="119"/>
  <c r="D33" i="119"/>
  <c r="V33" i="119" s="1"/>
  <c r="F33" i="119"/>
  <c r="O33" i="119"/>
  <c r="Q33" i="119"/>
  <c r="R33" i="119"/>
  <c r="T33" i="119"/>
  <c r="W33" i="119"/>
  <c r="Y33" i="119"/>
  <c r="D34" i="119"/>
  <c r="I34" i="119"/>
  <c r="C34" i="119" s="1"/>
  <c r="K34" i="119"/>
  <c r="O34" i="119"/>
  <c r="R34" i="119"/>
  <c r="T34" i="119"/>
  <c r="V34" i="119"/>
  <c r="W34" i="119"/>
  <c r="Z34" i="119"/>
  <c r="D35" i="119"/>
  <c r="V35" i="119" s="1"/>
  <c r="K35" i="119"/>
  <c r="O35" i="119"/>
  <c r="T35" i="119"/>
  <c r="W35" i="119"/>
  <c r="H36" i="119"/>
  <c r="N50" i="119"/>
  <c r="S36" i="119"/>
  <c r="V36" i="119"/>
  <c r="Y36" i="119"/>
  <c r="Z36" i="119"/>
  <c r="C37" i="119"/>
  <c r="P37" i="119"/>
  <c r="S37" i="119"/>
  <c r="V37" i="119"/>
  <c r="Y37" i="119"/>
  <c r="Z37" i="119"/>
  <c r="I48" i="119"/>
  <c r="P38" i="119"/>
  <c r="R48" i="119"/>
  <c r="V38" i="119"/>
  <c r="Y38" i="119"/>
  <c r="Z38" i="119"/>
  <c r="C39" i="119"/>
  <c r="P39" i="119"/>
  <c r="S39" i="119"/>
  <c r="V39" i="119"/>
  <c r="Y39" i="119"/>
  <c r="Z39" i="119"/>
  <c r="P40" i="119"/>
  <c r="S40" i="119"/>
  <c r="V40" i="119"/>
  <c r="Y40" i="119"/>
  <c r="Z40" i="119"/>
  <c r="C41" i="119"/>
  <c r="P41" i="119"/>
  <c r="S41" i="119"/>
  <c r="V41" i="119"/>
  <c r="Z41" i="119"/>
  <c r="C42" i="119"/>
  <c r="P42" i="119"/>
  <c r="R49" i="119"/>
  <c r="V42" i="119"/>
  <c r="Y42" i="119"/>
  <c r="Z42" i="119"/>
  <c r="C43" i="119"/>
  <c r="P43" i="119"/>
  <c r="S43" i="119"/>
  <c r="V43" i="119"/>
  <c r="Z43" i="119"/>
  <c r="P44" i="119"/>
  <c r="S44" i="119"/>
  <c r="V44" i="119"/>
  <c r="Y44" i="119"/>
  <c r="Z44" i="119"/>
  <c r="C45" i="119"/>
  <c r="P45" i="119"/>
  <c r="S45" i="119"/>
  <c r="V45" i="119"/>
  <c r="Z45" i="119"/>
  <c r="C46" i="119"/>
  <c r="P46" i="119"/>
  <c r="S46" i="119"/>
  <c r="V46" i="119"/>
  <c r="Y46" i="119"/>
  <c r="Z46" i="119"/>
  <c r="C47" i="119"/>
  <c r="P47" i="119"/>
  <c r="S47" i="119"/>
  <c r="V47" i="119"/>
  <c r="Y47" i="119"/>
  <c r="Z47" i="119"/>
  <c r="D48" i="119"/>
  <c r="N48" i="119"/>
  <c r="O48" i="119"/>
  <c r="T48" i="119"/>
  <c r="V48" i="119"/>
  <c r="W48" i="119"/>
  <c r="D49" i="119"/>
  <c r="V49" i="119" s="1"/>
  <c r="F49" i="119"/>
  <c r="O49" i="119"/>
  <c r="Q49" i="119"/>
  <c r="T49" i="119"/>
  <c r="W49" i="119"/>
  <c r="D50" i="119"/>
  <c r="I50" i="119"/>
  <c r="C50" i="119" s="1"/>
  <c r="O50" i="119"/>
  <c r="R50" i="119"/>
  <c r="T50" i="119"/>
  <c r="V50" i="119"/>
  <c r="W50" i="119"/>
  <c r="Z50" i="119"/>
  <c r="B1" i="118"/>
  <c r="B2" i="118"/>
  <c r="C6" i="117"/>
  <c r="P6" i="117"/>
  <c r="S6" i="117"/>
  <c r="V6" i="117"/>
  <c r="Y6" i="117"/>
  <c r="AB6" i="117"/>
  <c r="AF6" i="117"/>
  <c r="C7" i="117"/>
  <c r="P7" i="117"/>
  <c r="S7" i="117"/>
  <c r="V7" i="117"/>
  <c r="AF7" i="117"/>
  <c r="D18" i="117"/>
  <c r="H8" i="117"/>
  <c r="M8" i="117"/>
  <c r="P8" i="117"/>
  <c r="S8" i="117"/>
  <c r="R20" i="117"/>
  <c r="V8" i="117"/>
  <c r="Y8" i="117"/>
  <c r="AB8" i="117"/>
  <c r="AE8" i="117"/>
  <c r="P9" i="117"/>
  <c r="S9" i="117"/>
  <c r="Y9" i="117"/>
  <c r="AF9" i="117"/>
  <c r="AE9" i="117"/>
  <c r="C10" i="117"/>
  <c r="F19" i="117"/>
  <c r="P10" i="117"/>
  <c r="S10" i="117"/>
  <c r="V10" i="117"/>
  <c r="X19" i="117"/>
  <c r="AB10" i="117"/>
  <c r="AF10" i="117"/>
  <c r="C11" i="117"/>
  <c r="P11" i="117"/>
  <c r="O19" i="117"/>
  <c r="S11" i="117"/>
  <c r="V11" i="117"/>
  <c r="Y11" i="117"/>
  <c r="AB11" i="117"/>
  <c r="AF11" i="117"/>
  <c r="H12" i="117"/>
  <c r="M12" i="117"/>
  <c r="P12" i="117"/>
  <c r="S12" i="117"/>
  <c r="V12" i="117"/>
  <c r="Y12" i="117"/>
  <c r="AB12" i="117"/>
  <c r="AE12" i="117"/>
  <c r="M13" i="117"/>
  <c r="P13" i="117"/>
  <c r="S13" i="117"/>
  <c r="V13" i="117"/>
  <c r="Y13" i="117"/>
  <c r="AF13" i="117"/>
  <c r="AE13" i="117"/>
  <c r="C14" i="117"/>
  <c r="P14" i="117"/>
  <c r="S14" i="117"/>
  <c r="V14" i="117"/>
  <c r="Y14" i="117"/>
  <c r="AB14" i="117"/>
  <c r="AF14" i="117"/>
  <c r="C15" i="117"/>
  <c r="P15" i="117"/>
  <c r="S15" i="117"/>
  <c r="U18" i="117"/>
  <c r="Y15" i="117"/>
  <c r="AB15" i="117"/>
  <c r="AF15" i="117"/>
  <c r="H16" i="117"/>
  <c r="M16" i="117"/>
  <c r="P16" i="117"/>
  <c r="S16" i="117"/>
  <c r="V16" i="117"/>
  <c r="Y16" i="117"/>
  <c r="AB16" i="117"/>
  <c r="AE16" i="117"/>
  <c r="M17" i="117"/>
  <c r="P17" i="117"/>
  <c r="S17" i="117"/>
  <c r="V17" i="117"/>
  <c r="Y17" i="117"/>
  <c r="AF17" i="117"/>
  <c r="AE17" i="117"/>
  <c r="F18" i="117"/>
  <c r="Q18" i="117"/>
  <c r="T18" i="117"/>
  <c r="N19" i="117"/>
  <c r="R19" i="117"/>
  <c r="U19" i="117"/>
  <c r="W19" i="117"/>
  <c r="AC19" i="117"/>
  <c r="D20" i="117"/>
  <c r="I20" i="117"/>
  <c r="O20" i="117"/>
  <c r="T20" i="117"/>
  <c r="U20" i="117"/>
  <c r="W20" i="117"/>
  <c r="X20" i="117"/>
  <c r="C21" i="117"/>
  <c r="P21" i="117"/>
  <c r="O35" i="117"/>
  <c r="S21" i="117"/>
  <c r="V21" i="117"/>
  <c r="Y21" i="117"/>
  <c r="AF21" i="117"/>
  <c r="AE21" i="117"/>
  <c r="H22" i="117"/>
  <c r="P22" i="117"/>
  <c r="S22" i="117"/>
  <c r="V22" i="117"/>
  <c r="Y22" i="117"/>
  <c r="AB22" i="117"/>
  <c r="AF22" i="117"/>
  <c r="C23" i="117"/>
  <c r="F35" i="117"/>
  <c r="N35" i="117"/>
  <c r="O33" i="117"/>
  <c r="S23" i="117"/>
  <c r="V23" i="117"/>
  <c r="Y23" i="117"/>
  <c r="X35" i="117"/>
  <c r="AB23" i="117"/>
  <c r="AF23" i="117"/>
  <c r="C24" i="117"/>
  <c r="M24" i="117"/>
  <c r="P24" i="117"/>
  <c r="U34" i="117"/>
  <c r="Y24" i="117"/>
  <c r="AE24" i="117"/>
  <c r="AF24" i="117"/>
  <c r="C25" i="117"/>
  <c r="AB25" i="117"/>
  <c r="F34" i="117"/>
  <c r="K34" i="117"/>
  <c r="P25" i="117"/>
  <c r="S25" i="117"/>
  <c r="V25" i="117"/>
  <c r="Y25" i="117"/>
  <c r="AF25" i="117"/>
  <c r="AE25" i="117"/>
  <c r="P26" i="117"/>
  <c r="S26" i="117"/>
  <c r="V26" i="117"/>
  <c r="Y26" i="117"/>
  <c r="AB26" i="117"/>
  <c r="AF26" i="117"/>
  <c r="C27" i="117"/>
  <c r="H27" i="117"/>
  <c r="M27" i="117"/>
  <c r="P27" i="117"/>
  <c r="S27" i="117"/>
  <c r="V27" i="117"/>
  <c r="Y27" i="117"/>
  <c r="AB27" i="117"/>
  <c r="AF27" i="117"/>
  <c r="C28" i="117"/>
  <c r="M28" i="117"/>
  <c r="P28" i="117"/>
  <c r="S28" i="117"/>
  <c r="Y28" i="117"/>
  <c r="AE28" i="117"/>
  <c r="AF28" i="117"/>
  <c r="C29" i="117"/>
  <c r="S29" i="117"/>
  <c r="V29" i="117"/>
  <c r="Y29" i="117"/>
  <c r="AF29" i="117"/>
  <c r="AE29" i="117"/>
  <c r="H30" i="117"/>
  <c r="P30" i="117"/>
  <c r="S30" i="117"/>
  <c r="V30" i="117"/>
  <c r="Y30" i="117"/>
  <c r="AB30" i="117"/>
  <c r="AF30" i="117"/>
  <c r="C31" i="117"/>
  <c r="H31" i="117"/>
  <c r="P31" i="117"/>
  <c r="S31" i="117"/>
  <c r="V31" i="117"/>
  <c r="Y31" i="117"/>
  <c r="AB31" i="117"/>
  <c r="AF31" i="117"/>
  <c r="C32" i="117"/>
  <c r="M32" i="117"/>
  <c r="P32" i="117"/>
  <c r="S32" i="117"/>
  <c r="U35" i="117"/>
  <c r="Y32" i="117"/>
  <c r="AE32" i="117"/>
  <c r="AF32" i="117"/>
  <c r="K33" i="117"/>
  <c r="Q33" i="117"/>
  <c r="R33" i="117"/>
  <c r="U33" i="117"/>
  <c r="X33" i="117"/>
  <c r="AC33" i="117"/>
  <c r="O34" i="117"/>
  <c r="Q34" i="117"/>
  <c r="R34" i="117"/>
  <c r="W34" i="117"/>
  <c r="X34" i="117"/>
  <c r="Z34" i="117"/>
  <c r="I35" i="117"/>
  <c r="Q35" i="117"/>
  <c r="R35" i="117"/>
  <c r="Z35" i="117"/>
  <c r="AC35" i="117"/>
  <c r="H36" i="117"/>
  <c r="M36" i="117"/>
  <c r="P36" i="117"/>
  <c r="S36" i="117"/>
  <c r="V36" i="117"/>
  <c r="U50" i="117"/>
  <c r="Y36" i="117"/>
  <c r="AB36" i="117"/>
  <c r="AF36" i="117"/>
  <c r="C37" i="117"/>
  <c r="H37" i="117"/>
  <c r="M37" i="117"/>
  <c r="P37" i="117"/>
  <c r="S37" i="117"/>
  <c r="R48" i="117"/>
  <c r="V37" i="117"/>
  <c r="Y37" i="117"/>
  <c r="AB37" i="117"/>
  <c r="AF37" i="117"/>
  <c r="C38" i="117"/>
  <c r="H38" i="117"/>
  <c r="O48" i="117"/>
  <c r="S38" i="117"/>
  <c r="V38" i="117"/>
  <c r="W48" i="117"/>
  <c r="X48" i="117"/>
  <c r="AB38" i="117"/>
  <c r="AE38" i="117"/>
  <c r="AF38" i="117"/>
  <c r="M39" i="117"/>
  <c r="K49" i="117"/>
  <c r="P39" i="117"/>
  <c r="Q49" i="117"/>
  <c r="R49" i="117"/>
  <c r="V39" i="117"/>
  <c r="Y39" i="117"/>
  <c r="Z49" i="117"/>
  <c r="H40" i="117"/>
  <c r="M40" i="117"/>
  <c r="P40" i="117"/>
  <c r="S40" i="117"/>
  <c r="V40" i="117"/>
  <c r="Y40" i="117"/>
  <c r="AB40" i="117"/>
  <c r="AF40" i="117"/>
  <c r="C41" i="117"/>
  <c r="H41" i="117"/>
  <c r="M41" i="117"/>
  <c r="P41" i="117"/>
  <c r="S41" i="117"/>
  <c r="U48" i="117"/>
  <c r="Y41" i="117"/>
  <c r="AB41" i="117"/>
  <c r="AF41" i="117"/>
  <c r="C42" i="117"/>
  <c r="H42" i="117"/>
  <c r="O49" i="117"/>
  <c r="P42" i="117"/>
  <c r="S42" i="117"/>
  <c r="V42" i="117"/>
  <c r="Y42" i="117"/>
  <c r="X49" i="117"/>
  <c r="AB42" i="117"/>
  <c r="AE42" i="117"/>
  <c r="AF42" i="117"/>
  <c r="M43" i="117"/>
  <c r="P43" i="117"/>
  <c r="S43" i="117"/>
  <c r="V43" i="117"/>
  <c r="Y43" i="117"/>
  <c r="AB43" i="117"/>
  <c r="H44" i="117"/>
  <c r="M44" i="117"/>
  <c r="P44" i="117"/>
  <c r="S44" i="117"/>
  <c r="V44" i="117"/>
  <c r="Y44" i="117"/>
  <c r="AB44" i="117"/>
  <c r="AF44" i="117"/>
  <c r="H45" i="117"/>
  <c r="M45" i="117"/>
  <c r="P45" i="117"/>
  <c r="S45" i="117"/>
  <c r="V45" i="117"/>
  <c r="Y45" i="117"/>
  <c r="AB45" i="117"/>
  <c r="AF45" i="117"/>
  <c r="C46" i="117"/>
  <c r="H46" i="117"/>
  <c r="P46" i="117"/>
  <c r="S46" i="117"/>
  <c r="V46" i="117"/>
  <c r="Y46" i="117"/>
  <c r="AB46" i="117"/>
  <c r="AE46" i="117"/>
  <c r="AF46" i="117"/>
  <c r="D50" i="117"/>
  <c r="M47" i="117"/>
  <c r="K50" i="117"/>
  <c r="P47" i="117"/>
  <c r="S47" i="117"/>
  <c r="R50" i="117"/>
  <c r="V47" i="117"/>
  <c r="Y47" i="117"/>
  <c r="AB47" i="117"/>
  <c r="D48" i="117"/>
  <c r="K48" i="117"/>
  <c r="T48" i="117"/>
  <c r="F49" i="117"/>
  <c r="N49" i="117"/>
  <c r="U49" i="117"/>
  <c r="AC49" i="117"/>
  <c r="O50" i="117"/>
  <c r="W50" i="117"/>
  <c r="X50" i="117"/>
  <c r="B1" i="116"/>
  <c r="B2" i="116"/>
  <c r="Y6" i="115"/>
  <c r="I20" i="115"/>
  <c r="M6" i="115"/>
  <c r="P6" i="115"/>
  <c r="O18" i="115"/>
  <c r="S6" i="115"/>
  <c r="T18" i="115"/>
  <c r="U18" i="115"/>
  <c r="AB6" i="115"/>
  <c r="AC6" i="115"/>
  <c r="M7" i="115"/>
  <c r="P7" i="115"/>
  <c r="S7" i="115"/>
  <c r="R18" i="115"/>
  <c r="V7" i="115"/>
  <c r="Y7" i="115"/>
  <c r="AC7" i="115"/>
  <c r="F20" i="115"/>
  <c r="C8" i="115"/>
  <c r="N20" i="115"/>
  <c r="O20" i="115"/>
  <c r="S8" i="115"/>
  <c r="V8" i="115"/>
  <c r="W20" i="115"/>
  <c r="H9" i="115"/>
  <c r="K18" i="115"/>
  <c r="P9" i="115"/>
  <c r="S9" i="115"/>
  <c r="V9" i="115"/>
  <c r="AB9" i="115"/>
  <c r="AC9" i="115"/>
  <c r="H10" i="115"/>
  <c r="M10" i="115"/>
  <c r="P10" i="115"/>
  <c r="Q19" i="115"/>
  <c r="V10" i="115"/>
  <c r="Y10" i="115"/>
  <c r="AC10" i="115"/>
  <c r="H11" i="115"/>
  <c r="M11" i="115"/>
  <c r="P11" i="115"/>
  <c r="S11" i="115"/>
  <c r="V11" i="115"/>
  <c r="Y11" i="115"/>
  <c r="AC11" i="115"/>
  <c r="C12" i="115"/>
  <c r="M12" i="115"/>
  <c r="P12" i="115"/>
  <c r="R19" i="115"/>
  <c r="V12" i="115"/>
  <c r="Z19" i="115"/>
  <c r="C13" i="115"/>
  <c r="H13" i="115"/>
  <c r="O19" i="115"/>
  <c r="P13" i="115"/>
  <c r="S13" i="115"/>
  <c r="V13" i="115"/>
  <c r="Y13" i="115"/>
  <c r="AB13" i="115"/>
  <c r="Y14" i="115"/>
  <c r="M14" i="115"/>
  <c r="P14" i="115"/>
  <c r="S14" i="115"/>
  <c r="V14" i="115"/>
  <c r="AB14" i="115"/>
  <c r="AC14" i="115"/>
  <c r="M15" i="115"/>
  <c r="P15" i="115"/>
  <c r="S15" i="115"/>
  <c r="V15" i="115"/>
  <c r="Y15" i="115"/>
  <c r="AC15" i="115"/>
  <c r="H16" i="115"/>
  <c r="C16" i="115"/>
  <c r="P16" i="115"/>
  <c r="S16" i="115"/>
  <c r="V16" i="115"/>
  <c r="Y16" i="115"/>
  <c r="H17" i="115"/>
  <c r="M17" i="115"/>
  <c r="P17" i="115"/>
  <c r="S17" i="115"/>
  <c r="V17" i="115"/>
  <c r="AB17" i="115"/>
  <c r="AC17" i="115"/>
  <c r="I18" i="115"/>
  <c r="Q18" i="115"/>
  <c r="F19" i="115"/>
  <c r="N19" i="115"/>
  <c r="U19" i="115"/>
  <c r="K20" i="115"/>
  <c r="R20" i="115"/>
  <c r="U20" i="115"/>
  <c r="Z20" i="115"/>
  <c r="C21" i="115"/>
  <c r="H21" i="115"/>
  <c r="K35" i="115"/>
  <c r="O33" i="115"/>
  <c r="S21" i="115"/>
  <c r="R33" i="115"/>
  <c r="V21" i="115"/>
  <c r="W33" i="115"/>
  <c r="AB21" i="115"/>
  <c r="Y22" i="115"/>
  <c r="M22" i="115"/>
  <c r="P22" i="115"/>
  <c r="S22" i="115"/>
  <c r="V22" i="115"/>
  <c r="U33" i="115"/>
  <c r="AB22" i="115"/>
  <c r="AC22" i="115"/>
  <c r="M23" i="115"/>
  <c r="P23" i="115"/>
  <c r="Q35" i="115"/>
  <c r="R35" i="115"/>
  <c r="V23" i="115"/>
  <c r="Y23" i="115"/>
  <c r="Z35" i="115"/>
  <c r="F33" i="115"/>
  <c r="C24" i="115"/>
  <c r="N33" i="115"/>
  <c r="O34" i="115"/>
  <c r="S24" i="115"/>
  <c r="V24" i="115"/>
  <c r="Y24" i="115"/>
  <c r="C25" i="115"/>
  <c r="H25" i="115"/>
  <c r="K34" i="115"/>
  <c r="P25" i="115"/>
  <c r="S25" i="115"/>
  <c r="T34" i="115"/>
  <c r="AB25" i="115"/>
  <c r="AC25" i="115"/>
  <c r="H26" i="115"/>
  <c r="M26" i="115"/>
  <c r="P26" i="115"/>
  <c r="S26" i="115"/>
  <c r="V26" i="115"/>
  <c r="Y26" i="115"/>
  <c r="AC26" i="115"/>
  <c r="C27" i="115"/>
  <c r="H27" i="115"/>
  <c r="M27" i="115"/>
  <c r="P27" i="115"/>
  <c r="S27" i="115"/>
  <c r="U34" i="115"/>
  <c r="Y27" i="115"/>
  <c r="AC27" i="115"/>
  <c r="C28" i="115"/>
  <c r="M28" i="115"/>
  <c r="P28" i="115"/>
  <c r="R34" i="115"/>
  <c r="V28" i="115"/>
  <c r="AC28" i="115"/>
  <c r="C29" i="115"/>
  <c r="H29" i="115"/>
  <c r="P29" i="115"/>
  <c r="S29" i="115"/>
  <c r="V29" i="115"/>
  <c r="Y29" i="115"/>
  <c r="AB29" i="115"/>
  <c r="Y30" i="115"/>
  <c r="M30" i="115"/>
  <c r="P30" i="115"/>
  <c r="S30" i="115"/>
  <c r="V30" i="115"/>
  <c r="AB30" i="115"/>
  <c r="AC30" i="115"/>
  <c r="M31" i="115"/>
  <c r="P31" i="115"/>
  <c r="S31" i="115"/>
  <c r="V31" i="115"/>
  <c r="Y31" i="115"/>
  <c r="AC31" i="115"/>
  <c r="H32" i="115"/>
  <c r="C32" i="115"/>
  <c r="P32" i="115"/>
  <c r="S32" i="115"/>
  <c r="V32" i="115"/>
  <c r="Y32" i="115"/>
  <c r="D33" i="115"/>
  <c r="K33" i="115"/>
  <c r="T33" i="115"/>
  <c r="I34" i="115"/>
  <c r="Q34" i="115"/>
  <c r="F35" i="115"/>
  <c r="N35" i="115"/>
  <c r="U35" i="115"/>
  <c r="C36" i="115"/>
  <c r="K48" i="115"/>
  <c r="P36" i="115"/>
  <c r="O50" i="115"/>
  <c r="R48" i="115"/>
  <c r="S36" i="115"/>
  <c r="V36" i="115"/>
  <c r="U48" i="115"/>
  <c r="W50" i="115"/>
  <c r="Z48" i="115"/>
  <c r="C37" i="115"/>
  <c r="H37" i="115"/>
  <c r="M37" i="115"/>
  <c r="P37" i="115"/>
  <c r="S37" i="115"/>
  <c r="V37" i="115"/>
  <c r="Y37" i="115"/>
  <c r="AB37" i="115"/>
  <c r="Y38" i="115"/>
  <c r="M38" i="115"/>
  <c r="P38" i="115"/>
  <c r="S38" i="115"/>
  <c r="T50" i="115"/>
  <c r="U50" i="115"/>
  <c r="AB38" i="115"/>
  <c r="AC38" i="115"/>
  <c r="M39" i="115"/>
  <c r="P39" i="115"/>
  <c r="Q48" i="115"/>
  <c r="R49" i="115"/>
  <c r="V39" i="115"/>
  <c r="Y39" i="115"/>
  <c r="AC39" i="115"/>
  <c r="F49" i="115"/>
  <c r="C40" i="115"/>
  <c r="N49" i="115"/>
  <c r="O49" i="115"/>
  <c r="S40" i="115"/>
  <c r="V40" i="115"/>
  <c r="W49" i="115"/>
  <c r="C41" i="115"/>
  <c r="H41" i="115"/>
  <c r="M41" i="115"/>
  <c r="P41" i="115"/>
  <c r="S41" i="115"/>
  <c r="V41" i="115"/>
  <c r="AB41" i="115"/>
  <c r="AC41" i="115"/>
  <c r="H42" i="115"/>
  <c r="M42" i="115"/>
  <c r="P42" i="115"/>
  <c r="S42" i="115"/>
  <c r="V42" i="115"/>
  <c r="Y42" i="115"/>
  <c r="AC42" i="115"/>
  <c r="C43" i="115"/>
  <c r="H43" i="115"/>
  <c r="M43" i="115"/>
  <c r="P43" i="115"/>
  <c r="S43" i="115"/>
  <c r="U49" i="115"/>
  <c r="Y43" i="115"/>
  <c r="AC43" i="115"/>
  <c r="C44" i="115"/>
  <c r="M44" i="115"/>
  <c r="P44" i="115"/>
  <c r="S44" i="115"/>
  <c r="V44" i="115"/>
  <c r="AC44" i="115"/>
  <c r="C45" i="115"/>
  <c r="H45" i="115"/>
  <c r="P45" i="115"/>
  <c r="S45" i="115"/>
  <c r="V45" i="115"/>
  <c r="Y45" i="115"/>
  <c r="AB45" i="115"/>
  <c r="Y46" i="115"/>
  <c r="M46" i="115"/>
  <c r="P46" i="115"/>
  <c r="S46" i="115"/>
  <c r="V46" i="115"/>
  <c r="AB46" i="115"/>
  <c r="AC46" i="115"/>
  <c r="M47" i="115"/>
  <c r="P47" i="115"/>
  <c r="S47" i="115"/>
  <c r="V47" i="115"/>
  <c r="Y47" i="115"/>
  <c r="AC47" i="115"/>
  <c r="F48" i="115"/>
  <c r="N48" i="115"/>
  <c r="O48" i="115"/>
  <c r="W48" i="115"/>
  <c r="D49" i="115"/>
  <c r="K49" i="115"/>
  <c r="T49" i="115"/>
  <c r="I50" i="115"/>
  <c r="Q50" i="115"/>
  <c r="B1" i="114"/>
  <c r="B2" i="114"/>
  <c r="H6" i="113"/>
  <c r="M6" i="113"/>
  <c r="P6" i="113"/>
  <c r="V6" i="113"/>
  <c r="U20" i="113"/>
  <c r="Y6" i="113"/>
  <c r="AC6" i="113"/>
  <c r="C7" i="113"/>
  <c r="H7" i="113"/>
  <c r="M7" i="113"/>
  <c r="P7" i="113"/>
  <c r="S7" i="113"/>
  <c r="V7" i="113"/>
  <c r="Y7" i="113"/>
  <c r="AC7" i="113"/>
  <c r="C8" i="113"/>
  <c r="K20" i="113"/>
  <c r="P8" i="113"/>
  <c r="V8" i="113"/>
  <c r="C9" i="113"/>
  <c r="H9" i="113"/>
  <c r="P9" i="113"/>
  <c r="S9" i="113"/>
  <c r="V9" i="113"/>
  <c r="AB9" i="113"/>
  <c r="M10" i="113"/>
  <c r="P10" i="113"/>
  <c r="S10" i="113"/>
  <c r="T18" i="113"/>
  <c r="U19" i="113"/>
  <c r="AB10" i="113"/>
  <c r="AC10" i="113"/>
  <c r="P11" i="113"/>
  <c r="S11" i="113"/>
  <c r="R19" i="113"/>
  <c r="V11" i="113"/>
  <c r="Y11" i="113"/>
  <c r="C12" i="113"/>
  <c r="S12" i="113"/>
  <c r="V12" i="113"/>
  <c r="C13" i="113"/>
  <c r="P13" i="113"/>
  <c r="S13" i="113"/>
  <c r="V13" i="113"/>
  <c r="AB13" i="113"/>
  <c r="AC13" i="113"/>
  <c r="H14" i="113"/>
  <c r="P14" i="113"/>
  <c r="S14" i="113"/>
  <c r="V14" i="113"/>
  <c r="Y14" i="113"/>
  <c r="AC14" i="113"/>
  <c r="C15" i="113"/>
  <c r="M15" i="113"/>
  <c r="P15" i="113"/>
  <c r="S15" i="113"/>
  <c r="V15" i="113"/>
  <c r="Y15" i="113"/>
  <c r="AC15" i="113"/>
  <c r="C16" i="113"/>
  <c r="P16" i="113"/>
  <c r="S16" i="113"/>
  <c r="V16" i="113"/>
  <c r="C17" i="113"/>
  <c r="H17" i="113"/>
  <c r="P17" i="113"/>
  <c r="S17" i="113"/>
  <c r="V17" i="113"/>
  <c r="W20" i="113"/>
  <c r="AB17" i="113"/>
  <c r="D18" i="113"/>
  <c r="U18" i="113"/>
  <c r="I19" i="113"/>
  <c r="Z19" i="113"/>
  <c r="F20" i="113"/>
  <c r="N20" i="113"/>
  <c r="C21" i="113"/>
  <c r="M21" i="113"/>
  <c r="P21" i="113"/>
  <c r="S21" i="113"/>
  <c r="V21" i="113"/>
  <c r="AB21" i="113"/>
  <c r="AC21" i="113"/>
  <c r="H22" i="113"/>
  <c r="P22" i="113"/>
  <c r="S22" i="113"/>
  <c r="V22" i="113"/>
  <c r="Y22" i="113"/>
  <c r="AC22" i="113"/>
  <c r="C23" i="113"/>
  <c r="M23" i="113"/>
  <c r="P23" i="113"/>
  <c r="S23" i="113"/>
  <c r="U35" i="113"/>
  <c r="V23" i="113"/>
  <c r="Y23" i="113"/>
  <c r="AC23" i="113"/>
  <c r="C24" i="113"/>
  <c r="K33" i="113"/>
  <c r="P24" i="113"/>
  <c r="V24" i="113"/>
  <c r="V34" i="113" s="1"/>
  <c r="C25" i="113"/>
  <c r="H25" i="113"/>
  <c r="P25" i="113"/>
  <c r="S25" i="113"/>
  <c r="V25" i="113"/>
  <c r="W33" i="113"/>
  <c r="AB25" i="113"/>
  <c r="M26" i="113"/>
  <c r="P26" i="113"/>
  <c r="S26" i="113"/>
  <c r="V26" i="113"/>
  <c r="AB26" i="113"/>
  <c r="AC26" i="113"/>
  <c r="M27" i="113"/>
  <c r="P27" i="113"/>
  <c r="Q34" i="113"/>
  <c r="R33" i="113"/>
  <c r="V27" i="113"/>
  <c r="Y27" i="113"/>
  <c r="F34" i="113"/>
  <c r="C28" i="113"/>
  <c r="O33" i="113"/>
  <c r="S28" i="113"/>
  <c r="V28" i="113"/>
  <c r="C29" i="113"/>
  <c r="M29" i="113"/>
  <c r="P29" i="113"/>
  <c r="S29" i="113"/>
  <c r="V29" i="113"/>
  <c r="AB29" i="113"/>
  <c r="AC29" i="113"/>
  <c r="H30" i="113"/>
  <c r="M30" i="113"/>
  <c r="P30" i="113"/>
  <c r="S30" i="113"/>
  <c r="V30" i="113"/>
  <c r="Y30" i="113"/>
  <c r="C31" i="113"/>
  <c r="AB31" i="113"/>
  <c r="H31" i="113"/>
  <c r="M31" i="113"/>
  <c r="P31" i="113"/>
  <c r="S31" i="113"/>
  <c r="V31" i="113"/>
  <c r="Y31" i="113"/>
  <c r="AC31" i="113"/>
  <c r="C32" i="113"/>
  <c r="M32" i="113"/>
  <c r="P32" i="113"/>
  <c r="S32" i="113"/>
  <c r="V32" i="113"/>
  <c r="AB32" i="113"/>
  <c r="D33" i="113"/>
  <c r="I33" i="113"/>
  <c r="Q33" i="113"/>
  <c r="Z33" i="113"/>
  <c r="D34" i="113"/>
  <c r="I34" i="113"/>
  <c r="N34" i="113"/>
  <c r="O34" i="113"/>
  <c r="U34" i="113"/>
  <c r="W34" i="113"/>
  <c r="D35" i="113"/>
  <c r="C35" i="113" s="1"/>
  <c r="F35" i="113"/>
  <c r="I35" i="113"/>
  <c r="K35" i="113"/>
  <c r="N35" i="113"/>
  <c r="Q35" i="113"/>
  <c r="R35" i="113"/>
  <c r="Z35" i="113"/>
  <c r="AB35" i="113" s="1"/>
  <c r="H36" i="113"/>
  <c r="I50" i="113"/>
  <c r="K48" i="113"/>
  <c r="P36" i="113"/>
  <c r="R50" i="113"/>
  <c r="S36" i="113"/>
  <c r="V36" i="113"/>
  <c r="Y37" i="113"/>
  <c r="M37" i="113"/>
  <c r="P37" i="113"/>
  <c r="S37" i="113"/>
  <c r="V37" i="113"/>
  <c r="AB37" i="113"/>
  <c r="AC37" i="113"/>
  <c r="H38" i="113"/>
  <c r="P38" i="113"/>
  <c r="S38" i="113"/>
  <c r="Y38" i="113"/>
  <c r="AB38" i="113"/>
  <c r="H39" i="113"/>
  <c r="M39" i="113"/>
  <c r="O49" i="113"/>
  <c r="P39" i="113"/>
  <c r="Q49" i="113"/>
  <c r="Y39" i="113"/>
  <c r="AC39" i="113"/>
  <c r="C40" i="113"/>
  <c r="M40" i="113"/>
  <c r="P40" i="113"/>
  <c r="R48" i="113"/>
  <c r="V40" i="113"/>
  <c r="AB40" i="113"/>
  <c r="AC40" i="113"/>
  <c r="H41" i="113"/>
  <c r="M41" i="113"/>
  <c r="P41" i="113"/>
  <c r="S41" i="113"/>
  <c r="V41" i="113"/>
  <c r="Y41" i="113"/>
  <c r="AB41" i="113"/>
  <c r="C42" i="113"/>
  <c r="M42" i="113"/>
  <c r="P42" i="113"/>
  <c r="S42" i="113"/>
  <c r="V42" i="113"/>
  <c r="U48" i="113"/>
  <c r="AB42" i="113"/>
  <c r="AC42" i="113"/>
  <c r="C43" i="113"/>
  <c r="H43" i="113"/>
  <c r="M43" i="113"/>
  <c r="P43" i="113"/>
  <c r="S43" i="113"/>
  <c r="V43" i="113"/>
  <c r="Y43" i="113"/>
  <c r="AB43" i="113"/>
  <c r="AC43" i="113"/>
  <c r="C44" i="113"/>
  <c r="AB44" i="113"/>
  <c r="P44" i="113"/>
  <c r="O48" i="113"/>
  <c r="S44" i="113"/>
  <c r="V44" i="113"/>
  <c r="AC44" i="113"/>
  <c r="C45" i="113"/>
  <c r="H45" i="113"/>
  <c r="M45" i="113"/>
  <c r="P45" i="113"/>
  <c r="O50" i="113"/>
  <c r="S45" i="113"/>
  <c r="V45" i="113"/>
  <c r="C46" i="113"/>
  <c r="M46" i="113"/>
  <c r="P46" i="113"/>
  <c r="S46" i="113"/>
  <c r="U50" i="113"/>
  <c r="AB46" i="113"/>
  <c r="AC46" i="113"/>
  <c r="C47" i="113"/>
  <c r="AB47" i="113"/>
  <c r="M47" i="113"/>
  <c r="P47" i="113"/>
  <c r="S47" i="113"/>
  <c r="V47" i="113"/>
  <c r="AC47" i="113"/>
  <c r="D48" i="113"/>
  <c r="N48" i="113"/>
  <c r="Z48" i="113"/>
  <c r="I49" i="113"/>
  <c r="K49" i="113"/>
  <c r="T49" i="113"/>
  <c r="D50" i="113"/>
  <c r="N50" i="113"/>
  <c r="B1" i="112"/>
  <c r="B2" i="112"/>
  <c r="C6" i="111"/>
  <c r="M6" i="111"/>
  <c r="P6" i="111"/>
  <c r="Q18" i="111"/>
  <c r="V6" i="111"/>
  <c r="U18" i="111"/>
  <c r="AB6" i="111"/>
  <c r="AC6" i="111"/>
  <c r="C7" i="111"/>
  <c r="H7" i="111"/>
  <c r="M7" i="111"/>
  <c r="P7" i="111"/>
  <c r="S7" i="111"/>
  <c r="V7" i="111"/>
  <c r="Y7" i="111"/>
  <c r="AB7" i="111"/>
  <c r="AC7" i="111"/>
  <c r="C8" i="111"/>
  <c r="AB8" i="111"/>
  <c r="P8" i="111"/>
  <c r="O20" i="111"/>
  <c r="S8" i="111"/>
  <c r="V8" i="111"/>
  <c r="AC8" i="111"/>
  <c r="C9" i="111"/>
  <c r="H9" i="111"/>
  <c r="M9" i="111"/>
  <c r="P9" i="111"/>
  <c r="O19" i="111"/>
  <c r="S9" i="111"/>
  <c r="V9" i="111"/>
  <c r="H10" i="111"/>
  <c r="M10" i="111"/>
  <c r="P10" i="111"/>
  <c r="S10" i="111"/>
  <c r="U19" i="111"/>
  <c r="AB10" i="111"/>
  <c r="AC10" i="111"/>
  <c r="C11" i="111"/>
  <c r="AB11" i="111"/>
  <c r="M11" i="111"/>
  <c r="P11" i="111"/>
  <c r="V11" i="111"/>
  <c r="Y11" i="111"/>
  <c r="C12" i="111"/>
  <c r="AB12" i="111"/>
  <c r="M12" i="111"/>
  <c r="R18" i="111"/>
  <c r="V12" i="111"/>
  <c r="Z18" i="111"/>
  <c r="H13" i="111"/>
  <c r="M13" i="111"/>
  <c r="P13" i="111"/>
  <c r="S13" i="111"/>
  <c r="V13" i="111"/>
  <c r="Y13" i="111"/>
  <c r="AB13" i="111"/>
  <c r="H14" i="111"/>
  <c r="P14" i="111"/>
  <c r="S14" i="111"/>
  <c r="V14" i="111"/>
  <c r="Y14" i="111"/>
  <c r="AB14" i="111"/>
  <c r="AC14" i="111"/>
  <c r="C15" i="111"/>
  <c r="M15" i="111"/>
  <c r="P15" i="111"/>
  <c r="R20" i="111"/>
  <c r="S15" i="111"/>
  <c r="V15" i="111"/>
  <c r="Y15" i="111"/>
  <c r="AB15" i="111"/>
  <c r="AC15" i="111"/>
  <c r="H16" i="111"/>
  <c r="M16" i="111"/>
  <c r="P16" i="111"/>
  <c r="S16" i="111"/>
  <c r="V16" i="111"/>
  <c r="Y16" i="111"/>
  <c r="C17" i="111"/>
  <c r="Y17" i="111"/>
  <c r="M17" i="111"/>
  <c r="P17" i="111"/>
  <c r="S17" i="111"/>
  <c r="V17" i="111"/>
  <c r="AB17" i="111"/>
  <c r="AC17" i="111"/>
  <c r="K18" i="111"/>
  <c r="Q19" i="111"/>
  <c r="R19" i="111"/>
  <c r="D20" i="111"/>
  <c r="K20" i="111"/>
  <c r="N20" i="111"/>
  <c r="Z20" i="111"/>
  <c r="C21" i="111"/>
  <c r="K33" i="111"/>
  <c r="P21" i="111"/>
  <c r="S21" i="111"/>
  <c r="T33" i="111"/>
  <c r="AC21" i="111"/>
  <c r="AB21" i="111"/>
  <c r="H22" i="111"/>
  <c r="P22" i="111"/>
  <c r="S22" i="111"/>
  <c r="V22" i="111"/>
  <c r="AC22" i="111"/>
  <c r="Y22" i="111"/>
  <c r="C23" i="111"/>
  <c r="P23" i="111"/>
  <c r="S23" i="111"/>
  <c r="R35" i="111"/>
  <c r="V23" i="111"/>
  <c r="Y23" i="111"/>
  <c r="H24" i="111"/>
  <c r="M24" i="111"/>
  <c r="P24" i="111"/>
  <c r="S24" i="111"/>
  <c r="R34" i="111"/>
  <c r="V24" i="111"/>
  <c r="Y24" i="111"/>
  <c r="C25" i="111"/>
  <c r="H25" i="111"/>
  <c r="P25" i="111"/>
  <c r="S25" i="111"/>
  <c r="V25" i="111"/>
  <c r="AB25" i="111"/>
  <c r="AC25" i="111"/>
  <c r="C26" i="111"/>
  <c r="H26" i="111"/>
  <c r="P26" i="111"/>
  <c r="S26" i="111"/>
  <c r="Y26" i="111"/>
  <c r="AB26" i="111"/>
  <c r="H27" i="111"/>
  <c r="M27" i="111"/>
  <c r="P27" i="111"/>
  <c r="V27" i="111"/>
  <c r="Y27" i="111"/>
  <c r="AC27" i="111"/>
  <c r="C28" i="111"/>
  <c r="M28" i="111"/>
  <c r="P28" i="111"/>
  <c r="S28" i="111"/>
  <c r="V28" i="111"/>
  <c r="AB28" i="111"/>
  <c r="AC28" i="111"/>
  <c r="H29" i="111"/>
  <c r="M29" i="111"/>
  <c r="P29" i="111"/>
  <c r="S29" i="111"/>
  <c r="V29" i="111"/>
  <c r="Y29" i="111"/>
  <c r="AB29" i="111"/>
  <c r="C30" i="111"/>
  <c r="M30" i="111"/>
  <c r="P30" i="111"/>
  <c r="S30" i="111"/>
  <c r="V30" i="111"/>
  <c r="U33" i="111"/>
  <c r="AB30" i="111"/>
  <c r="AC30" i="111"/>
  <c r="C31" i="111"/>
  <c r="H31" i="111"/>
  <c r="M31" i="111"/>
  <c r="P31" i="111"/>
  <c r="S31" i="111"/>
  <c r="V31" i="111"/>
  <c r="AB31" i="111"/>
  <c r="AC31" i="111"/>
  <c r="C32" i="111"/>
  <c r="AB32" i="111"/>
  <c r="P32" i="111"/>
  <c r="S32" i="111"/>
  <c r="V32" i="111"/>
  <c r="AC32" i="111"/>
  <c r="D33" i="111"/>
  <c r="O33" i="111"/>
  <c r="D34" i="111"/>
  <c r="K34" i="111"/>
  <c r="T34" i="111"/>
  <c r="U34" i="111"/>
  <c r="O35" i="111"/>
  <c r="C36" i="111"/>
  <c r="F50" i="111"/>
  <c r="M36" i="111"/>
  <c r="P36" i="111"/>
  <c r="R48" i="111"/>
  <c r="V36" i="111"/>
  <c r="AB36" i="111"/>
  <c r="AC36" i="111"/>
  <c r="H37" i="111"/>
  <c r="M37" i="111"/>
  <c r="P37" i="111"/>
  <c r="S37" i="111"/>
  <c r="V37" i="111"/>
  <c r="Y37" i="111"/>
  <c r="AB37" i="111"/>
  <c r="C38" i="111"/>
  <c r="M38" i="111"/>
  <c r="N48" i="111"/>
  <c r="S38" i="111"/>
  <c r="T50" i="111"/>
  <c r="U48" i="111"/>
  <c r="W50" i="111"/>
  <c r="AB38" i="111"/>
  <c r="AC38" i="111"/>
  <c r="C39" i="111"/>
  <c r="I49" i="111"/>
  <c r="M39" i="111"/>
  <c r="P39" i="111"/>
  <c r="Q49" i="111"/>
  <c r="R49" i="111"/>
  <c r="S39" i="111"/>
  <c r="V39" i="111"/>
  <c r="AC39" i="111"/>
  <c r="C40" i="111"/>
  <c r="AB40" i="111"/>
  <c r="H40" i="111"/>
  <c r="M40" i="111"/>
  <c r="O49" i="111"/>
  <c r="P40" i="111"/>
  <c r="S40" i="111"/>
  <c r="V40" i="111"/>
  <c r="W49" i="111"/>
  <c r="C41" i="111"/>
  <c r="F48" i="111"/>
  <c r="M41" i="111"/>
  <c r="P41" i="111"/>
  <c r="S41" i="111"/>
  <c r="V41" i="111"/>
  <c r="AB41" i="111"/>
  <c r="AC41" i="111"/>
  <c r="H42" i="111"/>
  <c r="C42" i="111"/>
  <c r="P42" i="111"/>
  <c r="S42" i="111"/>
  <c r="V42" i="111"/>
  <c r="Y42" i="111"/>
  <c r="AB42" i="111"/>
  <c r="H43" i="111"/>
  <c r="M43" i="111"/>
  <c r="P43" i="111"/>
  <c r="O48" i="111"/>
  <c r="S43" i="111"/>
  <c r="V43" i="111"/>
  <c r="Y43" i="111"/>
  <c r="M44" i="111"/>
  <c r="P44" i="111"/>
  <c r="S44" i="111"/>
  <c r="V44" i="111"/>
  <c r="AB44" i="111"/>
  <c r="AC44" i="111"/>
  <c r="H45" i="111"/>
  <c r="C45" i="111"/>
  <c r="P45" i="111"/>
  <c r="S45" i="111"/>
  <c r="V45" i="111"/>
  <c r="AC45" i="111"/>
  <c r="Y45" i="111"/>
  <c r="C46" i="111"/>
  <c r="Y46" i="111"/>
  <c r="H46" i="111"/>
  <c r="M46" i="111"/>
  <c r="P46" i="111"/>
  <c r="O50" i="111"/>
  <c r="S46" i="111"/>
  <c r="V46" i="111"/>
  <c r="AC46" i="111"/>
  <c r="C47" i="111"/>
  <c r="M47" i="111"/>
  <c r="P47" i="111"/>
  <c r="S47" i="111"/>
  <c r="V47" i="111"/>
  <c r="AC47" i="111"/>
  <c r="U49" i="111"/>
  <c r="D50" i="111"/>
  <c r="R50" i="111"/>
  <c r="Z50" i="111"/>
  <c r="B1" i="110"/>
  <c r="B2" i="110"/>
  <c r="C6" i="109"/>
  <c r="M6" i="109"/>
  <c r="P6" i="109"/>
  <c r="S6" i="109"/>
  <c r="Y6" i="109"/>
  <c r="Z6" i="109"/>
  <c r="C7" i="109"/>
  <c r="M7" i="109"/>
  <c r="P7" i="109"/>
  <c r="S7" i="109"/>
  <c r="Y7" i="109"/>
  <c r="Z7" i="109"/>
  <c r="C8" i="109"/>
  <c r="M8" i="109"/>
  <c r="P8" i="109"/>
  <c r="S8" i="109"/>
  <c r="Y8" i="109"/>
  <c r="Z8" i="109"/>
  <c r="C9" i="109"/>
  <c r="M9" i="109"/>
  <c r="P9" i="109"/>
  <c r="S9" i="109"/>
  <c r="Y9" i="109"/>
  <c r="Z9" i="109"/>
  <c r="C10" i="109"/>
  <c r="M10" i="109"/>
  <c r="P10" i="109"/>
  <c r="S10" i="109"/>
  <c r="Y10" i="109"/>
  <c r="Z10" i="109"/>
  <c r="C11" i="109"/>
  <c r="M11" i="109"/>
  <c r="P11" i="109"/>
  <c r="S11" i="109"/>
  <c r="Y11" i="109"/>
  <c r="Z11" i="109"/>
  <c r="Z19" i="109" s="1"/>
  <c r="C12" i="109"/>
  <c r="M12" i="109"/>
  <c r="P12" i="109"/>
  <c r="S12" i="109"/>
  <c r="Y12" i="109"/>
  <c r="Z12" i="109"/>
  <c r="C13" i="109"/>
  <c r="M13" i="109"/>
  <c r="P13" i="109"/>
  <c r="S13" i="109"/>
  <c r="Y13" i="109"/>
  <c r="Z13" i="109"/>
  <c r="C14" i="109"/>
  <c r="M14" i="109"/>
  <c r="P14" i="109"/>
  <c r="S14" i="109"/>
  <c r="Y14" i="109"/>
  <c r="Z14" i="109"/>
  <c r="C15" i="109"/>
  <c r="M15" i="109"/>
  <c r="P15" i="109"/>
  <c r="S15" i="109"/>
  <c r="Y15" i="109"/>
  <c r="Z15" i="109"/>
  <c r="C16" i="109"/>
  <c r="M16" i="109"/>
  <c r="P16" i="109"/>
  <c r="S16" i="109"/>
  <c r="Y16" i="109"/>
  <c r="Z16" i="109"/>
  <c r="C17" i="109"/>
  <c r="M17" i="109"/>
  <c r="P17" i="109"/>
  <c r="S17" i="109"/>
  <c r="Y17" i="109"/>
  <c r="Z17" i="109"/>
  <c r="D18" i="109"/>
  <c r="C18" i="109" s="1"/>
  <c r="F18" i="109"/>
  <c r="Y18" i="109" s="1"/>
  <c r="I18" i="109"/>
  <c r="K18" i="109"/>
  <c r="N18" i="109"/>
  <c r="O18" i="109"/>
  <c r="Q18" i="109"/>
  <c r="R18" i="109"/>
  <c r="T18" i="109"/>
  <c r="W18" i="109"/>
  <c r="Z18" i="109"/>
  <c r="D19" i="109"/>
  <c r="C19" i="109" s="1"/>
  <c r="F19" i="109"/>
  <c r="I19" i="109"/>
  <c r="K19" i="109"/>
  <c r="N19" i="109"/>
  <c r="O19" i="109"/>
  <c r="Q19" i="109"/>
  <c r="R19" i="109"/>
  <c r="T19" i="109"/>
  <c r="W19" i="109"/>
  <c r="Y19" i="109" s="1"/>
  <c r="D20" i="109"/>
  <c r="C20" i="109" s="1"/>
  <c r="F20" i="109"/>
  <c r="Y20" i="109" s="1"/>
  <c r="I20" i="109"/>
  <c r="K20" i="109"/>
  <c r="N20" i="109"/>
  <c r="O20" i="109"/>
  <c r="Q20" i="109"/>
  <c r="R20" i="109"/>
  <c r="T20" i="109"/>
  <c r="W20" i="109"/>
  <c r="Z20" i="109"/>
  <c r="C21" i="109"/>
  <c r="M21" i="109"/>
  <c r="P21" i="109"/>
  <c r="S21" i="109"/>
  <c r="Y21" i="109"/>
  <c r="Z21" i="109"/>
  <c r="C22" i="109"/>
  <c r="M22" i="109"/>
  <c r="P22" i="109"/>
  <c r="S22" i="109"/>
  <c r="Y22" i="109"/>
  <c r="Z22" i="109"/>
  <c r="C23" i="109"/>
  <c r="M23" i="109"/>
  <c r="P23" i="109"/>
  <c r="S23" i="109"/>
  <c r="Y23" i="109"/>
  <c r="Z23" i="109"/>
  <c r="C24" i="109"/>
  <c r="M24" i="109"/>
  <c r="P24" i="109"/>
  <c r="S24" i="109"/>
  <c r="Y24" i="109"/>
  <c r="Z24" i="109"/>
  <c r="Z34" i="109" s="1"/>
  <c r="C25" i="109"/>
  <c r="M25" i="109"/>
  <c r="P25" i="109"/>
  <c r="S25" i="109"/>
  <c r="Y25" i="109"/>
  <c r="Z25" i="109"/>
  <c r="C26" i="109"/>
  <c r="M26" i="109"/>
  <c r="P26" i="109"/>
  <c r="S26" i="109"/>
  <c r="Y26" i="109"/>
  <c r="Z26" i="109"/>
  <c r="C27" i="109"/>
  <c r="M27" i="109"/>
  <c r="P27" i="109"/>
  <c r="S27" i="109"/>
  <c r="Y27" i="109"/>
  <c r="Z27" i="109"/>
  <c r="C28" i="109"/>
  <c r="M28" i="109"/>
  <c r="P28" i="109"/>
  <c r="S28" i="109"/>
  <c r="Y28" i="109"/>
  <c r="Z28" i="109"/>
  <c r="C29" i="109"/>
  <c r="M29" i="109"/>
  <c r="P29" i="109"/>
  <c r="S29" i="109"/>
  <c r="Y29" i="109"/>
  <c r="Z29" i="109"/>
  <c r="C30" i="109"/>
  <c r="M30" i="109"/>
  <c r="P30" i="109"/>
  <c r="R33" i="109"/>
  <c r="Y30" i="109"/>
  <c r="Z30" i="109"/>
  <c r="C31" i="109"/>
  <c r="M31" i="109"/>
  <c r="P31" i="109"/>
  <c r="Y31" i="109"/>
  <c r="Z31" i="109"/>
  <c r="C32" i="109"/>
  <c r="M32" i="109"/>
  <c r="P32" i="109"/>
  <c r="Y32" i="109"/>
  <c r="Z32" i="109"/>
  <c r="Z33" i="109" s="1"/>
  <c r="D33" i="109"/>
  <c r="F33" i="109"/>
  <c r="I33" i="109"/>
  <c r="K33" i="109"/>
  <c r="N33" i="109"/>
  <c r="O33" i="109"/>
  <c r="Q33" i="109"/>
  <c r="T33" i="109"/>
  <c r="W33" i="109"/>
  <c r="Y33" i="109"/>
  <c r="D34" i="109"/>
  <c r="C34" i="109" s="1"/>
  <c r="F34" i="109"/>
  <c r="I34" i="109"/>
  <c r="K34" i="109"/>
  <c r="N34" i="109"/>
  <c r="O34" i="109"/>
  <c r="Q34" i="109"/>
  <c r="R34" i="109"/>
  <c r="T34" i="109"/>
  <c r="W34" i="109"/>
  <c r="Y34" i="109" s="1"/>
  <c r="D35" i="109"/>
  <c r="C35" i="109" s="1"/>
  <c r="F35" i="109"/>
  <c r="Y35" i="109" s="1"/>
  <c r="I35" i="109"/>
  <c r="K35" i="109"/>
  <c r="N35" i="109"/>
  <c r="O35" i="109"/>
  <c r="Q35" i="109"/>
  <c r="R35" i="109"/>
  <c r="T35" i="109"/>
  <c r="W35" i="109"/>
  <c r="C36" i="109"/>
  <c r="M36" i="109"/>
  <c r="P36" i="109"/>
  <c r="R48" i="109"/>
  <c r="Y36" i="109"/>
  <c r="Z36" i="109"/>
  <c r="C37" i="109"/>
  <c r="M37" i="109"/>
  <c r="P37" i="109"/>
  <c r="Y37" i="109"/>
  <c r="Z37" i="109"/>
  <c r="C38" i="109"/>
  <c r="M38" i="109"/>
  <c r="P38" i="109"/>
  <c r="Y38" i="109"/>
  <c r="Z38" i="109"/>
  <c r="C39" i="109"/>
  <c r="M39" i="109"/>
  <c r="P39" i="109"/>
  <c r="Y39" i="109"/>
  <c r="Z39" i="109"/>
  <c r="C40" i="109"/>
  <c r="M40" i="109"/>
  <c r="P40" i="109"/>
  <c r="S40" i="109"/>
  <c r="Y40" i="109"/>
  <c r="Z40" i="109"/>
  <c r="C41" i="109"/>
  <c r="M41" i="109"/>
  <c r="P41" i="109"/>
  <c r="S41" i="109"/>
  <c r="Y41" i="109"/>
  <c r="Z41" i="109"/>
  <c r="Z48" i="109" s="1"/>
  <c r="M42" i="109"/>
  <c r="P42" i="109"/>
  <c r="Y42" i="109"/>
  <c r="Z42" i="109"/>
  <c r="M43" i="109"/>
  <c r="P43" i="109"/>
  <c r="S43" i="109"/>
  <c r="Y43" i="109"/>
  <c r="Z43" i="109"/>
  <c r="M44" i="109"/>
  <c r="P44" i="109"/>
  <c r="Y44" i="109"/>
  <c r="Z44" i="109"/>
  <c r="M45" i="109"/>
  <c r="P45" i="109"/>
  <c r="Y45" i="109"/>
  <c r="Z45" i="109"/>
  <c r="M46" i="109"/>
  <c r="P46" i="109"/>
  <c r="S46" i="109"/>
  <c r="Y46" i="109"/>
  <c r="Z46" i="109"/>
  <c r="Z50" i="109" s="1"/>
  <c r="M47" i="109"/>
  <c r="P47" i="109"/>
  <c r="Y47" i="109"/>
  <c r="Z47" i="109"/>
  <c r="D48" i="109"/>
  <c r="F48" i="109"/>
  <c r="Y48" i="109" s="1"/>
  <c r="K48" i="109"/>
  <c r="N48" i="109"/>
  <c r="O48" i="109"/>
  <c r="T48" i="109"/>
  <c r="W48" i="109"/>
  <c r="D49" i="109"/>
  <c r="V49" i="109" s="1"/>
  <c r="F49" i="109"/>
  <c r="K49" i="109"/>
  <c r="N49" i="109"/>
  <c r="O49" i="109"/>
  <c r="Q49" i="109"/>
  <c r="R49" i="109"/>
  <c r="T49" i="109"/>
  <c r="W49" i="109"/>
  <c r="Y49" i="109" s="1"/>
  <c r="D50" i="109"/>
  <c r="C50" i="109" s="1"/>
  <c r="F50" i="109"/>
  <c r="I50" i="109"/>
  <c r="K50" i="109"/>
  <c r="N50" i="109"/>
  <c r="O50" i="109"/>
  <c r="Q50" i="109"/>
  <c r="R50" i="109"/>
  <c r="T50" i="109"/>
  <c r="W50" i="109"/>
  <c r="Y50" i="109"/>
  <c r="B1" i="108"/>
  <c r="B2" i="108"/>
  <c r="M6" i="107"/>
  <c r="N20" i="107"/>
  <c r="S6" i="107"/>
  <c r="T18" i="107"/>
  <c r="U20" i="107"/>
  <c r="W20" i="107"/>
  <c r="M7" i="107"/>
  <c r="S7" i="107"/>
  <c r="V7" i="107"/>
  <c r="AB7" i="107"/>
  <c r="AE7" i="107"/>
  <c r="AF7" i="107"/>
  <c r="H8" i="107"/>
  <c r="P8" i="107"/>
  <c r="S8" i="107"/>
  <c r="V8" i="107"/>
  <c r="Y8" i="107"/>
  <c r="AF8" i="107"/>
  <c r="C9" i="107"/>
  <c r="P9" i="107"/>
  <c r="Y9" i="107"/>
  <c r="AC19" i="107"/>
  <c r="M10" i="107"/>
  <c r="P10" i="107"/>
  <c r="S10" i="107"/>
  <c r="Y10" i="107"/>
  <c r="H11" i="107"/>
  <c r="M11" i="107"/>
  <c r="P11" i="107"/>
  <c r="S11" i="107"/>
  <c r="V11" i="107"/>
  <c r="Y11" i="107"/>
  <c r="AB11" i="107"/>
  <c r="AE11" i="107"/>
  <c r="AF11" i="107"/>
  <c r="H12" i="107"/>
  <c r="P12" i="107"/>
  <c r="V12" i="107"/>
  <c r="X19" i="107"/>
  <c r="AF12" i="107"/>
  <c r="C13" i="107"/>
  <c r="P13" i="107"/>
  <c r="S13" i="107"/>
  <c r="V13" i="107"/>
  <c r="Y13" i="107"/>
  <c r="AE13" i="107"/>
  <c r="M14" i="107"/>
  <c r="P14" i="107"/>
  <c r="S14" i="107"/>
  <c r="V14" i="107"/>
  <c r="Y14" i="107"/>
  <c r="H15" i="107"/>
  <c r="M15" i="107"/>
  <c r="S15" i="107"/>
  <c r="V15" i="107"/>
  <c r="Y15" i="107"/>
  <c r="AB15" i="107"/>
  <c r="AF15" i="107"/>
  <c r="H16" i="107"/>
  <c r="P16" i="107"/>
  <c r="S16" i="107"/>
  <c r="V16" i="107"/>
  <c r="Y16" i="107"/>
  <c r="AE16" i="107"/>
  <c r="AF16" i="107"/>
  <c r="C17" i="107"/>
  <c r="H17" i="107"/>
  <c r="P17" i="107"/>
  <c r="R20" i="107"/>
  <c r="S17" i="107"/>
  <c r="V17" i="107"/>
  <c r="Y17" i="107"/>
  <c r="AE17" i="107"/>
  <c r="D18" i="107"/>
  <c r="AC18" i="107"/>
  <c r="F19" i="107"/>
  <c r="N19" i="107"/>
  <c r="O19" i="107"/>
  <c r="I20" i="107"/>
  <c r="Q20" i="107"/>
  <c r="C21" i="107"/>
  <c r="P21" i="107"/>
  <c r="R35" i="107"/>
  <c r="Y21" i="107"/>
  <c r="D33" i="107"/>
  <c r="M22" i="107"/>
  <c r="P22" i="107"/>
  <c r="S22" i="107"/>
  <c r="U33" i="107"/>
  <c r="Y22" i="107"/>
  <c r="H23" i="107"/>
  <c r="M23" i="107"/>
  <c r="P23" i="107"/>
  <c r="V23" i="107"/>
  <c r="Y23" i="107"/>
  <c r="AB23" i="107"/>
  <c r="AE23" i="107"/>
  <c r="AF23" i="107"/>
  <c r="H24" i="107"/>
  <c r="P24" i="107"/>
  <c r="V24" i="107"/>
  <c r="X34" i="107"/>
  <c r="Y24" i="107"/>
  <c r="AE24" i="107"/>
  <c r="AF24" i="107"/>
  <c r="C25" i="107"/>
  <c r="P25" i="107"/>
  <c r="S25" i="107"/>
  <c r="V25" i="107"/>
  <c r="Y25" i="107"/>
  <c r="AE25" i="107"/>
  <c r="D34" i="107"/>
  <c r="M26" i="107"/>
  <c r="P26" i="107"/>
  <c r="S26" i="107"/>
  <c r="T33" i="107"/>
  <c r="U34" i="107"/>
  <c r="Y26" i="107"/>
  <c r="H27" i="107"/>
  <c r="M27" i="107"/>
  <c r="S27" i="107"/>
  <c r="V27" i="107"/>
  <c r="Y27" i="107"/>
  <c r="AB27" i="107"/>
  <c r="AF27" i="107"/>
  <c r="H28" i="107"/>
  <c r="P28" i="107"/>
  <c r="S28" i="107"/>
  <c r="V28" i="107"/>
  <c r="Y28" i="107"/>
  <c r="AE28" i="107"/>
  <c r="AF28" i="107"/>
  <c r="C29" i="107"/>
  <c r="P29" i="107"/>
  <c r="S29" i="107"/>
  <c r="V29" i="107"/>
  <c r="Y29" i="107"/>
  <c r="AE29" i="107"/>
  <c r="M30" i="107"/>
  <c r="P30" i="107"/>
  <c r="S30" i="107"/>
  <c r="V30" i="107"/>
  <c r="Y30" i="107"/>
  <c r="AB30" i="107"/>
  <c r="H31" i="107"/>
  <c r="P31" i="107"/>
  <c r="S31" i="107"/>
  <c r="V31" i="107"/>
  <c r="Y31" i="107"/>
  <c r="X35" i="107"/>
  <c r="AB31" i="107"/>
  <c r="AE31" i="107"/>
  <c r="AF31" i="107"/>
  <c r="H32" i="107"/>
  <c r="M32" i="107"/>
  <c r="P32" i="107"/>
  <c r="S32" i="107"/>
  <c r="V32" i="107"/>
  <c r="Y32" i="107"/>
  <c r="AB32" i="107"/>
  <c r="AE32" i="107"/>
  <c r="K33" i="107"/>
  <c r="Z33" i="107"/>
  <c r="AC33" i="107"/>
  <c r="N34" i="107"/>
  <c r="O34" i="107"/>
  <c r="W34" i="107"/>
  <c r="AC34" i="107"/>
  <c r="N35" i="107"/>
  <c r="O35" i="107"/>
  <c r="Q35" i="107"/>
  <c r="H36" i="107"/>
  <c r="P36" i="107"/>
  <c r="Q48" i="107"/>
  <c r="R48" i="107"/>
  <c r="V36" i="107"/>
  <c r="AF36" i="107"/>
  <c r="AE36" i="107"/>
  <c r="C37" i="107"/>
  <c r="D50" i="107"/>
  <c r="M37" i="107"/>
  <c r="P37" i="107"/>
  <c r="S37" i="107"/>
  <c r="U50" i="107"/>
  <c r="Y37" i="107"/>
  <c r="AF37" i="107"/>
  <c r="AE38" i="107"/>
  <c r="M38" i="107"/>
  <c r="S38" i="107"/>
  <c r="V38" i="107"/>
  <c r="AB38" i="107"/>
  <c r="H39" i="107"/>
  <c r="P39" i="107"/>
  <c r="V39" i="107"/>
  <c r="Y39" i="107"/>
  <c r="AB39" i="107"/>
  <c r="AE39" i="107"/>
  <c r="AF39" i="107"/>
  <c r="H40" i="107"/>
  <c r="M40" i="107"/>
  <c r="P40" i="107"/>
  <c r="S40" i="107"/>
  <c r="V40" i="107"/>
  <c r="Y40" i="107"/>
  <c r="AB40" i="107"/>
  <c r="AE40" i="107"/>
  <c r="C41" i="107"/>
  <c r="H41" i="107"/>
  <c r="M41" i="107"/>
  <c r="P41" i="107"/>
  <c r="S41" i="107"/>
  <c r="Y41" i="107"/>
  <c r="AF41" i="107"/>
  <c r="M42" i="107"/>
  <c r="S42" i="107"/>
  <c r="V42" i="107"/>
  <c r="Y42" i="107"/>
  <c r="AF42" i="107"/>
  <c r="AB42" i="107"/>
  <c r="H43" i="107"/>
  <c r="P43" i="107"/>
  <c r="S43" i="107"/>
  <c r="V43" i="107"/>
  <c r="Y43" i="107"/>
  <c r="AB43" i="107"/>
  <c r="AF43" i="107"/>
  <c r="C44" i="107"/>
  <c r="H44" i="107"/>
  <c r="P44" i="107"/>
  <c r="S44" i="107"/>
  <c r="V44" i="107"/>
  <c r="Y44" i="107"/>
  <c r="AB44" i="107"/>
  <c r="AE44" i="107"/>
  <c r="AF44" i="107"/>
  <c r="C45" i="107"/>
  <c r="H45" i="107"/>
  <c r="M45" i="107"/>
  <c r="P45" i="107"/>
  <c r="S45" i="107"/>
  <c r="V45" i="107"/>
  <c r="Y45" i="107"/>
  <c r="AF45" i="107"/>
  <c r="M46" i="107"/>
  <c r="S46" i="107"/>
  <c r="V46" i="107"/>
  <c r="Y46" i="107"/>
  <c r="AB46" i="107"/>
  <c r="AE47" i="107"/>
  <c r="H47" i="107"/>
  <c r="P47" i="107"/>
  <c r="S47" i="107"/>
  <c r="V47" i="107"/>
  <c r="Y47" i="107"/>
  <c r="AB47" i="107"/>
  <c r="AF47" i="107"/>
  <c r="I48" i="107"/>
  <c r="X48" i="107"/>
  <c r="D49" i="107"/>
  <c r="K49" i="107"/>
  <c r="T49" i="107"/>
  <c r="U49" i="107"/>
  <c r="Z49" i="107"/>
  <c r="AB49" i="107" s="1"/>
  <c r="AC49" i="107"/>
  <c r="F50" i="107"/>
  <c r="N50" i="107"/>
  <c r="O50" i="107"/>
  <c r="W50" i="107"/>
  <c r="AC50" i="107"/>
  <c r="B1" i="106"/>
  <c r="B2" i="106"/>
  <c r="C6" i="105"/>
  <c r="D18" i="105"/>
  <c r="P6" i="105"/>
  <c r="S6" i="105"/>
  <c r="Y6" i="105"/>
  <c r="AE6" i="105"/>
  <c r="C7" i="105"/>
  <c r="H7" i="105"/>
  <c r="M7" i="105"/>
  <c r="S7" i="105"/>
  <c r="U18" i="105"/>
  <c r="Y7" i="105"/>
  <c r="AC18" i="105"/>
  <c r="C8" i="105"/>
  <c r="H8" i="105"/>
  <c r="M8" i="105"/>
  <c r="P8" i="105"/>
  <c r="S8" i="105"/>
  <c r="V8" i="105"/>
  <c r="AB8" i="105"/>
  <c r="AE8" i="105"/>
  <c r="H9" i="105"/>
  <c r="P9" i="105"/>
  <c r="R18" i="105"/>
  <c r="V9" i="105"/>
  <c r="Y9" i="105"/>
  <c r="AE9" i="105"/>
  <c r="AF9" i="105"/>
  <c r="M10" i="105"/>
  <c r="P10" i="105"/>
  <c r="S10" i="105"/>
  <c r="V10" i="105"/>
  <c r="Y10" i="105"/>
  <c r="AF10" i="105"/>
  <c r="AB10" i="105"/>
  <c r="AE10" i="105"/>
  <c r="C11" i="105"/>
  <c r="M11" i="105"/>
  <c r="P11" i="105"/>
  <c r="S11" i="105"/>
  <c r="V11" i="105"/>
  <c r="U19" i="105"/>
  <c r="Y11" i="105"/>
  <c r="AB11" i="105"/>
  <c r="C12" i="105"/>
  <c r="H12" i="105"/>
  <c r="M12" i="105"/>
  <c r="P12" i="105"/>
  <c r="S12" i="105"/>
  <c r="V12" i="105"/>
  <c r="Y12" i="105"/>
  <c r="AB12" i="105"/>
  <c r="AE12" i="105"/>
  <c r="H13" i="105"/>
  <c r="P13" i="105"/>
  <c r="S13" i="105"/>
  <c r="V13" i="105"/>
  <c r="Y13" i="105"/>
  <c r="AE13" i="105"/>
  <c r="AF13" i="105"/>
  <c r="C14" i="105"/>
  <c r="P14" i="105"/>
  <c r="S14" i="105"/>
  <c r="V14" i="105"/>
  <c r="Y14" i="105"/>
  <c r="AF14" i="105"/>
  <c r="AB14" i="105"/>
  <c r="AE14" i="105"/>
  <c r="C15" i="105"/>
  <c r="F20" i="105"/>
  <c r="M15" i="105"/>
  <c r="P15" i="105"/>
  <c r="S15" i="105"/>
  <c r="V15" i="105"/>
  <c r="Y15" i="105"/>
  <c r="AB15" i="105"/>
  <c r="C16" i="105"/>
  <c r="H16" i="105"/>
  <c r="M16" i="105"/>
  <c r="P16" i="105"/>
  <c r="S16" i="105"/>
  <c r="V16" i="105"/>
  <c r="X20" i="105"/>
  <c r="AB16" i="105"/>
  <c r="AE16" i="105"/>
  <c r="AF16" i="105"/>
  <c r="H17" i="105"/>
  <c r="P17" i="105"/>
  <c r="S17" i="105"/>
  <c r="V17" i="105"/>
  <c r="Y17" i="105"/>
  <c r="AF17" i="105"/>
  <c r="AE17" i="105"/>
  <c r="I18" i="105"/>
  <c r="Z18" i="105"/>
  <c r="F19" i="105"/>
  <c r="K19" i="105"/>
  <c r="N19" i="105"/>
  <c r="AC19" i="105"/>
  <c r="N20" i="105"/>
  <c r="W20" i="105"/>
  <c r="AC20" i="105"/>
  <c r="H21" i="105"/>
  <c r="I33" i="105"/>
  <c r="P21" i="105"/>
  <c r="V21" i="105"/>
  <c r="Y21" i="105"/>
  <c r="AE21" i="105"/>
  <c r="AF21" i="105"/>
  <c r="M22" i="105"/>
  <c r="P22" i="105"/>
  <c r="S22" i="105"/>
  <c r="Y22" i="105"/>
  <c r="AF22" i="105"/>
  <c r="AB22" i="105"/>
  <c r="AE22" i="105"/>
  <c r="C23" i="105"/>
  <c r="S23" i="105"/>
  <c r="V23" i="105"/>
  <c r="Y23" i="105"/>
  <c r="AF23" i="105"/>
  <c r="AB23" i="105"/>
  <c r="AC33" i="105"/>
  <c r="C24" i="105"/>
  <c r="AE24" i="105"/>
  <c r="M24" i="105"/>
  <c r="P24" i="105"/>
  <c r="S24" i="105"/>
  <c r="V24" i="105"/>
  <c r="X33" i="105"/>
  <c r="AB24" i="105"/>
  <c r="AF24" i="105"/>
  <c r="H25" i="105"/>
  <c r="P25" i="105"/>
  <c r="S25" i="105"/>
  <c r="V25" i="105"/>
  <c r="Y25" i="105"/>
  <c r="AF25" i="105"/>
  <c r="AE25" i="105"/>
  <c r="C26" i="105"/>
  <c r="M26" i="105"/>
  <c r="P26" i="105"/>
  <c r="S26" i="105"/>
  <c r="V26" i="105"/>
  <c r="Y26" i="105"/>
  <c r="AF26" i="105"/>
  <c r="AE26" i="105"/>
  <c r="C27" i="105"/>
  <c r="M27" i="105"/>
  <c r="P27" i="105"/>
  <c r="S27" i="105"/>
  <c r="V27" i="105"/>
  <c r="Y27" i="105"/>
  <c r="AF27" i="105"/>
  <c r="AB27" i="105"/>
  <c r="C28" i="105"/>
  <c r="H28" i="105"/>
  <c r="M28" i="105"/>
  <c r="P28" i="105"/>
  <c r="S28" i="105"/>
  <c r="V28" i="105"/>
  <c r="Y28" i="105"/>
  <c r="AB28" i="105"/>
  <c r="AF28" i="105"/>
  <c r="H29" i="105"/>
  <c r="P29" i="105"/>
  <c r="S29" i="105"/>
  <c r="V29" i="105"/>
  <c r="Y29" i="105"/>
  <c r="AF29" i="105"/>
  <c r="AE29" i="105"/>
  <c r="C30" i="105"/>
  <c r="M30" i="105"/>
  <c r="P30" i="105"/>
  <c r="Q35" i="105"/>
  <c r="V30" i="105"/>
  <c r="Y30" i="105"/>
  <c r="AF30" i="105"/>
  <c r="AE30" i="105"/>
  <c r="C31" i="105"/>
  <c r="H31" i="105"/>
  <c r="M31" i="105"/>
  <c r="P31" i="105"/>
  <c r="S31" i="105"/>
  <c r="V31" i="105"/>
  <c r="Y31" i="105"/>
  <c r="AF31" i="105"/>
  <c r="C32" i="105"/>
  <c r="H32" i="105"/>
  <c r="M32" i="105"/>
  <c r="P32" i="105"/>
  <c r="S32" i="105"/>
  <c r="U35" i="105"/>
  <c r="Y32" i="105"/>
  <c r="AB32" i="105"/>
  <c r="AE32" i="105"/>
  <c r="AF32" i="105"/>
  <c r="Q33" i="105"/>
  <c r="R33" i="105"/>
  <c r="I34" i="105"/>
  <c r="R34" i="105"/>
  <c r="T34" i="105"/>
  <c r="D35" i="105"/>
  <c r="F35" i="105"/>
  <c r="K35" i="105"/>
  <c r="R35" i="105"/>
  <c r="T35" i="105"/>
  <c r="AC35" i="105"/>
  <c r="C36" i="105"/>
  <c r="H36" i="105"/>
  <c r="K48" i="105"/>
  <c r="P36" i="105"/>
  <c r="S36" i="105"/>
  <c r="V36" i="105"/>
  <c r="W50" i="105"/>
  <c r="X50" i="105"/>
  <c r="AB36" i="105"/>
  <c r="AE36" i="105"/>
  <c r="AF36" i="105"/>
  <c r="AE37" i="105"/>
  <c r="M37" i="105"/>
  <c r="P37" i="105"/>
  <c r="O50" i="105"/>
  <c r="V37" i="105"/>
  <c r="Y37" i="105"/>
  <c r="AF37" i="105"/>
  <c r="C38" i="105"/>
  <c r="P38" i="105"/>
  <c r="S38" i="105"/>
  <c r="V38" i="105"/>
  <c r="Y38" i="105"/>
  <c r="AE38" i="105"/>
  <c r="AF38" i="105"/>
  <c r="P39" i="105"/>
  <c r="S39" i="105"/>
  <c r="V39" i="105"/>
  <c r="U48" i="105"/>
  <c r="Y39" i="105"/>
  <c r="AF39" i="105"/>
  <c r="F48" i="105"/>
  <c r="M40" i="105"/>
  <c r="P40" i="105"/>
  <c r="O48" i="105"/>
  <c r="S40" i="105"/>
  <c r="V40" i="105"/>
  <c r="Y40" i="105"/>
  <c r="X49" i="105"/>
  <c r="AE40" i="105"/>
  <c r="AF40" i="105"/>
  <c r="C41" i="105"/>
  <c r="H41" i="105"/>
  <c r="M41" i="105"/>
  <c r="P41" i="105"/>
  <c r="R49" i="105"/>
  <c r="V41" i="105"/>
  <c r="Y41" i="105"/>
  <c r="Y49" i="105" s="1"/>
  <c r="AF41" i="105"/>
  <c r="H42" i="105"/>
  <c r="M42" i="105"/>
  <c r="P42" i="105"/>
  <c r="S42" i="105"/>
  <c r="V42" i="105"/>
  <c r="Y42" i="105"/>
  <c r="AB42" i="105"/>
  <c r="AE42" i="105"/>
  <c r="C43" i="105"/>
  <c r="M43" i="105"/>
  <c r="P43" i="105"/>
  <c r="S43" i="105"/>
  <c r="V43" i="105"/>
  <c r="Y43" i="105"/>
  <c r="AF43" i="105"/>
  <c r="C44" i="105"/>
  <c r="M44" i="105"/>
  <c r="P44" i="105"/>
  <c r="S44" i="105"/>
  <c r="V44" i="105"/>
  <c r="Y44" i="105"/>
  <c r="AE44" i="105"/>
  <c r="AF44" i="105"/>
  <c r="H45" i="105"/>
  <c r="C45" i="105"/>
  <c r="P45" i="105"/>
  <c r="V45" i="105"/>
  <c r="Y45" i="105"/>
  <c r="AF45" i="105"/>
  <c r="H46" i="105"/>
  <c r="M46" i="105"/>
  <c r="P46" i="105"/>
  <c r="S46" i="105"/>
  <c r="V46" i="105"/>
  <c r="Y46" i="105"/>
  <c r="AB46" i="105"/>
  <c r="AE46" i="105"/>
  <c r="H47" i="105"/>
  <c r="M47" i="105"/>
  <c r="P47" i="105"/>
  <c r="S47" i="105"/>
  <c r="V47" i="105"/>
  <c r="Y47" i="105"/>
  <c r="AF47" i="105"/>
  <c r="D48" i="105"/>
  <c r="N48" i="105"/>
  <c r="W48" i="105"/>
  <c r="X48" i="105"/>
  <c r="F49" i="105"/>
  <c r="O49" i="105"/>
  <c r="Z49" i="105"/>
  <c r="AC49" i="105"/>
  <c r="Q50" i="105"/>
  <c r="R50" i="105"/>
  <c r="T50" i="105"/>
  <c r="B1" i="104"/>
  <c r="B2" i="104"/>
  <c r="C6" i="103"/>
  <c r="AB6" i="103"/>
  <c r="I18" i="103"/>
  <c r="M6" i="103"/>
  <c r="P6" i="103"/>
  <c r="T18" i="103"/>
  <c r="V6" i="103"/>
  <c r="AC6" i="103"/>
  <c r="H7" i="103"/>
  <c r="M7" i="103"/>
  <c r="P7" i="103"/>
  <c r="S7" i="103"/>
  <c r="V7" i="103"/>
  <c r="AC7" i="103"/>
  <c r="C8" i="103"/>
  <c r="AB8" i="103"/>
  <c r="P8" i="103"/>
  <c r="S8" i="103"/>
  <c r="V8" i="103"/>
  <c r="AC8" i="103"/>
  <c r="C9" i="103"/>
  <c r="H9" i="103"/>
  <c r="M9" i="103"/>
  <c r="N19" i="103"/>
  <c r="P9" i="103"/>
  <c r="S9" i="103"/>
  <c r="V9" i="103"/>
  <c r="H10" i="103"/>
  <c r="M10" i="103"/>
  <c r="P10" i="103"/>
  <c r="Q19" i="103"/>
  <c r="V10" i="103"/>
  <c r="Y10" i="103"/>
  <c r="AC10" i="103"/>
  <c r="AB11" i="103"/>
  <c r="C11" i="103"/>
  <c r="M11" i="103"/>
  <c r="P11" i="103"/>
  <c r="S11" i="103"/>
  <c r="V11" i="103"/>
  <c r="W19" i="103"/>
  <c r="C12" i="103"/>
  <c r="AB12" i="103"/>
  <c r="M12" i="103"/>
  <c r="S12" i="103"/>
  <c r="V12" i="103"/>
  <c r="AC12" i="103"/>
  <c r="H13" i="103"/>
  <c r="M13" i="103"/>
  <c r="K18" i="103"/>
  <c r="P13" i="103"/>
  <c r="S13" i="103"/>
  <c r="R18" i="103"/>
  <c r="V13" i="103"/>
  <c r="Y13" i="103"/>
  <c r="AB13" i="103"/>
  <c r="H14" i="103"/>
  <c r="P14" i="103"/>
  <c r="S14" i="103"/>
  <c r="V14" i="103"/>
  <c r="AB14" i="103"/>
  <c r="AC14" i="103"/>
  <c r="H15" i="103"/>
  <c r="M15" i="103"/>
  <c r="P15" i="103"/>
  <c r="S15" i="103"/>
  <c r="V15" i="103"/>
  <c r="AB15" i="103"/>
  <c r="AC15" i="103"/>
  <c r="C16" i="103"/>
  <c r="AB16" i="103"/>
  <c r="P16" i="103"/>
  <c r="S16" i="103"/>
  <c r="V16" i="103"/>
  <c r="AC16" i="103"/>
  <c r="Y17" i="103"/>
  <c r="AB17" i="103"/>
  <c r="M17" i="103"/>
  <c r="P17" i="103"/>
  <c r="S17" i="103"/>
  <c r="V17" i="103"/>
  <c r="D18" i="103"/>
  <c r="Z18" i="103"/>
  <c r="I19" i="103"/>
  <c r="R19" i="103"/>
  <c r="U19" i="103"/>
  <c r="D20" i="103"/>
  <c r="F20" i="103"/>
  <c r="N20" i="103"/>
  <c r="O20" i="103"/>
  <c r="R20" i="103"/>
  <c r="W20" i="103"/>
  <c r="Z20" i="103"/>
  <c r="AB20" i="103" s="1"/>
  <c r="H21" i="103"/>
  <c r="M21" i="103"/>
  <c r="O33" i="103"/>
  <c r="P21" i="103"/>
  <c r="S21" i="103"/>
  <c r="R33" i="103"/>
  <c r="V21" i="103"/>
  <c r="W33" i="103"/>
  <c r="Y21" i="103"/>
  <c r="AB21" i="103"/>
  <c r="H22" i="103"/>
  <c r="P22" i="103"/>
  <c r="S22" i="103"/>
  <c r="T35" i="103"/>
  <c r="Y22" i="103"/>
  <c r="AB22" i="103"/>
  <c r="AC22" i="103"/>
  <c r="C23" i="103"/>
  <c r="P23" i="103"/>
  <c r="S23" i="103"/>
  <c r="V23" i="103"/>
  <c r="AC23" i="103"/>
  <c r="Y23" i="103"/>
  <c r="AB23" i="103"/>
  <c r="C24" i="103"/>
  <c r="F33" i="103"/>
  <c r="M24" i="103"/>
  <c r="N33" i="103"/>
  <c r="O34" i="103"/>
  <c r="S24" i="103"/>
  <c r="T34" i="103"/>
  <c r="U34" i="103"/>
  <c r="V24" i="103"/>
  <c r="Y24" i="103"/>
  <c r="K34" i="103"/>
  <c r="P25" i="103"/>
  <c r="S25" i="103"/>
  <c r="V25" i="103"/>
  <c r="AB25" i="103"/>
  <c r="AC25" i="103"/>
  <c r="AB26" i="103"/>
  <c r="H26" i="103"/>
  <c r="C26" i="103"/>
  <c r="P26" i="103"/>
  <c r="S26" i="103"/>
  <c r="V26" i="103"/>
  <c r="AC26" i="103"/>
  <c r="Y26" i="103"/>
  <c r="C27" i="103"/>
  <c r="H27" i="103"/>
  <c r="M27" i="103"/>
  <c r="P27" i="103"/>
  <c r="S27" i="103"/>
  <c r="U33" i="103"/>
  <c r="V27" i="103"/>
  <c r="AC27" i="103"/>
  <c r="C28" i="103"/>
  <c r="M28" i="103"/>
  <c r="P28" i="103"/>
  <c r="R34" i="103"/>
  <c r="V28" i="103"/>
  <c r="AC28" i="103"/>
  <c r="AB29" i="103"/>
  <c r="H29" i="103"/>
  <c r="P29" i="103"/>
  <c r="S29" i="103"/>
  <c r="V29" i="103"/>
  <c r="Y29" i="103"/>
  <c r="M30" i="103"/>
  <c r="P30" i="103"/>
  <c r="S30" i="103"/>
  <c r="V30" i="103"/>
  <c r="AB30" i="103"/>
  <c r="AC30" i="103"/>
  <c r="C31" i="103"/>
  <c r="P31" i="103"/>
  <c r="S31" i="103"/>
  <c r="V31" i="103"/>
  <c r="Y31" i="103"/>
  <c r="AB31" i="103"/>
  <c r="H32" i="103"/>
  <c r="M32" i="103"/>
  <c r="P32" i="103"/>
  <c r="O35" i="103"/>
  <c r="S32" i="103"/>
  <c r="V32" i="103"/>
  <c r="Y32" i="103"/>
  <c r="D33" i="103"/>
  <c r="K33" i="103"/>
  <c r="T33" i="103"/>
  <c r="I34" i="103"/>
  <c r="Q34" i="103"/>
  <c r="F35" i="103"/>
  <c r="N35" i="103"/>
  <c r="U35" i="103"/>
  <c r="C36" i="103"/>
  <c r="M36" i="103"/>
  <c r="P36" i="103"/>
  <c r="R48" i="103"/>
  <c r="S36" i="103"/>
  <c r="T48" i="103"/>
  <c r="U48" i="103"/>
  <c r="AC36" i="103"/>
  <c r="C37" i="103"/>
  <c r="AB37" i="103"/>
  <c r="H37" i="103"/>
  <c r="P37" i="103"/>
  <c r="S37" i="103"/>
  <c r="V37" i="103"/>
  <c r="Y37" i="103"/>
  <c r="M38" i="103"/>
  <c r="N50" i="103"/>
  <c r="S38" i="103"/>
  <c r="V38" i="103"/>
  <c r="AB38" i="103"/>
  <c r="AC38" i="103"/>
  <c r="C39" i="103"/>
  <c r="I48" i="103"/>
  <c r="P39" i="103"/>
  <c r="Q48" i="103"/>
  <c r="R49" i="103"/>
  <c r="V39" i="103"/>
  <c r="Y39" i="103"/>
  <c r="AB39" i="103"/>
  <c r="F49" i="103"/>
  <c r="M40" i="103"/>
  <c r="N49" i="103"/>
  <c r="S40" i="103"/>
  <c r="V40" i="103"/>
  <c r="Y40" i="103"/>
  <c r="C41" i="103"/>
  <c r="M41" i="103"/>
  <c r="P41" i="103"/>
  <c r="S41" i="103"/>
  <c r="V41" i="103"/>
  <c r="AB41" i="103"/>
  <c r="AC41" i="103"/>
  <c r="AB42" i="103"/>
  <c r="H42" i="103"/>
  <c r="C42" i="103"/>
  <c r="P42" i="103"/>
  <c r="S42" i="103"/>
  <c r="V42" i="103"/>
  <c r="AC42" i="103"/>
  <c r="Y42" i="103"/>
  <c r="C43" i="103"/>
  <c r="H43" i="103"/>
  <c r="M43" i="103"/>
  <c r="P43" i="103"/>
  <c r="S43" i="103"/>
  <c r="U49" i="103"/>
  <c r="AC43" i="103"/>
  <c r="C44" i="103"/>
  <c r="M44" i="103"/>
  <c r="P44" i="103"/>
  <c r="S44" i="103"/>
  <c r="V44" i="103"/>
  <c r="AC44" i="103"/>
  <c r="AB45" i="103"/>
  <c r="H45" i="103"/>
  <c r="P45" i="103"/>
  <c r="S45" i="103"/>
  <c r="V45" i="103"/>
  <c r="Y45" i="103"/>
  <c r="M46" i="103"/>
  <c r="P46" i="103"/>
  <c r="S46" i="103"/>
  <c r="V46" i="103"/>
  <c r="AB46" i="103"/>
  <c r="AC46" i="103"/>
  <c r="C47" i="103"/>
  <c r="P47" i="103"/>
  <c r="S47" i="103"/>
  <c r="R50" i="103"/>
  <c r="V47" i="103"/>
  <c r="Y47" i="103"/>
  <c r="AB47" i="103"/>
  <c r="F48" i="103"/>
  <c r="N48" i="103"/>
  <c r="O48" i="103"/>
  <c r="W48" i="103"/>
  <c r="D49" i="103"/>
  <c r="K49" i="103"/>
  <c r="T49" i="103"/>
  <c r="I50" i="103"/>
  <c r="K50" i="103"/>
  <c r="Q50" i="103"/>
  <c r="B1" i="102"/>
  <c r="B2" i="102"/>
  <c r="H6" i="101"/>
  <c r="C6" i="101"/>
  <c r="K20" i="101"/>
  <c r="P6" i="101"/>
  <c r="S6" i="101"/>
  <c r="R20" i="101"/>
  <c r="V6" i="101"/>
  <c r="Y6" i="101"/>
  <c r="AE6" i="101"/>
  <c r="M7" i="101"/>
  <c r="P7" i="101"/>
  <c r="S7" i="101"/>
  <c r="T20" i="101"/>
  <c r="U18" i="101"/>
  <c r="Y7" i="101"/>
  <c r="AB7" i="101"/>
  <c r="AE7" i="101"/>
  <c r="M8" i="101"/>
  <c r="N18" i="101"/>
  <c r="O18" i="101"/>
  <c r="S8" i="101"/>
  <c r="V8" i="101"/>
  <c r="W18" i="101"/>
  <c r="AB8" i="101"/>
  <c r="H9" i="101"/>
  <c r="M9" i="101"/>
  <c r="N19" i="101"/>
  <c r="O19" i="101"/>
  <c r="P9" i="101"/>
  <c r="Q19" i="101"/>
  <c r="V9" i="101"/>
  <c r="Y9" i="101"/>
  <c r="X18" i="101"/>
  <c r="AB9" i="101"/>
  <c r="AE9" i="101"/>
  <c r="AF9" i="101"/>
  <c r="H10" i="101"/>
  <c r="C10" i="101"/>
  <c r="P10" i="101"/>
  <c r="S10" i="101"/>
  <c r="R19" i="101"/>
  <c r="V10" i="101"/>
  <c r="Y10" i="101"/>
  <c r="AE10" i="101"/>
  <c r="M11" i="101"/>
  <c r="P11" i="101"/>
  <c r="S11" i="101"/>
  <c r="V11" i="101"/>
  <c r="Y11" i="101"/>
  <c r="AB11" i="101"/>
  <c r="AE11" i="101"/>
  <c r="M12" i="101"/>
  <c r="P12" i="101"/>
  <c r="S12" i="101"/>
  <c r="U19" i="101"/>
  <c r="V12" i="101"/>
  <c r="Y12" i="101"/>
  <c r="AF12" i="101"/>
  <c r="AB12" i="101"/>
  <c r="AC19" i="101"/>
  <c r="C13" i="101"/>
  <c r="H13" i="101"/>
  <c r="M13" i="101"/>
  <c r="P13" i="101"/>
  <c r="S13" i="101"/>
  <c r="V13" i="101"/>
  <c r="Y13" i="101"/>
  <c r="AB13" i="101"/>
  <c r="AE13" i="101"/>
  <c r="AF13" i="101"/>
  <c r="H14" i="101"/>
  <c r="C14" i="101"/>
  <c r="P14" i="101"/>
  <c r="S14" i="101"/>
  <c r="V14" i="101"/>
  <c r="Y14" i="101"/>
  <c r="AE14" i="101"/>
  <c r="M15" i="101"/>
  <c r="P15" i="101"/>
  <c r="S15" i="101"/>
  <c r="V15" i="101"/>
  <c r="Y15" i="101"/>
  <c r="AB15" i="101"/>
  <c r="AE15" i="101"/>
  <c r="M16" i="101"/>
  <c r="P16" i="101"/>
  <c r="S16" i="101"/>
  <c r="V16" i="101"/>
  <c r="Y16" i="101"/>
  <c r="AF16" i="101"/>
  <c r="AB16" i="101"/>
  <c r="C17" i="101"/>
  <c r="H17" i="101"/>
  <c r="M17" i="101"/>
  <c r="O20" i="101"/>
  <c r="P17" i="101"/>
  <c r="S17" i="101"/>
  <c r="V17" i="101"/>
  <c r="Y17" i="101"/>
  <c r="AB17" i="101"/>
  <c r="AE17" i="101"/>
  <c r="AF17" i="101"/>
  <c r="I18" i="101"/>
  <c r="Q18" i="101"/>
  <c r="R18" i="101"/>
  <c r="Z18" i="101"/>
  <c r="D19" i="101"/>
  <c r="K19" i="101"/>
  <c r="T19" i="101"/>
  <c r="F20" i="101"/>
  <c r="N20" i="101"/>
  <c r="U20" i="101"/>
  <c r="AC20" i="101"/>
  <c r="F35" i="101"/>
  <c r="H21" i="101"/>
  <c r="M21" i="101"/>
  <c r="N35" i="101"/>
  <c r="O35" i="101"/>
  <c r="P21" i="101"/>
  <c r="Q35" i="101"/>
  <c r="V21" i="101"/>
  <c r="Y21" i="101"/>
  <c r="X35" i="101"/>
  <c r="AB21" i="101"/>
  <c r="AE21" i="101"/>
  <c r="AF21" i="101"/>
  <c r="H22" i="101"/>
  <c r="C22" i="101"/>
  <c r="K33" i="101"/>
  <c r="P22" i="101"/>
  <c r="S22" i="101"/>
  <c r="R35" i="101"/>
  <c r="V22" i="101"/>
  <c r="Y22" i="101"/>
  <c r="AE22" i="101"/>
  <c r="M23" i="101"/>
  <c r="P23" i="101"/>
  <c r="S23" i="101"/>
  <c r="T33" i="101"/>
  <c r="U33" i="101"/>
  <c r="Y23" i="101"/>
  <c r="AB23" i="101"/>
  <c r="AC33" i="101"/>
  <c r="M24" i="101"/>
  <c r="N33" i="101"/>
  <c r="O34" i="101"/>
  <c r="S24" i="101"/>
  <c r="T34" i="101"/>
  <c r="U34" i="101"/>
  <c r="V24" i="101"/>
  <c r="W34" i="101"/>
  <c r="AB24" i="101"/>
  <c r="AC34" i="101"/>
  <c r="H25" i="101"/>
  <c r="M25" i="101"/>
  <c r="P25" i="101"/>
  <c r="S25" i="101"/>
  <c r="V25" i="101"/>
  <c r="Y25" i="101"/>
  <c r="X34" i="101"/>
  <c r="AB25" i="101"/>
  <c r="AE25" i="101"/>
  <c r="AF25" i="101"/>
  <c r="H26" i="101"/>
  <c r="C26" i="101"/>
  <c r="P26" i="101"/>
  <c r="S26" i="101"/>
  <c r="V26" i="101"/>
  <c r="Y26" i="101"/>
  <c r="AE26" i="101"/>
  <c r="M27" i="101"/>
  <c r="P27" i="101"/>
  <c r="S27" i="101"/>
  <c r="V27" i="101"/>
  <c r="Y27" i="101"/>
  <c r="AB27" i="101"/>
  <c r="AE27" i="101"/>
  <c r="M28" i="101"/>
  <c r="P28" i="101"/>
  <c r="S28" i="101"/>
  <c r="V28" i="101"/>
  <c r="Y28" i="101"/>
  <c r="AB28" i="101"/>
  <c r="H29" i="101"/>
  <c r="M29" i="101"/>
  <c r="P29" i="101"/>
  <c r="S29" i="101"/>
  <c r="V29" i="101"/>
  <c r="Y29" i="101"/>
  <c r="AB29" i="101"/>
  <c r="AE29" i="101"/>
  <c r="AF29" i="101"/>
  <c r="H30" i="101"/>
  <c r="C30" i="101"/>
  <c r="P30" i="101"/>
  <c r="S30" i="101"/>
  <c r="V30" i="101"/>
  <c r="Y30" i="101"/>
  <c r="AE30" i="101"/>
  <c r="M31" i="101"/>
  <c r="P31" i="101"/>
  <c r="S31" i="101"/>
  <c r="V31" i="101"/>
  <c r="Y31" i="101"/>
  <c r="AF31" i="101"/>
  <c r="AB31" i="101"/>
  <c r="AE31" i="101"/>
  <c r="C32" i="101"/>
  <c r="M32" i="101"/>
  <c r="P32" i="101"/>
  <c r="S32" i="101"/>
  <c r="U35" i="101"/>
  <c r="V32" i="101"/>
  <c r="Y32" i="101"/>
  <c r="AB32" i="101"/>
  <c r="AC35" i="101"/>
  <c r="O33" i="101"/>
  <c r="W33" i="101"/>
  <c r="X33" i="101"/>
  <c r="I34" i="101"/>
  <c r="K34" i="101"/>
  <c r="Q34" i="101"/>
  <c r="R34" i="101"/>
  <c r="Z34" i="101"/>
  <c r="D35" i="101"/>
  <c r="K35" i="101"/>
  <c r="T35" i="101"/>
  <c r="M36" i="101"/>
  <c r="N50" i="101"/>
  <c r="O50" i="101"/>
  <c r="S36" i="101"/>
  <c r="T50" i="101"/>
  <c r="U50" i="101"/>
  <c r="V36" i="101"/>
  <c r="W50" i="101"/>
  <c r="AB36" i="101"/>
  <c r="AC50" i="101"/>
  <c r="H37" i="101"/>
  <c r="M37" i="101"/>
  <c r="P37" i="101"/>
  <c r="S37" i="101"/>
  <c r="V37" i="101"/>
  <c r="Y37" i="101"/>
  <c r="X50" i="101"/>
  <c r="AB37" i="101"/>
  <c r="AE37" i="101"/>
  <c r="AF37" i="101"/>
  <c r="H38" i="101"/>
  <c r="C38" i="101"/>
  <c r="K48" i="101"/>
  <c r="P38" i="101"/>
  <c r="S38" i="101"/>
  <c r="R48" i="101"/>
  <c r="V38" i="101"/>
  <c r="Y38" i="101"/>
  <c r="AE38" i="101"/>
  <c r="M39" i="101"/>
  <c r="P39" i="101"/>
  <c r="S39" i="101"/>
  <c r="T48" i="101"/>
  <c r="U49" i="101"/>
  <c r="Y39" i="101"/>
  <c r="AB39" i="101"/>
  <c r="AC49" i="101"/>
  <c r="M40" i="101"/>
  <c r="N49" i="101"/>
  <c r="S40" i="101"/>
  <c r="V40" i="101"/>
  <c r="Y40" i="101"/>
  <c r="AF40" i="101"/>
  <c r="AB40" i="101"/>
  <c r="H41" i="101"/>
  <c r="M41" i="101"/>
  <c r="P41" i="101"/>
  <c r="S41" i="101"/>
  <c r="V41" i="101"/>
  <c r="Y41" i="101"/>
  <c r="AB41" i="101"/>
  <c r="AE41" i="101"/>
  <c r="AF41" i="101"/>
  <c r="H42" i="101"/>
  <c r="C42" i="101"/>
  <c r="P42" i="101"/>
  <c r="S42" i="101"/>
  <c r="V42" i="101"/>
  <c r="Y42" i="101"/>
  <c r="AE42" i="101"/>
  <c r="M43" i="101"/>
  <c r="P43" i="101"/>
  <c r="S43" i="101"/>
  <c r="V43" i="101"/>
  <c r="Y43" i="101"/>
  <c r="AB43" i="101"/>
  <c r="AE43" i="101"/>
  <c r="M44" i="101"/>
  <c r="P44" i="101"/>
  <c r="S44" i="101"/>
  <c r="V44" i="101"/>
  <c r="Y44" i="101"/>
  <c r="AB44" i="101"/>
  <c r="H45" i="101"/>
  <c r="M45" i="101"/>
  <c r="P45" i="101"/>
  <c r="S45" i="101"/>
  <c r="V45" i="101"/>
  <c r="Y45" i="101"/>
  <c r="AB45" i="101"/>
  <c r="AE45" i="101"/>
  <c r="AF45" i="101"/>
  <c r="H46" i="101"/>
  <c r="C46" i="101"/>
  <c r="P46" i="101"/>
  <c r="S46" i="101"/>
  <c r="V46" i="101"/>
  <c r="Y46" i="101"/>
  <c r="AE46" i="101"/>
  <c r="M47" i="101"/>
  <c r="P47" i="101"/>
  <c r="S47" i="101"/>
  <c r="V47" i="101"/>
  <c r="Y47" i="101"/>
  <c r="AB47" i="101"/>
  <c r="AE47" i="101"/>
  <c r="F48" i="101"/>
  <c r="N48" i="101"/>
  <c r="O48" i="101"/>
  <c r="U48" i="101"/>
  <c r="W48" i="101"/>
  <c r="AC48" i="101"/>
  <c r="I49" i="101"/>
  <c r="O49" i="101"/>
  <c r="Q49" i="101"/>
  <c r="W49" i="101"/>
  <c r="X49" i="101"/>
  <c r="I50" i="101"/>
  <c r="K50" i="101"/>
  <c r="Q50" i="101"/>
  <c r="R50" i="101"/>
  <c r="Z50" i="101"/>
  <c r="B1" i="100"/>
  <c r="B2" i="100"/>
  <c r="C6" i="99"/>
  <c r="H6" i="99"/>
  <c r="M6" i="99"/>
  <c r="N20" i="99"/>
  <c r="P6" i="99"/>
  <c r="S6" i="99"/>
  <c r="V6" i="99"/>
  <c r="W20" i="99"/>
  <c r="X20" i="99"/>
  <c r="AB6" i="99"/>
  <c r="AE6" i="99"/>
  <c r="AF6" i="99"/>
  <c r="C7" i="99"/>
  <c r="H7" i="99"/>
  <c r="P7" i="99"/>
  <c r="S7" i="99"/>
  <c r="R18" i="99"/>
  <c r="V7" i="99"/>
  <c r="Y7" i="99"/>
  <c r="AF7" i="99"/>
  <c r="AE7" i="99"/>
  <c r="C8" i="99"/>
  <c r="H8" i="99"/>
  <c r="P8" i="99"/>
  <c r="S8" i="99"/>
  <c r="T18" i="99"/>
  <c r="Y8" i="99"/>
  <c r="AF8" i="99"/>
  <c r="AB8" i="99"/>
  <c r="AE8" i="99"/>
  <c r="C9" i="99"/>
  <c r="F19" i="99"/>
  <c r="M9" i="99"/>
  <c r="N19" i="99"/>
  <c r="S9" i="99"/>
  <c r="T19" i="99"/>
  <c r="V9" i="99"/>
  <c r="Y9" i="99"/>
  <c r="AF9" i="99"/>
  <c r="AB9" i="99"/>
  <c r="C10" i="99"/>
  <c r="H10" i="99"/>
  <c r="M10" i="99"/>
  <c r="P10" i="99"/>
  <c r="S10" i="99"/>
  <c r="V10" i="99"/>
  <c r="W19" i="99"/>
  <c r="AB10" i="99"/>
  <c r="AE10" i="99"/>
  <c r="AF10" i="99"/>
  <c r="C11" i="99"/>
  <c r="H11" i="99"/>
  <c r="P11" i="99"/>
  <c r="S11" i="99"/>
  <c r="V11" i="99"/>
  <c r="Y11" i="99"/>
  <c r="AF11" i="99"/>
  <c r="AE11" i="99"/>
  <c r="C12" i="99"/>
  <c r="H12" i="99"/>
  <c r="P12" i="99"/>
  <c r="S12" i="99"/>
  <c r="V12" i="99"/>
  <c r="Y12" i="99"/>
  <c r="AF12" i="99"/>
  <c r="AB12" i="99"/>
  <c r="AE12" i="99"/>
  <c r="C13" i="99"/>
  <c r="H13" i="99"/>
  <c r="M13" i="99"/>
  <c r="P13" i="99"/>
  <c r="S13" i="99"/>
  <c r="V13" i="99"/>
  <c r="Y13" i="99"/>
  <c r="AF13" i="99"/>
  <c r="AB13" i="99"/>
  <c r="C14" i="99"/>
  <c r="H14" i="99"/>
  <c r="M14" i="99"/>
  <c r="P14" i="99"/>
  <c r="S14" i="99"/>
  <c r="V14" i="99"/>
  <c r="Y14" i="99"/>
  <c r="AB14" i="99"/>
  <c r="AE14" i="99"/>
  <c r="AF14" i="99"/>
  <c r="H15" i="99"/>
  <c r="P15" i="99"/>
  <c r="V15" i="99"/>
  <c r="Y15" i="99"/>
  <c r="AF15" i="99"/>
  <c r="AE15" i="99"/>
  <c r="C16" i="99"/>
  <c r="H16" i="99"/>
  <c r="P16" i="99"/>
  <c r="S16" i="99"/>
  <c r="V16" i="99"/>
  <c r="Y16" i="99"/>
  <c r="AF16" i="99"/>
  <c r="AB16" i="99"/>
  <c r="AE16" i="99"/>
  <c r="C17" i="99"/>
  <c r="H17" i="99"/>
  <c r="F18" i="99"/>
  <c r="M17" i="99"/>
  <c r="N18" i="99"/>
  <c r="S17" i="99"/>
  <c r="V17" i="99"/>
  <c r="Y17" i="99"/>
  <c r="AB17" i="99"/>
  <c r="O18" i="99"/>
  <c r="W18" i="99"/>
  <c r="X18" i="99"/>
  <c r="I19" i="99"/>
  <c r="Q19" i="99"/>
  <c r="R19" i="99"/>
  <c r="X19" i="99"/>
  <c r="Z19" i="99"/>
  <c r="D20" i="99"/>
  <c r="AB20" i="99" s="1"/>
  <c r="K20" i="99"/>
  <c r="R20" i="99"/>
  <c r="T20" i="99"/>
  <c r="Z20" i="99"/>
  <c r="C21" i="99"/>
  <c r="M21" i="99"/>
  <c r="N33" i="99"/>
  <c r="S21" i="99"/>
  <c r="V21" i="99"/>
  <c r="Y21" i="99"/>
  <c r="AF21" i="99"/>
  <c r="AB21" i="99"/>
  <c r="AC35" i="99"/>
  <c r="C22" i="99"/>
  <c r="H22" i="99"/>
  <c r="M22" i="99"/>
  <c r="P22" i="99"/>
  <c r="S22" i="99"/>
  <c r="V22" i="99"/>
  <c r="W35" i="99"/>
  <c r="AB22" i="99"/>
  <c r="AE22" i="99"/>
  <c r="AF22" i="99"/>
  <c r="H23" i="99"/>
  <c r="P23" i="99"/>
  <c r="Q35" i="99"/>
  <c r="V23" i="99"/>
  <c r="Y23" i="99"/>
  <c r="AF23" i="99"/>
  <c r="AE23" i="99"/>
  <c r="C24" i="99"/>
  <c r="P24" i="99"/>
  <c r="S24" i="99"/>
  <c r="Y24" i="99"/>
  <c r="AB24" i="99"/>
  <c r="AE24" i="99"/>
  <c r="C25" i="99"/>
  <c r="P25" i="99"/>
  <c r="S25" i="99"/>
  <c r="V25" i="99"/>
  <c r="U34" i="99"/>
  <c r="Y25" i="99"/>
  <c r="AB25" i="99"/>
  <c r="C26" i="99"/>
  <c r="AE26" i="99"/>
  <c r="H26" i="99"/>
  <c r="M26" i="99"/>
  <c r="O34" i="99"/>
  <c r="P26" i="99"/>
  <c r="S26" i="99"/>
  <c r="V26" i="99"/>
  <c r="AB26" i="99"/>
  <c r="AF26" i="99"/>
  <c r="C27" i="99"/>
  <c r="H27" i="99"/>
  <c r="M27" i="99"/>
  <c r="P27" i="99"/>
  <c r="P34" i="99" s="1"/>
  <c r="S27" i="99"/>
  <c r="V27" i="99"/>
  <c r="Y27" i="99"/>
  <c r="AF27" i="99"/>
  <c r="AE27" i="99"/>
  <c r="C28" i="99"/>
  <c r="P28" i="99"/>
  <c r="S28" i="99"/>
  <c r="V28" i="99"/>
  <c r="Y28" i="99"/>
  <c r="AF28" i="99"/>
  <c r="AB28" i="99"/>
  <c r="AE28" i="99"/>
  <c r="C29" i="99"/>
  <c r="P29" i="99"/>
  <c r="S29" i="99"/>
  <c r="V29" i="99"/>
  <c r="U33" i="99"/>
  <c r="Y29" i="99"/>
  <c r="AB29" i="99"/>
  <c r="C30" i="99"/>
  <c r="AE30" i="99"/>
  <c r="H30" i="99"/>
  <c r="M30" i="99"/>
  <c r="P30" i="99"/>
  <c r="S30" i="99"/>
  <c r="V30" i="99"/>
  <c r="AB30" i="99"/>
  <c r="AF30" i="99"/>
  <c r="H31" i="99"/>
  <c r="P31" i="99"/>
  <c r="S31" i="99"/>
  <c r="V31" i="99"/>
  <c r="Y31" i="99"/>
  <c r="AF31" i="99"/>
  <c r="AE31" i="99"/>
  <c r="C32" i="99"/>
  <c r="M32" i="99"/>
  <c r="P32" i="99"/>
  <c r="S32" i="99"/>
  <c r="R35" i="99"/>
  <c r="V32" i="99"/>
  <c r="Y32" i="99"/>
  <c r="AF32" i="99"/>
  <c r="AE32" i="99"/>
  <c r="D33" i="99"/>
  <c r="F33" i="99"/>
  <c r="K33" i="99"/>
  <c r="F34" i="99"/>
  <c r="N34" i="99"/>
  <c r="W34" i="99"/>
  <c r="X34" i="99"/>
  <c r="AC34" i="99"/>
  <c r="O35" i="99"/>
  <c r="X35" i="99"/>
  <c r="Z35" i="99"/>
  <c r="C36" i="99"/>
  <c r="I48" i="99"/>
  <c r="P36" i="99"/>
  <c r="R48" i="99"/>
  <c r="S36" i="99"/>
  <c r="T48" i="99"/>
  <c r="Y36" i="99"/>
  <c r="AB36" i="99"/>
  <c r="AE36" i="99"/>
  <c r="C37" i="99"/>
  <c r="F50" i="99"/>
  <c r="S37" i="99"/>
  <c r="V37" i="99"/>
  <c r="Y37" i="99"/>
  <c r="AB37" i="99"/>
  <c r="AC50" i="99"/>
  <c r="C38" i="99"/>
  <c r="AE38" i="99"/>
  <c r="H38" i="99"/>
  <c r="M38" i="99"/>
  <c r="S38" i="99"/>
  <c r="V38" i="99"/>
  <c r="W50" i="99"/>
  <c r="AB38" i="99"/>
  <c r="AF38" i="99"/>
  <c r="C39" i="99"/>
  <c r="H39" i="99"/>
  <c r="P39" i="99"/>
  <c r="V39" i="99"/>
  <c r="Y39" i="99"/>
  <c r="AF39" i="99"/>
  <c r="AE39" i="99"/>
  <c r="C40" i="99"/>
  <c r="P40" i="99"/>
  <c r="S40" i="99"/>
  <c r="V40" i="99"/>
  <c r="Y40" i="99"/>
  <c r="AF40" i="99"/>
  <c r="AE40" i="99"/>
  <c r="C41" i="99"/>
  <c r="F49" i="99"/>
  <c r="M41" i="99"/>
  <c r="P41" i="99"/>
  <c r="S41" i="99"/>
  <c r="V41" i="99"/>
  <c r="Y41" i="99"/>
  <c r="AF41" i="99"/>
  <c r="C42" i="99"/>
  <c r="AE42" i="99"/>
  <c r="M42" i="99"/>
  <c r="P42" i="99"/>
  <c r="S42" i="99"/>
  <c r="V42" i="99"/>
  <c r="AB42" i="99"/>
  <c r="AF42" i="99"/>
  <c r="H43" i="99"/>
  <c r="P43" i="99"/>
  <c r="S43" i="99"/>
  <c r="V43" i="99"/>
  <c r="Y43" i="99"/>
  <c r="AE43" i="99"/>
  <c r="AF43" i="99"/>
  <c r="C44" i="99"/>
  <c r="K49" i="99"/>
  <c r="P44" i="99"/>
  <c r="S44" i="99"/>
  <c r="V44" i="99"/>
  <c r="Y44" i="99"/>
  <c r="AF44" i="99"/>
  <c r="AB44" i="99"/>
  <c r="AE44" i="99"/>
  <c r="C45" i="99"/>
  <c r="K48" i="99"/>
  <c r="P45" i="99"/>
  <c r="S45" i="99"/>
  <c r="V45" i="99"/>
  <c r="Y45" i="99"/>
  <c r="AB45" i="99"/>
  <c r="C46" i="99"/>
  <c r="AE46" i="99"/>
  <c r="H46" i="99"/>
  <c r="M46" i="99"/>
  <c r="P46" i="99"/>
  <c r="S46" i="99"/>
  <c r="V46" i="99"/>
  <c r="Y46" i="99"/>
  <c r="AB46" i="99"/>
  <c r="AF46" i="99"/>
  <c r="H47" i="99"/>
  <c r="P47" i="99"/>
  <c r="V47" i="99"/>
  <c r="Y47" i="99"/>
  <c r="AF47" i="99"/>
  <c r="AE47" i="99"/>
  <c r="Q48" i="99"/>
  <c r="Z48" i="99"/>
  <c r="N49" i="99"/>
  <c r="AC49" i="99"/>
  <c r="N50" i="99"/>
  <c r="O50" i="99"/>
  <c r="U50" i="99"/>
  <c r="X50" i="99"/>
  <c r="B1" i="98"/>
  <c r="B2" i="98"/>
  <c r="C6" i="97"/>
  <c r="M6" i="97"/>
  <c r="P6" i="97"/>
  <c r="Y6" i="97"/>
  <c r="Z18" i="97"/>
  <c r="AE7" i="97"/>
  <c r="M7" i="97"/>
  <c r="N20" i="97"/>
  <c r="O20" i="97"/>
  <c r="S7" i="97"/>
  <c r="V7" i="97"/>
  <c r="AF7" i="97"/>
  <c r="AB7" i="97"/>
  <c r="C8" i="97"/>
  <c r="AE8" i="97"/>
  <c r="H8" i="97"/>
  <c r="P8" i="97"/>
  <c r="Q20" i="97"/>
  <c r="V8" i="97"/>
  <c r="Y8" i="97"/>
  <c r="AB8" i="97"/>
  <c r="AF8" i="97"/>
  <c r="C9" i="97"/>
  <c r="H9" i="97"/>
  <c r="K18" i="97"/>
  <c r="P9" i="97"/>
  <c r="Q19" i="97"/>
  <c r="V9" i="97"/>
  <c r="AE9" i="97"/>
  <c r="AF9" i="97"/>
  <c r="C10" i="97"/>
  <c r="H10" i="97"/>
  <c r="M10" i="97"/>
  <c r="P10" i="97"/>
  <c r="S10" i="97"/>
  <c r="Y10" i="97"/>
  <c r="AC18" i="97"/>
  <c r="AB11" i="97"/>
  <c r="M11" i="97"/>
  <c r="P11" i="97"/>
  <c r="S11" i="97"/>
  <c r="V11" i="97"/>
  <c r="Y11" i="97"/>
  <c r="AE11" i="97"/>
  <c r="AE12" i="97"/>
  <c r="N19" i="97"/>
  <c r="P12" i="97"/>
  <c r="S12" i="97"/>
  <c r="V12" i="97"/>
  <c r="Y12" i="97"/>
  <c r="AB12" i="97"/>
  <c r="AF12" i="97"/>
  <c r="C13" i="97"/>
  <c r="H13" i="97"/>
  <c r="P13" i="97"/>
  <c r="S13" i="97"/>
  <c r="V13" i="97"/>
  <c r="Y13" i="97"/>
  <c r="AB13" i="97"/>
  <c r="AE13" i="97"/>
  <c r="H14" i="97"/>
  <c r="M14" i="97"/>
  <c r="P14" i="97"/>
  <c r="S14" i="97"/>
  <c r="V14" i="97"/>
  <c r="Y14" i="97"/>
  <c r="AB14" i="97"/>
  <c r="M15" i="97"/>
  <c r="S15" i="97"/>
  <c r="V15" i="97"/>
  <c r="Y15" i="97"/>
  <c r="AB15" i="97"/>
  <c r="H16" i="97"/>
  <c r="P16" i="97"/>
  <c r="S16" i="97"/>
  <c r="V16" i="97"/>
  <c r="Y16" i="97"/>
  <c r="AB16" i="97"/>
  <c r="AF16" i="97"/>
  <c r="C17" i="97"/>
  <c r="H17" i="97"/>
  <c r="P17" i="97"/>
  <c r="S17" i="97"/>
  <c r="V17" i="97"/>
  <c r="Y17" i="97"/>
  <c r="AB17" i="97"/>
  <c r="AE17" i="97"/>
  <c r="D18" i="97"/>
  <c r="T18" i="97"/>
  <c r="U18" i="97"/>
  <c r="D19" i="97"/>
  <c r="F19" i="97"/>
  <c r="T19" i="97"/>
  <c r="U19" i="97"/>
  <c r="W19" i="97"/>
  <c r="F20" i="97"/>
  <c r="I20" i="97"/>
  <c r="W20" i="97"/>
  <c r="X20" i="97"/>
  <c r="C21" i="97"/>
  <c r="H21" i="97"/>
  <c r="P21" i="97"/>
  <c r="Q33" i="97"/>
  <c r="R33" i="97"/>
  <c r="V21" i="97"/>
  <c r="X35" i="97"/>
  <c r="Y21" i="97"/>
  <c r="AB21" i="97"/>
  <c r="AE21" i="97"/>
  <c r="C22" i="97"/>
  <c r="M22" i="97"/>
  <c r="P22" i="97"/>
  <c r="S22" i="97"/>
  <c r="T35" i="97"/>
  <c r="U35" i="97"/>
  <c r="Y22" i="97"/>
  <c r="AC35" i="97"/>
  <c r="AB23" i="97"/>
  <c r="AE23" i="97"/>
  <c r="M23" i="97"/>
  <c r="S23" i="97"/>
  <c r="V23" i="97"/>
  <c r="AE24" i="97"/>
  <c r="P24" i="97"/>
  <c r="V24" i="97"/>
  <c r="Y24" i="97"/>
  <c r="AB24" i="97"/>
  <c r="AF24" i="97"/>
  <c r="C25" i="97"/>
  <c r="H25" i="97"/>
  <c r="P25" i="97"/>
  <c r="S25" i="97"/>
  <c r="V25" i="97"/>
  <c r="Y25" i="97"/>
  <c r="AB25" i="97"/>
  <c r="AE25" i="97"/>
  <c r="AF25" i="97"/>
  <c r="C26" i="97"/>
  <c r="H26" i="97"/>
  <c r="M26" i="97"/>
  <c r="P26" i="97"/>
  <c r="R34" i="97"/>
  <c r="S26" i="97"/>
  <c r="T34" i="97"/>
  <c r="U34" i="97"/>
  <c r="Y26" i="97"/>
  <c r="AB27" i="97"/>
  <c r="AE27" i="97"/>
  <c r="M27" i="97"/>
  <c r="P27" i="97"/>
  <c r="S27" i="97"/>
  <c r="V27" i="97"/>
  <c r="Y27" i="97"/>
  <c r="C28" i="97"/>
  <c r="H28" i="97"/>
  <c r="P28" i="97"/>
  <c r="S28" i="97"/>
  <c r="V28" i="97"/>
  <c r="Y28" i="97"/>
  <c r="AB28" i="97"/>
  <c r="AE28" i="97"/>
  <c r="AF28" i="97"/>
  <c r="C29" i="97"/>
  <c r="H29" i="97"/>
  <c r="P29" i="97"/>
  <c r="S29" i="97"/>
  <c r="V29" i="97"/>
  <c r="Y29" i="97"/>
  <c r="AB29" i="97"/>
  <c r="AE29" i="97"/>
  <c r="C30" i="97"/>
  <c r="H30" i="97"/>
  <c r="M30" i="97"/>
  <c r="P30" i="97"/>
  <c r="S30" i="97"/>
  <c r="Y30" i="97"/>
  <c r="AF30" i="97"/>
  <c r="M31" i="97"/>
  <c r="S31" i="97"/>
  <c r="V31" i="97"/>
  <c r="Y31" i="97"/>
  <c r="AB31" i="97"/>
  <c r="AE32" i="97"/>
  <c r="H32" i="97"/>
  <c r="I33" i="97"/>
  <c r="P32" i="97"/>
  <c r="S32" i="97"/>
  <c r="V32" i="97"/>
  <c r="Y32" i="97"/>
  <c r="AB32" i="97"/>
  <c r="AF32" i="97"/>
  <c r="K33" i="97"/>
  <c r="X33" i="97"/>
  <c r="Z33" i="97"/>
  <c r="K34" i="97"/>
  <c r="Z34" i="97"/>
  <c r="AC34" i="97"/>
  <c r="N35" i="97"/>
  <c r="O35" i="97"/>
  <c r="W35" i="97"/>
  <c r="Z35" i="97"/>
  <c r="C36" i="97"/>
  <c r="AE36" i="97"/>
  <c r="H36" i="97"/>
  <c r="M36" i="97"/>
  <c r="O48" i="97"/>
  <c r="P36" i="97"/>
  <c r="P50" i="97" s="1"/>
  <c r="S36" i="97"/>
  <c r="V36" i="97"/>
  <c r="X50" i="97"/>
  <c r="Y36" i="97"/>
  <c r="AF36" i="97"/>
  <c r="C37" i="97"/>
  <c r="AE37" i="97"/>
  <c r="I50" i="97"/>
  <c r="K50" i="97"/>
  <c r="P37" i="97"/>
  <c r="S37" i="97"/>
  <c r="V37" i="97"/>
  <c r="Y37" i="97"/>
  <c r="AF37" i="97"/>
  <c r="C38" i="97"/>
  <c r="H38" i="97"/>
  <c r="P38" i="97"/>
  <c r="S38" i="97"/>
  <c r="V38" i="97"/>
  <c r="Y38" i="97"/>
  <c r="AB38" i="97"/>
  <c r="AC48" i="97"/>
  <c r="C39" i="97"/>
  <c r="M39" i="97"/>
  <c r="R49" i="97"/>
  <c r="S39" i="97"/>
  <c r="V39" i="97"/>
  <c r="Y39" i="97"/>
  <c r="AF39" i="97"/>
  <c r="AB39" i="97"/>
  <c r="C40" i="97"/>
  <c r="H40" i="97"/>
  <c r="M40" i="97"/>
  <c r="P40" i="97"/>
  <c r="S40" i="97"/>
  <c r="V40" i="97"/>
  <c r="Y40" i="97"/>
  <c r="AE40" i="97"/>
  <c r="AF40" i="97"/>
  <c r="C41" i="97"/>
  <c r="H41" i="97"/>
  <c r="I49" i="97"/>
  <c r="P41" i="97"/>
  <c r="S41" i="97"/>
  <c r="V41" i="97"/>
  <c r="Y41" i="97"/>
  <c r="AB41" i="97"/>
  <c r="AE41" i="97"/>
  <c r="H42" i="97"/>
  <c r="M42" i="97"/>
  <c r="P42" i="97"/>
  <c r="S42" i="97"/>
  <c r="V42" i="97"/>
  <c r="Y42" i="97"/>
  <c r="AF42" i="97"/>
  <c r="C43" i="97"/>
  <c r="AE43" i="97"/>
  <c r="M43" i="97"/>
  <c r="P43" i="97"/>
  <c r="S43" i="97"/>
  <c r="V43" i="97"/>
  <c r="Y43" i="97"/>
  <c r="C44" i="97"/>
  <c r="M44" i="97"/>
  <c r="P44" i="97"/>
  <c r="S44" i="97"/>
  <c r="V44" i="97"/>
  <c r="Y44" i="97"/>
  <c r="AE44" i="97"/>
  <c r="AF44" i="97"/>
  <c r="H45" i="97"/>
  <c r="C45" i="97"/>
  <c r="P45" i="97"/>
  <c r="S45" i="97"/>
  <c r="V45" i="97"/>
  <c r="Y45" i="97"/>
  <c r="AB45" i="97"/>
  <c r="C46" i="97"/>
  <c r="H46" i="97"/>
  <c r="M46" i="97"/>
  <c r="P46" i="97"/>
  <c r="S46" i="97"/>
  <c r="U50" i="97"/>
  <c r="Y46" i="97"/>
  <c r="AB46" i="97"/>
  <c r="AF46" i="97"/>
  <c r="H47" i="97"/>
  <c r="M47" i="97"/>
  <c r="P47" i="97"/>
  <c r="S47" i="97"/>
  <c r="V47" i="97"/>
  <c r="Y47" i="97"/>
  <c r="AE47" i="97"/>
  <c r="D48" i="97"/>
  <c r="C48" i="97" s="1"/>
  <c r="I48" i="97"/>
  <c r="N48" i="97"/>
  <c r="U48" i="97"/>
  <c r="W48" i="97"/>
  <c r="X48" i="97"/>
  <c r="F49" i="97"/>
  <c r="K49" i="97"/>
  <c r="N49" i="97"/>
  <c r="O49" i="97"/>
  <c r="W49" i="97"/>
  <c r="X49" i="97"/>
  <c r="Z49" i="97"/>
  <c r="D50" i="97"/>
  <c r="AB50" i="97" s="1"/>
  <c r="Q50" i="97"/>
  <c r="R50" i="97"/>
  <c r="Z50" i="97"/>
  <c r="B1" i="96"/>
  <c r="B2" i="96"/>
  <c r="C6" i="95"/>
  <c r="H6" i="95"/>
  <c r="M6" i="95"/>
  <c r="P6" i="95"/>
  <c r="R18" i="95"/>
  <c r="V6" i="95"/>
  <c r="Y6" i="95"/>
  <c r="Z6" i="95"/>
  <c r="C7" i="95"/>
  <c r="M7" i="95"/>
  <c r="N20" i="95"/>
  <c r="P7" i="95"/>
  <c r="V7" i="95"/>
  <c r="Z7" i="95"/>
  <c r="H8" i="95"/>
  <c r="P8" i="95"/>
  <c r="S8" i="95"/>
  <c r="V8" i="95"/>
  <c r="Y8" i="95"/>
  <c r="Z8" i="95"/>
  <c r="C9" i="95"/>
  <c r="H9" i="95"/>
  <c r="P9" i="95"/>
  <c r="S9" i="95"/>
  <c r="V9" i="95"/>
  <c r="Y9" i="95"/>
  <c r="Z9" i="95"/>
  <c r="C10" i="95"/>
  <c r="F19" i="95"/>
  <c r="M10" i="95"/>
  <c r="N19" i="95"/>
  <c r="S10" i="95"/>
  <c r="V10" i="95"/>
  <c r="Z10" i="95"/>
  <c r="C11" i="95"/>
  <c r="H11" i="95"/>
  <c r="M11" i="95"/>
  <c r="P11" i="95"/>
  <c r="V11" i="95"/>
  <c r="Z11" i="95"/>
  <c r="Y11" i="95"/>
  <c r="H12" i="95"/>
  <c r="P12" i="95"/>
  <c r="S12" i="95"/>
  <c r="V12" i="95"/>
  <c r="Y12" i="95"/>
  <c r="Z12" i="95"/>
  <c r="C13" i="95"/>
  <c r="H13" i="95"/>
  <c r="M13" i="95"/>
  <c r="P13" i="95"/>
  <c r="V13" i="95"/>
  <c r="Y13" i="95"/>
  <c r="Z13" i="95"/>
  <c r="C14" i="95"/>
  <c r="M14" i="95"/>
  <c r="N18" i="95"/>
  <c r="V14" i="95"/>
  <c r="H15" i="95"/>
  <c r="M15" i="95"/>
  <c r="P15" i="95"/>
  <c r="S15" i="95"/>
  <c r="V15" i="95"/>
  <c r="Y15" i="95"/>
  <c r="Z15" i="95"/>
  <c r="H16" i="95"/>
  <c r="C16" i="95"/>
  <c r="P16" i="95"/>
  <c r="S16" i="95"/>
  <c r="V16" i="95"/>
  <c r="Y16" i="95"/>
  <c r="Z16" i="95"/>
  <c r="C17" i="95"/>
  <c r="H17" i="95"/>
  <c r="M17" i="95"/>
  <c r="P17" i="95"/>
  <c r="S17" i="95"/>
  <c r="V17" i="95"/>
  <c r="Z17" i="95"/>
  <c r="D18" i="95"/>
  <c r="K18" i="95"/>
  <c r="Q18" i="95"/>
  <c r="T18" i="95"/>
  <c r="V18" i="95" s="1"/>
  <c r="D19" i="95"/>
  <c r="K19" i="95"/>
  <c r="R19" i="95"/>
  <c r="T19" i="95"/>
  <c r="V19" i="95"/>
  <c r="D20" i="95"/>
  <c r="K20" i="95"/>
  <c r="R20" i="95"/>
  <c r="T20" i="95"/>
  <c r="V20" i="95" s="1"/>
  <c r="C21" i="95"/>
  <c r="M21" i="95"/>
  <c r="N35" i="95"/>
  <c r="O35" i="95"/>
  <c r="V21" i="95"/>
  <c r="H22" i="95"/>
  <c r="C22" i="95"/>
  <c r="P22" i="95"/>
  <c r="Q33" i="95"/>
  <c r="R33" i="95"/>
  <c r="V22" i="95"/>
  <c r="Y22" i="95"/>
  <c r="Z22" i="95"/>
  <c r="H23" i="95"/>
  <c r="C23" i="95"/>
  <c r="M23" i="95"/>
  <c r="P23" i="95"/>
  <c r="V23" i="95"/>
  <c r="Y23" i="95"/>
  <c r="Z23" i="95"/>
  <c r="C24" i="95"/>
  <c r="M24" i="95"/>
  <c r="P24" i="95"/>
  <c r="V24" i="95"/>
  <c r="Z24" i="95"/>
  <c r="Y24" i="95"/>
  <c r="H25" i="95"/>
  <c r="C25" i="95"/>
  <c r="P25" i="95"/>
  <c r="R34" i="95"/>
  <c r="V25" i="95"/>
  <c r="Y25" i="95"/>
  <c r="Z25" i="95"/>
  <c r="C26" i="95"/>
  <c r="H26" i="95"/>
  <c r="M26" i="95"/>
  <c r="P26" i="95"/>
  <c r="V26" i="95"/>
  <c r="Y26" i="95"/>
  <c r="Z26" i="95"/>
  <c r="C27" i="95"/>
  <c r="M27" i="95"/>
  <c r="N34" i="95"/>
  <c r="O34" i="95"/>
  <c r="V27" i="95"/>
  <c r="H28" i="95"/>
  <c r="M28" i="95"/>
  <c r="P28" i="95"/>
  <c r="S28" i="95"/>
  <c r="V28" i="95"/>
  <c r="Y28" i="95"/>
  <c r="Z28" i="95"/>
  <c r="H29" i="95"/>
  <c r="M29" i="95"/>
  <c r="P29" i="95"/>
  <c r="V29" i="95"/>
  <c r="Y29" i="95"/>
  <c r="Z29" i="95"/>
  <c r="C30" i="95"/>
  <c r="H30" i="95"/>
  <c r="M30" i="95"/>
  <c r="P30" i="95"/>
  <c r="V30" i="95"/>
  <c r="Z30" i="95"/>
  <c r="H31" i="95"/>
  <c r="C31" i="95"/>
  <c r="P31" i="95"/>
  <c r="Q35" i="95"/>
  <c r="R35" i="95"/>
  <c r="V31" i="95"/>
  <c r="Y31" i="95"/>
  <c r="Z31" i="95"/>
  <c r="C32" i="95"/>
  <c r="H32" i="95"/>
  <c r="P32" i="95"/>
  <c r="S32" i="95"/>
  <c r="V32" i="95"/>
  <c r="Y32" i="95"/>
  <c r="Z32" i="95"/>
  <c r="D33" i="95"/>
  <c r="F33" i="95"/>
  <c r="K33" i="95"/>
  <c r="N33" i="95"/>
  <c r="O33" i="95"/>
  <c r="T33" i="95"/>
  <c r="V33" i="95" s="1"/>
  <c r="W33" i="95"/>
  <c r="D34" i="95"/>
  <c r="I34" i="95"/>
  <c r="K34" i="95"/>
  <c r="Q34" i="95"/>
  <c r="T34" i="95"/>
  <c r="V34" i="95"/>
  <c r="D35" i="95"/>
  <c r="V35" i="95" s="1"/>
  <c r="K35" i="95"/>
  <c r="T35" i="95"/>
  <c r="C36" i="95"/>
  <c r="H36" i="95"/>
  <c r="M36" i="95"/>
  <c r="P36" i="95"/>
  <c r="S36" i="95"/>
  <c r="R48" i="95"/>
  <c r="V36" i="95"/>
  <c r="Z36" i="95"/>
  <c r="C37" i="95"/>
  <c r="H37" i="95"/>
  <c r="M37" i="95"/>
  <c r="P37" i="95"/>
  <c r="V37" i="95"/>
  <c r="Y37" i="95"/>
  <c r="H38" i="95"/>
  <c r="M38" i="95"/>
  <c r="P38" i="95"/>
  <c r="S38" i="95"/>
  <c r="V38" i="95"/>
  <c r="Y38" i="95"/>
  <c r="H39" i="95"/>
  <c r="M39" i="95"/>
  <c r="P39" i="95"/>
  <c r="S39" i="95"/>
  <c r="V39" i="95"/>
  <c r="Y39" i="95"/>
  <c r="C40" i="95"/>
  <c r="H40" i="95"/>
  <c r="M40" i="95"/>
  <c r="P40" i="95"/>
  <c r="S40" i="95"/>
  <c r="V40" i="95"/>
  <c r="Y40" i="95"/>
  <c r="H41" i="95"/>
  <c r="M41" i="95"/>
  <c r="P41" i="95"/>
  <c r="P49" i="95" s="1"/>
  <c r="S41" i="95"/>
  <c r="V41" i="95"/>
  <c r="Y41" i="95"/>
  <c r="H42" i="95"/>
  <c r="M42" i="95"/>
  <c r="P42" i="95"/>
  <c r="S42" i="95"/>
  <c r="Z42" i="95"/>
  <c r="V42" i="95"/>
  <c r="Y42" i="95"/>
  <c r="H43" i="95"/>
  <c r="M43" i="95"/>
  <c r="P43" i="95"/>
  <c r="S43" i="95"/>
  <c r="V43" i="95"/>
  <c r="Y43" i="95"/>
  <c r="H44" i="95"/>
  <c r="M44" i="95"/>
  <c r="P44" i="95"/>
  <c r="S44" i="95"/>
  <c r="V44" i="95"/>
  <c r="Y44" i="95"/>
  <c r="H45" i="95"/>
  <c r="M45" i="95"/>
  <c r="P45" i="95"/>
  <c r="S45" i="95"/>
  <c r="V45" i="95"/>
  <c r="Y45" i="95"/>
  <c r="H46" i="95"/>
  <c r="M46" i="95"/>
  <c r="P46" i="95"/>
  <c r="S46" i="95"/>
  <c r="V46" i="95"/>
  <c r="Y46" i="95"/>
  <c r="H47" i="95"/>
  <c r="M47" i="95"/>
  <c r="P47" i="95"/>
  <c r="S47" i="95"/>
  <c r="V47" i="95"/>
  <c r="Y47" i="95"/>
  <c r="D48" i="95"/>
  <c r="F48" i="95"/>
  <c r="Y48" i="95" s="1"/>
  <c r="I48" i="95"/>
  <c r="K48" i="95"/>
  <c r="N48" i="95"/>
  <c r="O48" i="95"/>
  <c r="Q48" i="95"/>
  <c r="T48" i="95"/>
  <c r="V48" i="95" s="1"/>
  <c r="W48" i="95"/>
  <c r="D49" i="95"/>
  <c r="V49" i="95" s="1"/>
  <c r="F49" i="95"/>
  <c r="H49" i="95"/>
  <c r="I49" i="95"/>
  <c r="K49" i="95"/>
  <c r="N49" i="95"/>
  <c r="O49" i="95"/>
  <c r="Q49" i="95"/>
  <c r="R49" i="95"/>
  <c r="T49" i="95"/>
  <c r="W49" i="95"/>
  <c r="Y49" i="95" s="1"/>
  <c r="D50" i="95"/>
  <c r="F50" i="95"/>
  <c r="I50" i="95"/>
  <c r="K50" i="95"/>
  <c r="N50" i="95"/>
  <c r="O50" i="95"/>
  <c r="Q50" i="95"/>
  <c r="T50" i="95"/>
  <c r="V50" i="95" s="1"/>
  <c r="W50" i="95"/>
  <c r="Y50" i="95"/>
  <c r="B1" i="94"/>
  <c r="B2" i="94"/>
  <c r="C6" i="93"/>
  <c r="M6" i="93"/>
  <c r="P6" i="93"/>
  <c r="Q20" i="93"/>
  <c r="S6" i="93"/>
  <c r="T20" i="93"/>
  <c r="Y6" i="93"/>
  <c r="AB6" i="93"/>
  <c r="AE6" i="93"/>
  <c r="F18" i="93"/>
  <c r="M7" i="93"/>
  <c r="P7" i="93"/>
  <c r="S7" i="93"/>
  <c r="V7" i="93"/>
  <c r="U18" i="93"/>
  <c r="Y7" i="93"/>
  <c r="AF7" i="93"/>
  <c r="AB7" i="93"/>
  <c r="C8" i="93"/>
  <c r="H8" i="93"/>
  <c r="M8" i="93"/>
  <c r="P8" i="93"/>
  <c r="O18" i="93"/>
  <c r="S8" i="93"/>
  <c r="V8" i="93"/>
  <c r="W18" i="93"/>
  <c r="X18" i="93"/>
  <c r="AB8" i="93"/>
  <c r="AF8" i="93"/>
  <c r="H9" i="93"/>
  <c r="O19" i="93"/>
  <c r="P9" i="93"/>
  <c r="Q19" i="93"/>
  <c r="R19" i="93"/>
  <c r="V9" i="93"/>
  <c r="W19" i="93"/>
  <c r="Y9" i="93"/>
  <c r="Z19" i="93"/>
  <c r="AE9" i="93"/>
  <c r="AF9" i="93"/>
  <c r="C10" i="93"/>
  <c r="M10" i="93"/>
  <c r="P10" i="93"/>
  <c r="S10" i="93"/>
  <c r="V10" i="93"/>
  <c r="Y10" i="93"/>
  <c r="AB10" i="93"/>
  <c r="AE10" i="93"/>
  <c r="M11" i="93"/>
  <c r="P11" i="93"/>
  <c r="S11" i="93"/>
  <c r="V11" i="93"/>
  <c r="Y11" i="93"/>
  <c r="AF11" i="93"/>
  <c r="AB11" i="93"/>
  <c r="C12" i="93"/>
  <c r="H12" i="93"/>
  <c r="M12" i="93"/>
  <c r="P12" i="93"/>
  <c r="S12" i="93"/>
  <c r="V12" i="93"/>
  <c r="Y12" i="93"/>
  <c r="AB12" i="93"/>
  <c r="AE12" i="93"/>
  <c r="AF12" i="93"/>
  <c r="H13" i="93"/>
  <c r="P13" i="93"/>
  <c r="S13" i="93"/>
  <c r="V13" i="93"/>
  <c r="Y13" i="93"/>
  <c r="AB13" i="93"/>
  <c r="AE13" i="93"/>
  <c r="AF13" i="93"/>
  <c r="C14" i="93"/>
  <c r="M14" i="93"/>
  <c r="P14" i="93"/>
  <c r="S14" i="93"/>
  <c r="V14" i="93"/>
  <c r="Y14" i="93"/>
  <c r="AB14" i="93"/>
  <c r="AE14" i="93"/>
  <c r="M15" i="93"/>
  <c r="P15" i="93"/>
  <c r="S15" i="93"/>
  <c r="V15" i="93"/>
  <c r="Y15" i="93"/>
  <c r="AF15" i="93"/>
  <c r="AB15" i="93"/>
  <c r="C16" i="93"/>
  <c r="H16" i="93"/>
  <c r="M16" i="93"/>
  <c r="P16" i="93"/>
  <c r="S16" i="93"/>
  <c r="V16" i="93"/>
  <c r="Y16" i="93"/>
  <c r="AB16" i="93"/>
  <c r="AF16" i="93"/>
  <c r="AE16" i="93"/>
  <c r="H17" i="93"/>
  <c r="P17" i="93"/>
  <c r="S17" i="93"/>
  <c r="V17" i="93"/>
  <c r="Y17" i="93"/>
  <c r="AB17" i="93"/>
  <c r="AE17" i="93"/>
  <c r="AF17" i="93"/>
  <c r="D18" i="93"/>
  <c r="I18" i="93"/>
  <c r="K18" i="93"/>
  <c r="Q18" i="93"/>
  <c r="R18" i="93"/>
  <c r="T18" i="93"/>
  <c r="Z18" i="93"/>
  <c r="D19" i="93"/>
  <c r="F19" i="93"/>
  <c r="K19" i="93"/>
  <c r="N19" i="93"/>
  <c r="T19" i="93"/>
  <c r="U19" i="93"/>
  <c r="AC19" i="93"/>
  <c r="F20" i="93"/>
  <c r="N20" i="93"/>
  <c r="O20" i="93"/>
  <c r="U20" i="93"/>
  <c r="W20" i="93"/>
  <c r="X20" i="93"/>
  <c r="AC20" i="93"/>
  <c r="AE20" i="93" s="1"/>
  <c r="H21" i="93"/>
  <c r="P21" i="93"/>
  <c r="Q35" i="93"/>
  <c r="R35" i="93"/>
  <c r="V21" i="93"/>
  <c r="Y21" i="93"/>
  <c r="X35" i="93"/>
  <c r="Z35" i="93"/>
  <c r="AE21" i="93"/>
  <c r="AF21" i="93"/>
  <c r="C22" i="93"/>
  <c r="P22" i="93"/>
  <c r="S22" i="93"/>
  <c r="V22" i="93"/>
  <c r="Y22" i="93"/>
  <c r="AB22" i="93"/>
  <c r="AE22" i="93"/>
  <c r="C23" i="93"/>
  <c r="F33" i="93"/>
  <c r="M23" i="93"/>
  <c r="N33" i="93"/>
  <c r="S23" i="93"/>
  <c r="V23" i="93"/>
  <c r="U33" i="93"/>
  <c r="Y23" i="93"/>
  <c r="AF23" i="93"/>
  <c r="AB23" i="93"/>
  <c r="C24" i="93"/>
  <c r="H24" i="93"/>
  <c r="M24" i="93"/>
  <c r="P24" i="93"/>
  <c r="O34" i="93"/>
  <c r="S24" i="93"/>
  <c r="V24" i="93"/>
  <c r="W34" i="93"/>
  <c r="X34" i="93"/>
  <c r="AB24" i="93"/>
  <c r="AF24" i="93"/>
  <c r="C25" i="93"/>
  <c r="H25" i="93"/>
  <c r="P25" i="93"/>
  <c r="S25" i="93"/>
  <c r="V25" i="93"/>
  <c r="Y25" i="93"/>
  <c r="AB25" i="93"/>
  <c r="AE25" i="93"/>
  <c r="AF25" i="93"/>
  <c r="C26" i="93"/>
  <c r="P26" i="93"/>
  <c r="S26" i="93"/>
  <c r="V26" i="93"/>
  <c r="Y26" i="93"/>
  <c r="AB26" i="93"/>
  <c r="AE26" i="93"/>
  <c r="C27" i="93"/>
  <c r="M27" i="93"/>
  <c r="P27" i="93"/>
  <c r="S27" i="93"/>
  <c r="V27" i="93"/>
  <c r="Y27" i="93"/>
  <c r="AF27" i="93"/>
  <c r="AB27" i="93"/>
  <c r="C28" i="93"/>
  <c r="H28" i="93"/>
  <c r="M28" i="93"/>
  <c r="P28" i="93"/>
  <c r="S28" i="93"/>
  <c r="V28" i="93"/>
  <c r="Y28" i="93"/>
  <c r="AB28" i="93"/>
  <c r="AF28" i="93"/>
  <c r="C29" i="93"/>
  <c r="H29" i="93"/>
  <c r="P29" i="93"/>
  <c r="S29" i="93"/>
  <c r="V29" i="93"/>
  <c r="Y29" i="93"/>
  <c r="AB29" i="93"/>
  <c r="AE29" i="93"/>
  <c r="AF29" i="93"/>
  <c r="C30" i="93"/>
  <c r="P30" i="93"/>
  <c r="S30" i="93"/>
  <c r="V30" i="93"/>
  <c r="Y30" i="93"/>
  <c r="AB30" i="93"/>
  <c r="AE30" i="93"/>
  <c r="C31" i="93"/>
  <c r="M31" i="93"/>
  <c r="P31" i="93"/>
  <c r="S31" i="93"/>
  <c r="V31" i="93"/>
  <c r="Y31" i="93"/>
  <c r="AF31" i="93"/>
  <c r="AB31" i="93"/>
  <c r="C32" i="93"/>
  <c r="H32" i="93"/>
  <c r="M32" i="93"/>
  <c r="P32" i="93"/>
  <c r="S32" i="93"/>
  <c r="V32" i="93"/>
  <c r="Y32" i="93"/>
  <c r="AB32" i="93"/>
  <c r="AF32" i="93"/>
  <c r="I33" i="93"/>
  <c r="O33" i="93"/>
  <c r="Q33" i="93"/>
  <c r="R33" i="93"/>
  <c r="W33" i="93"/>
  <c r="X33" i="93"/>
  <c r="Z33" i="93"/>
  <c r="D34" i="93"/>
  <c r="I34" i="93"/>
  <c r="K34" i="93"/>
  <c r="Q34" i="93"/>
  <c r="R34" i="93"/>
  <c r="T34" i="93"/>
  <c r="Z34" i="93"/>
  <c r="AB34" i="93" s="1"/>
  <c r="D35" i="93"/>
  <c r="F35" i="93"/>
  <c r="K35" i="93"/>
  <c r="N35" i="93"/>
  <c r="T35" i="93"/>
  <c r="U35" i="93"/>
  <c r="AC35" i="93"/>
  <c r="C36" i="93"/>
  <c r="H36" i="93"/>
  <c r="M36" i="93"/>
  <c r="P36" i="93"/>
  <c r="O50" i="93"/>
  <c r="S36" i="93"/>
  <c r="V36" i="93"/>
  <c r="W50" i="93"/>
  <c r="X50" i="93"/>
  <c r="AB36" i="93"/>
  <c r="AF36" i="93"/>
  <c r="C37" i="93"/>
  <c r="H37" i="93"/>
  <c r="P37" i="93"/>
  <c r="S37" i="93"/>
  <c r="R48" i="93"/>
  <c r="V37" i="93"/>
  <c r="Y37" i="93"/>
  <c r="AB37" i="93"/>
  <c r="AE37" i="93"/>
  <c r="AF37" i="93"/>
  <c r="H38" i="93"/>
  <c r="C38" i="93"/>
  <c r="P38" i="93"/>
  <c r="S38" i="93"/>
  <c r="T48" i="93"/>
  <c r="Y38" i="93"/>
  <c r="AB38" i="93"/>
  <c r="AE38" i="93"/>
  <c r="C39" i="93"/>
  <c r="F49" i="93"/>
  <c r="M39" i="93"/>
  <c r="N49" i="93"/>
  <c r="S39" i="93"/>
  <c r="V39" i="93"/>
  <c r="U49" i="93"/>
  <c r="Y39" i="93"/>
  <c r="AF39" i="93"/>
  <c r="AB39" i="93"/>
  <c r="C40" i="93"/>
  <c r="H40" i="93"/>
  <c r="M40" i="93"/>
  <c r="P40" i="93"/>
  <c r="S40" i="93"/>
  <c r="V40" i="93"/>
  <c r="Y40" i="93"/>
  <c r="AB40" i="93"/>
  <c r="AF40" i="93"/>
  <c r="H41" i="93"/>
  <c r="P41" i="93"/>
  <c r="S41" i="93"/>
  <c r="V41" i="93"/>
  <c r="Y41" i="93"/>
  <c r="AB41" i="93"/>
  <c r="AE41" i="93"/>
  <c r="AF41" i="93"/>
  <c r="C42" i="93"/>
  <c r="P42" i="93"/>
  <c r="S42" i="93"/>
  <c r="V42" i="93"/>
  <c r="Y42" i="93"/>
  <c r="AB42" i="93"/>
  <c r="AE42" i="93"/>
  <c r="C43" i="93"/>
  <c r="M43" i="93"/>
  <c r="P43" i="93"/>
  <c r="S43" i="93"/>
  <c r="V43" i="93"/>
  <c r="Y43" i="93"/>
  <c r="AF43" i="93"/>
  <c r="AB43" i="93"/>
  <c r="C44" i="93"/>
  <c r="H44" i="93"/>
  <c r="M44" i="93"/>
  <c r="P44" i="93"/>
  <c r="S44" i="93"/>
  <c r="V44" i="93"/>
  <c r="Y44" i="93"/>
  <c r="AB44" i="93"/>
  <c r="AF44" i="93"/>
  <c r="H45" i="93"/>
  <c r="P45" i="93"/>
  <c r="S45" i="93"/>
  <c r="V45" i="93"/>
  <c r="Y45" i="93"/>
  <c r="AB45" i="93"/>
  <c r="AE45" i="93"/>
  <c r="AF45" i="93"/>
  <c r="C46" i="93"/>
  <c r="P46" i="93"/>
  <c r="S46" i="93"/>
  <c r="V46" i="93"/>
  <c r="Y46" i="93"/>
  <c r="AB46" i="93"/>
  <c r="AE46" i="93"/>
  <c r="C47" i="93"/>
  <c r="M47" i="93"/>
  <c r="P47" i="93"/>
  <c r="S47" i="93"/>
  <c r="V47" i="93"/>
  <c r="Y47" i="93"/>
  <c r="AF47" i="93"/>
  <c r="AB47" i="93"/>
  <c r="F48" i="93"/>
  <c r="N48" i="93"/>
  <c r="O48" i="93"/>
  <c r="U48" i="93"/>
  <c r="W48" i="93"/>
  <c r="X48" i="93"/>
  <c r="AC48" i="93"/>
  <c r="I49" i="93"/>
  <c r="O49" i="93"/>
  <c r="Q49" i="93"/>
  <c r="R49" i="93"/>
  <c r="W49" i="93"/>
  <c r="X49" i="93"/>
  <c r="Z49" i="93"/>
  <c r="D50" i="93"/>
  <c r="C50" i="93" s="1"/>
  <c r="I50" i="93"/>
  <c r="K50" i="93"/>
  <c r="Q50" i="93"/>
  <c r="R50" i="93"/>
  <c r="T50" i="93"/>
  <c r="Z50" i="93"/>
  <c r="B1" i="92"/>
  <c r="B2" i="92"/>
  <c r="Y6" i="91"/>
  <c r="M6" i="91"/>
  <c r="P6" i="91"/>
  <c r="S6" i="91"/>
  <c r="V6" i="91"/>
  <c r="Y7" i="91"/>
  <c r="M7" i="91"/>
  <c r="P7" i="91"/>
  <c r="S7" i="91"/>
  <c r="V7" i="91"/>
  <c r="Y8" i="91"/>
  <c r="M8" i="91"/>
  <c r="P8" i="91"/>
  <c r="S8" i="91"/>
  <c r="V8" i="91"/>
  <c r="Y9" i="91"/>
  <c r="M9" i="91"/>
  <c r="P9" i="91"/>
  <c r="S9" i="91"/>
  <c r="V9" i="91"/>
  <c r="Y10" i="91"/>
  <c r="M10" i="91"/>
  <c r="P10" i="91"/>
  <c r="S10" i="91"/>
  <c r="V10" i="91"/>
  <c r="Y11" i="91"/>
  <c r="M11" i="91"/>
  <c r="P11" i="91"/>
  <c r="S11" i="91"/>
  <c r="V11" i="91"/>
  <c r="Y12" i="91"/>
  <c r="M12" i="91"/>
  <c r="P12" i="91"/>
  <c r="S12" i="91"/>
  <c r="V12" i="91"/>
  <c r="Y13" i="91"/>
  <c r="M13" i="91"/>
  <c r="P13" i="91"/>
  <c r="S13" i="91"/>
  <c r="V13" i="91"/>
  <c r="Y14" i="91"/>
  <c r="M14" i="91"/>
  <c r="P14" i="91"/>
  <c r="S14" i="91"/>
  <c r="V14" i="91"/>
  <c r="Y15" i="91"/>
  <c r="M15" i="91"/>
  <c r="P15" i="91"/>
  <c r="S15" i="91"/>
  <c r="V15" i="91"/>
  <c r="Y16" i="91"/>
  <c r="M16" i="91"/>
  <c r="P16" i="91"/>
  <c r="S16" i="91"/>
  <c r="V16" i="91"/>
  <c r="C17" i="91"/>
  <c r="Y17" i="91"/>
  <c r="M17" i="91"/>
  <c r="P17" i="91"/>
  <c r="S17" i="91"/>
  <c r="V17" i="91"/>
  <c r="D18" i="91"/>
  <c r="V18" i="91" s="1"/>
  <c r="F18" i="91"/>
  <c r="I18" i="91"/>
  <c r="K18" i="91"/>
  <c r="N18" i="91"/>
  <c r="O18" i="91"/>
  <c r="Q18" i="91"/>
  <c r="R18" i="91"/>
  <c r="T18" i="91"/>
  <c r="W18" i="91"/>
  <c r="D19" i="91"/>
  <c r="C19" i="91" s="1"/>
  <c r="F19" i="91"/>
  <c r="I19" i="91"/>
  <c r="K19" i="91"/>
  <c r="N19" i="91"/>
  <c r="O19" i="91"/>
  <c r="Q19" i="91"/>
  <c r="R19" i="91"/>
  <c r="T19" i="91"/>
  <c r="W19" i="91"/>
  <c r="D20" i="91"/>
  <c r="V20" i="91" s="1"/>
  <c r="F20" i="91"/>
  <c r="I20" i="91"/>
  <c r="K20" i="91"/>
  <c r="N20" i="91"/>
  <c r="O20" i="91"/>
  <c r="Q20" i="91"/>
  <c r="R20" i="91"/>
  <c r="T20" i="91"/>
  <c r="W20" i="91"/>
  <c r="C21" i="91"/>
  <c r="M21" i="91"/>
  <c r="S21" i="91"/>
  <c r="Z21" i="91"/>
  <c r="V21" i="91"/>
  <c r="M22" i="91"/>
  <c r="S22" i="91"/>
  <c r="V22" i="91"/>
  <c r="M23" i="91"/>
  <c r="N33" i="91"/>
  <c r="S23" i="91"/>
  <c r="V23" i="91"/>
  <c r="H24" i="91"/>
  <c r="M24" i="91"/>
  <c r="S24" i="91"/>
  <c r="V24" i="91"/>
  <c r="H25" i="91"/>
  <c r="P25" i="91"/>
  <c r="S25" i="91"/>
  <c r="V25" i="91"/>
  <c r="Y25" i="91"/>
  <c r="P26" i="91"/>
  <c r="S26" i="91"/>
  <c r="V26" i="91"/>
  <c r="Y26" i="91"/>
  <c r="H27" i="91"/>
  <c r="I34" i="91"/>
  <c r="P27" i="91"/>
  <c r="S27" i="91"/>
  <c r="V27" i="91"/>
  <c r="Y27" i="91"/>
  <c r="H28" i="91"/>
  <c r="P28" i="91"/>
  <c r="S28" i="91"/>
  <c r="V28" i="91"/>
  <c r="Y28" i="91"/>
  <c r="H29" i="91"/>
  <c r="P29" i="91"/>
  <c r="S29" i="91"/>
  <c r="V29" i="91"/>
  <c r="Y29" i="91"/>
  <c r="H30" i="91"/>
  <c r="I35" i="91"/>
  <c r="P30" i="91"/>
  <c r="S30" i="91"/>
  <c r="V30" i="91"/>
  <c r="H31" i="91"/>
  <c r="P31" i="91"/>
  <c r="S31" i="91"/>
  <c r="V31" i="91"/>
  <c r="Y31" i="91"/>
  <c r="F35" i="91"/>
  <c r="P32" i="91"/>
  <c r="S32" i="91"/>
  <c r="V32" i="91"/>
  <c r="D33" i="91"/>
  <c r="V33" i="91" s="1"/>
  <c r="F33" i="91"/>
  <c r="K33" i="91"/>
  <c r="O33" i="91"/>
  <c r="R33" i="91"/>
  <c r="T33" i="91"/>
  <c r="D34" i="91"/>
  <c r="F34" i="91"/>
  <c r="K34" i="91"/>
  <c r="N34" i="91"/>
  <c r="O34" i="91"/>
  <c r="Q34" i="91"/>
  <c r="R34" i="91"/>
  <c r="T34" i="91"/>
  <c r="V34" i="91" s="1"/>
  <c r="D35" i="91"/>
  <c r="V35" i="91" s="1"/>
  <c r="K35" i="91"/>
  <c r="N35" i="91"/>
  <c r="O35" i="91"/>
  <c r="R35" i="91"/>
  <c r="T35" i="91"/>
  <c r="W35" i="91"/>
  <c r="H36" i="91"/>
  <c r="I48" i="91"/>
  <c r="P36" i="91"/>
  <c r="O50" i="91"/>
  <c r="S36" i="91"/>
  <c r="V36" i="91"/>
  <c r="Y36" i="91"/>
  <c r="H37" i="91"/>
  <c r="P37" i="91"/>
  <c r="S37" i="91"/>
  <c r="V37" i="91"/>
  <c r="H38" i="91"/>
  <c r="P38" i="91"/>
  <c r="S38" i="91"/>
  <c r="V38" i="91"/>
  <c r="F49" i="91"/>
  <c r="H39" i="91"/>
  <c r="I49" i="91"/>
  <c r="P39" i="91"/>
  <c r="S39" i="91"/>
  <c r="V39" i="91"/>
  <c r="Y39" i="91"/>
  <c r="H40" i="91"/>
  <c r="P40" i="91"/>
  <c r="S40" i="91"/>
  <c r="Z40" i="91"/>
  <c r="V40" i="91"/>
  <c r="Y40" i="91"/>
  <c r="H41" i="91"/>
  <c r="P41" i="91"/>
  <c r="O49" i="91"/>
  <c r="S41" i="91"/>
  <c r="V41" i="91"/>
  <c r="Y41" i="91"/>
  <c r="H42" i="91"/>
  <c r="P42" i="91"/>
  <c r="S42" i="91"/>
  <c r="V42" i="91"/>
  <c r="Y42" i="91"/>
  <c r="H43" i="91"/>
  <c r="P43" i="91"/>
  <c r="S43" i="91"/>
  <c r="V43" i="91"/>
  <c r="Y43" i="91"/>
  <c r="H44" i="91"/>
  <c r="P44" i="91"/>
  <c r="S44" i="91"/>
  <c r="V44" i="91"/>
  <c r="H45" i="91"/>
  <c r="P45" i="91"/>
  <c r="S45" i="91"/>
  <c r="V45" i="91"/>
  <c r="H46" i="91"/>
  <c r="P46" i="91"/>
  <c r="S46" i="91"/>
  <c r="V46" i="91"/>
  <c r="Y46" i="91"/>
  <c r="H47" i="91"/>
  <c r="P47" i="91"/>
  <c r="S47" i="91"/>
  <c r="Z47" i="91"/>
  <c r="V47" i="91"/>
  <c r="Y47" i="91"/>
  <c r="D48" i="91"/>
  <c r="K48" i="91"/>
  <c r="N48" i="91"/>
  <c r="O48" i="91"/>
  <c r="R48" i="91"/>
  <c r="T48" i="91"/>
  <c r="V48" i="91" s="1"/>
  <c r="D49" i="91"/>
  <c r="K49" i="91"/>
  <c r="R49" i="91"/>
  <c r="T49" i="91"/>
  <c r="V49" i="91"/>
  <c r="W49" i="91"/>
  <c r="D50" i="91"/>
  <c r="I50" i="91"/>
  <c r="K50" i="91"/>
  <c r="N50" i="91"/>
  <c r="R50" i="91"/>
  <c r="T50" i="91"/>
  <c r="V50" i="91"/>
  <c r="W50" i="91"/>
  <c r="B1" i="90"/>
  <c r="B2" i="90"/>
  <c r="C6" i="89"/>
  <c r="K18" i="89"/>
  <c r="P6" i="89"/>
  <c r="T20" i="89"/>
  <c r="M7" i="89"/>
  <c r="P7" i="89"/>
  <c r="O18" i="89"/>
  <c r="W7" i="89"/>
  <c r="C8" i="89"/>
  <c r="H8" i="89"/>
  <c r="M8" i="89"/>
  <c r="P8" i="89"/>
  <c r="V8" i="89"/>
  <c r="W8" i="89"/>
  <c r="C9" i="89"/>
  <c r="P9" i="89"/>
  <c r="W9" i="89"/>
  <c r="S9" i="89"/>
  <c r="C10" i="89"/>
  <c r="V10" i="89"/>
  <c r="H10" i="89"/>
  <c r="M10" i="89"/>
  <c r="S10" i="89"/>
  <c r="W10" i="89"/>
  <c r="C11" i="89"/>
  <c r="H11" i="89"/>
  <c r="P11" i="89"/>
  <c r="W11" i="89"/>
  <c r="V11" i="89"/>
  <c r="H12" i="89"/>
  <c r="M12" i="89"/>
  <c r="P12" i="89"/>
  <c r="H13" i="89"/>
  <c r="I19" i="89"/>
  <c r="P13" i="89"/>
  <c r="V13" i="89"/>
  <c r="C14" i="89"/>
  <c r="M14" i="89"/>
  <c r="P14" i="89"/>
  <c r="S14" i="89"/>
  <c r="M15" i="89"/>
  <c r="P15" i="89"/>
  <c r="V15" i="89"/>
  <c r="W15" i="89"/>
  <c r="H16" i="89"/>
  <c r="M16" i="89"/>
  <c r="P16" i="89"/>
  <c r="S16" i="89"/>
  <c r="V16" i="89"/>
  <c r="H17" i="89"/>
  <c r="M17" i="89"/>
  <c r="P17" i="89"/>
  <c r="W17" i="89"/>
  <c r="V17" i="89"/>
  <c r="F18" i="89"/>
  <c r="Q19" i="89"/>
  <c r="I35" i="89"/>
  <c r="P21" i="89"/>
  <c r="W21" i="89"/>
  <c r="C22" i="89"/>
  <c r="M22" i="89"/>
  <c r="P22" i="89"/>
  <c r="S22" i="89"/>
  <c r="T33" i="89"/>
  <c r="D33" i="89"/>
  <c r="M23" i="89"/>
  <c r="W23" i="89"/>
  <c r="H24" i="89"/>
  <c r="P24" i="89"/>
  <c r="W24" i="89"/>
  <c r="V24" i="89"/>
  <c r="C25" i="89"/>
  <c r="M25" i="89"/>
  <c r="P25" i="89"/>
  <c r="W25" i="89"/>
  <c r="C26" i="89"/>
  <c r="H26" i="89"/>
  <c r="M26" i="89"/>
  <c r="P26" i="89"/>
  <c r="O34" i="89"/>
  <c r="W26" i="89"/>
  <c r="C27" i="89"/>
  <c r="H27" i="89"/>
  <c r="P27" i="89"/>
  <c r="W27" i="89"/>
  <c r="V27" i="89"/>
  <c r="H28" i="89"/>
  <c r="M28" i="89"/>
  <c r="P28" i="89"/>
  <c r="W28" i="89"/>
  <c r="H29" i="89"/>
  <c r="P29" i="89"/>
  <c r="C30" i="89"/>
  <c r="M30" i="89"/>
  <c r="P30" i="89"/>
  <c r="W30" i="89"/>
  <c r="M31" i="89"/>
  <c r="V31" i="89"/>
  <c r="H32" i="89"/>
  <c r="M32" i="89"/>
  <c r="P32" i="89"/>
  <c r="S32" i="89"/>
  <c r="V32" i="89"/>
  <c r="K33" i="89"/>
  <c r="K35" i="89"/>
  <c r="C36" i="89"/>
  <c r="F50" i="89"/>
  <c r="M36" i="89"/>
  <c r="S36" i="89"/>
  <c r="H37" i="89"/>
  <c r="P37" i="89"/>
  <c r="V37" i="89"/>
  <c r="W37" i="89"/>
  <c r="C38" i="89"/>
  <c r="P38" i="89"/>
  <c r="S38" i="89"/>
  <c r="F49" i="89"/>
  <c r="M39" i="89"/>
  <c r="O48" i="89"/>
  <c r="V39" i="89"/>
  <c r="W39" i="89"/>
  <c r="C40" i="89"/>
  <c r="H40" i="89"/>
  <c r="P40" i="89"/>
  <c r="V40" i="89"/>
  <c r="W40" i="89"/>
  <c r="C41" i="89"/>
  <c r="H41" i="89"/>
  <c r="M41" i="89"/>
  <c r="P41" i="89"/>
  <c r="S41" i="89"/>
  <c r="V41" i="89"/>
  <c r="C42" i="89"/>
  <c r="H42" i="89"/>
  <c r="M42" i="89"/>
  <c r="P42" i="89"/>
  <c r="S42" i="89"/>
  <c r="V42" i="89"/>
  <c r="W42" i="89"/>
  <c r="H43" i="89"/>
  <c r="M43" i="89"/>
  <c r="P43" i="89"/>
  <c r="W43" i="89"/>
  <c r="S43" i="89"/>
  <c r="V43" i="89"/>
  <c r="C44" i="89"/>
  <c r="M44" i="89"/>
  <c r="P44" i="89"/>
  <c r="S44" i="89"/>
  <c r="V44" i="89"/>
  <c r="H45" i="89"/>
  <c r="P45" i="89"/>
  <c r="V45" i="89"/>
  <c r="W45" i="89"/>
  <c r="C46" i="89"/>
  <c r="S46" i="89"/>
  <c r="P46" i="89"/>
  <c r="W46" i="89"/>
  <c r="M47" i="89"/>
  <c r="P47" i="89"/>
  <c r="O50" i="89"/>
  <c r="W47" i="89"/>
  <c r="N50" i="89"/>
  <c r="B1" i="88"/>
  <c r="B2" i="88"/>
  <c r="C6" i="87"/>
  <c r="P6" i="87"/>
  <c r="R20" i="87"/>
  <c r="S6" i="87"/>
  <c r="U20" i="87"/>
  <c r="Y6" i="87"/>
  <c r="Z18" i="87"/>
  <c r="AB6" i="87"/>
  <c r="C7" i="87"/>
  <c r="AE7" i="87"/>
  <c r="H7" i="87"/>
  <c r="M7" i="87"/>
  <c r="P7" i="87"/>
  <c r="S7" i="87"/>
  <c r="V7" i="87"/>
  <c r="AB7" i="87"/>
  <c r="AF7" i="87"/>
  <c r="H8" i="87"/>
  <c r="C8" i="87"/>
  <c r="M8" i="87"/>
  <c r="P8" i="87"/>
  <c r="S8" i="87"/>
  <c r="V8" i="87"/>
  <c r="Y8" i="87"/>
  <c r="AF8" i="87"/>
  <c r="P9" i="87"/>
  <c r="S9" i="87"/>
  <c r="V9" i="87"/>
  <c r="Y9" i="87"/>
  <c r="AE9" i="87"/>
  <c r="AF9" i="87"/>
  <c r="C10" i="87"/>
  <c r="F19" i="87"/>
  <c r="M10" i="87"/>
  <c r="P10" i="87"/>
  <c r="S10" i="87"/>
  <c r="V10" i="87"/>
  <c r="U19" i="87"/>
  <c r="Y10" i="87"/>
  <c r="AB10" i="87"/>
  <c r="C11" i="87"/>
  <c r="H11" i="87"/>
  <c r="M11" i="87"/>
  <c r="P11" i="87"/>
  <c r="S11" i="87"/>
  <c r="V11" i="87"/>
  <c r="X19" i="87"/>
  <c r="AB11" i="87"/>
  <c r="AE11" i="87"/>
  <c r="AF11" i="87"/>
  <c r="C12" i="87"/>
  <c r="M12" i="87"/>
  <c r="P12" i="87"/>
  <c r="V12" i="87"/>
  <c r="Y12" i="87"/>
  <c r="AF12" i="87"/>
  <c r="C13" i="87"/>
  <c r="P13" i="87"/>
  <c r="S13" i="87"/>
  <c r="V13" i="87"/>
  <c r="Y13" i="87"/>
  <c r="AE13" i="87"/>
  <c r="AF13" i="87"/>
  <c r="C14" i="87"/>
  <c r="M14" i="87"/>
  <c r="P14" i="87"/>
  <c r="S14" i="87"/>
  <c r="V14" i="87"/>
  <c r="Y14" i="87"/>
  <c r="AB14" i="87"/>
  <c r="C15" i="87"/>
  <c r="H15" i="87"/>
  <c r="M15" i="87"/>
  <c r="P15" i="87"/>
  <c r="S15" i="87"/>
  <c r="V15" i="87"/>
  <c r="AB15" i="87"/>
  <c r="AE15" i="87"/>
  <c r="AF15" i="87"/>
  <c r="C16" i="87"/>
  <c r="M16" i="87"/>
  <c r="P16" i="87"/>
  <c r="V16" i="87"/>
  <c r="Y16" i="87"/>
  <c r="AF16" i="87"/>
  <c r="C17" i="87"/>
  <c r="I20" i="87"/>
  <c r="P17" i="87"/>
  <c r="S17" i="87"/>
  <c r="V17" i="87"/>
  <c r="Y17" i="87"/>
  <c r="AE17" i="87"/>
  <c r="AF17" i="87"/>
  <c r="I18" i="87"/>
  <c r="K18" i="87"/>
  <c r="R18" i="87"/>
  <c r="T18" i="87"/>
  <c r="U18" i="87"/>
  <c r="O19" i="87"/>
  <c r="W19" i="87"/>
  <c r="F20" i="87"/>
  <c r="N20" i="87"/>
  <c r="O20" i="87"/>
  <c r="Q20" i="87"/>
  <c r="X20" i="87"/>
  <c r="Z20" i="87"/>
  <c r="AC20" i="87"/>
  <c r="P21" i="87"/>
  <c r="S21" i="87"/>
  <c r="V21" i="87"/>
  <c r="Y21" i="87"/>
  <c r="X33" i="87"/>
  <c r="AE21" i="87"/>
  <c r="AF21" i="87"/>
  <c r="C22" i="87"/>
  <c r="H22" i="87"/>
  <c r="M22" i="87"/>
  <c r="N35" i="87"/>
  <c r="S22" i="87"/>
  <c r="Y22" i="87"/>
  <c r="C23" i="87"/>
  <c r="AE23" i="87"/>
  <c r="M23" i="87"/>
  <c r="P23" i="87"/>
  <c r="S23" i="87"/>
  <c r="V23" i="87"/>
  <c r="AB23" i="87"/>
  <c r="AF23" i="87"/>
  <c r="H24" i="87"/>
  <c r="C24" i="87"/>
  <c r="V24" i="87"/>
  <c r="Z34" i="87"/>
  <c r="K34" i="87"/>
  <c r="P25" i="87"/>
  <c r="S25" i="87"/>
  <c r="V25" i="87"/>
  <c r="Y25" i="87"/>
  <c r="AE25" i="87"/>
  <c r="AF25" i="87"/>
  <c r="C26" i="87"/>
  <c r="H26" i="87"/>
  <c r="M26" i="87"/>
  <c r="P26" i="87"/>
  <c r="S26" i="87"/>
  <c r="V26" i="87"/>
  <c r="Y26" i="87"/>
  <c r="AC34" i="87"/>
  <c r="C27" i="87"/>
  <c r="H27" i="87"/>
  <c r="AE27" i="87"/>
  <c r="M27" i="87"/>
  <c r="P27" i="87"/>
  <c r="S27" i="87"/>
  <c r="V27" i="87"/>
  <c r="AB27" i="87"/>
  <c r="AF27" i="87"/>
  <c r="H28" i="87"/>
  <c r="M28" i="87"/>
  <c r="P28" i="87"/>
  <c r="S28" i="87"/>
  <c r="V28" i="87"/>
  <c r="Y28" i="87"/>
  <c r="AF28" i="87"/>
  <c r="C29" i="87"/>
  <c r="P29" i="87"/>
  <c r="S29" i="87"/>
  <c r="V29" i="87"/>
  <c r="Y29" i="87"/>
  <c r="AE29" i="87"/>
  <c r="AF29" i="87"/>
  <c r="H30" i="87"/>
  <c r="M30" i="87"/>
  <c r="P30" i="87"/>
  <c r="S30" i="87"/>
  <c r="V30" i="87"/>
  <c r="U35" i="87"/>
  <c r="Y30" i="87"/>
  <c r="AB30" i="87"/>
  <c r="C31" i="87"/>
  <c r="H31" i="87"/>
  <c r="M31" i="87"/>
  <c r="P31" i="87"/>
  <c r="S31" i="87"/>
  <c r="V31" i="87"/>
  <c r="Y31" i="87"/>
  <c r="AB31" i="87"/>
  <c r="AF31" i="87"/>
  <c r="H32" i="87"/>
  <c r="C32" i="87"/>
  <c r="M32" i="87"/>
  <c r="P32" i="87"/>
  <c r="S32" i="87"/>
  <c r="V32" i="87"/>
  <c r="Y32" i="87"/>
  <c r="AF32" i="87"/>
  <c r="D33" i="87"/>
  <c r="O33" i="87"/>
  <c r="Q33" i="87"/>
  <c r="R33" i="87"/>
  <c r="Z33" i="87"/>
  <c r="F34" i="87"/>
  <c r="I34" i="87"/>
  <c r="Q34" i="87"/>
  <c r="R34" i="87"/>
  <c r="T34" i="87"/>
  <c r="T35" i="87"/>
  <c r="AC35" i="87"/>
  <c r="H36" i="87"/>
  <c r="C36" i="87"/>
  <c r="P36" i="87"/>
  <c r="S36" i="87"/>
  <c r="R50" i="87"/>
  <c r="V36" i="87"/>
  <c r="X48" i="87"/>
  <c r="Z48" i="87"/>
  <c r="AE36" i="87"/>
  <c r="C37" i="87"/>
  <c r="H37" i="87"/>
  <c r="M37" i="87"/>
  <c r="P37" i="87"/>
  <c r="S37" i="87"/>
  <c r="W48" i="87"/>
  <c r="Y37" i="87"/>
  <c r="AB37" i="87"/>
  <c r="AE37" i="87"/>
  <c r="H38" i="87"/>
  <c r="F48" i="87"/>
  <c r="M38" i="87"/>
  <c r="P38" i="87"/>
  <c r="S38" i="87"/>
  <c r="V38" i="87"/>
  <c r="Y38" i="87"/>
  <c r="AF38" i="87"/>
  <c r="M39" i="87"/>
  <c r="P39" i="87"/>
  <c r="O48" i="87"/>
  <c r="S39" i="87"/>
  <c r="V39" i="87"/>
  <c r="U49" i="87"/>
  <c r="Y39" i="87"/>
  <c r="H40" i="87"/>
  <c r="C40" i="87"/>
  <c r="P40" i="87"/>
  <c r="Q49" i="87"/>
  <c r="R49" i="87"/>
  <c r="V40" i="87"/>
  <c r="Y40" i="87"/>
  <c r="Z49" i="87"/>
  <c r="AE40" i="87"/>
  <c r="H41" i="87"/>
  <c r="M41" i="87"/>
  <c r="P41" i="87"/>
  <c r="S41" i="87"/>
  <c r="V41" i="87"/>
  <c r="Y41" i="87"/>
  <c r="AB41" i="87"/>
  <c r="AE41" i="87"/>
  <c r="H42" i="87"/>
  <c r="M42" i="87"/>
  <c r="P42" i="87"/>
  <c r="S42" i="87"/>
  <c r="V42" i="87"/>
  <c r="Y42" i="87"/>
  <c r="C43" i="87"/>
  <c r="H43" i="87"/>
  <c r="M43" i="87"/>
  <c r="P43" i="87"/>
  <c r="S43" i="87"/>
  <c r="V43" i="87"/>
  <c r="AB43" i="87"/>
  <c r="H44" i="87"/>
  <c r="M44" i="87"/>
  <c r="P44" i="87"/>
  <c r="S44" i="87"/>
  <c r="V44" i="87"/>
  <c r="X49" i="87"/>
  <c r="Y44" i="87"/>
  <c r="AF44" i="87"/>
  <c r="P45" i="87"/>
  <c r="S45" i="87"/>
  <c r="V45" i="87"/>
  <c r="Y45" i="87"/>
  <c r="AE45" i="87"/>
  <c r="AF45" i="87"/>
  <c r="C46" i="87"/>
  <c r="H46" i="87"/>
  <c r="M46" i="87"/>
  <c r="P46" i="87"/>
  <c r="S46" i="87"/>
  <c r="V46" i="87"/>
  <c r="Y46" i="87"/>
  <c r="C47" i="87"/>
  <c r="H47" i="87"/>
  <c r="AE47" i="87"/>
  <c r="M47" i="87"/>
  <c r="P47" i="87"/>
  <c r="S47" i="87"/>
  <c r="T50" i="87"/>
  <c r="AB47" i="87"/>
  <c r="Q48" i="87"/>
  <c r="R48" i="87"/>
  <c r="AC48" i="87"/>
  <c r="I49" i="87"/>
  <c r="T49" i="87"/>
  <c r="W49" i="87"/>
  <c r="K50" i="87"/>
  <c r="N50" i="87"/>
  <c r="U50" i="87"/>
  <c r="Z50" i="87"/>
  <c r="B1" i="86"/>
  <c r="B2" i="86"/>
  <c r="C6" i="85"/>
  <c r="H6" i="85"/>
  <c r="M6" i="85"/>
  <c r="P6" i="85"/>
  <c r="O20" i="85"/>
  <c r="S6" i="85"/>
  <c r="U20" i="85"/>
  <c r="V6" i="85"/>
  <c r="W20" i="85"/>
  <c r="X20" i="85"/>
  <c r="AB6" i="85"/>
  <c r="AF6" i="85"/>
  <c r="C7" i="85"/>
  <c r="H7" i="85"/>
  <c r="O18" i="85"/>
  <c r="S7" i="85"/>
  <c r="R18" i="85"/>
  <c r="V7" i="85"/>
  <c r="Y7" i="85"/>
  <c r="X18" i="85"/>
  <c r="AB7" i="85"/>
  <c r="AE7" i="85"/>
  <c r="AF7" i="85"/>
  <c r="H8" i="85"/>
  <c r="C8" i="85"/>
  <c r="P8" i="85"/>
  <c r="S8" i="85"/>
  <c r="T18" i="85"/>
  <c r="Y8" i="85"/>
  <c r="AB8" i="85"/>
  <c r="AE8" i="85"/>
  <c r="C9" i="85"/>
  <c r="F19" i="85"/>
  <c r="M9" i="85"/>
  <c r="N19" i="85"/>
  <c r="S9" i="85"/>
  <c r="V9" i="85"/>
  <c r="U19" i="85"/>
  <c r="Y9" i="85"/>
  <c r="AF9" i="85"/>
  <c r="AB9" i="85"/>
  <c r="AC19" i="85"/>
  <c r="C10" i="85"/>
  <c r="H10" i="85"/>
  <c r="M10" i="85"/>
  <c r="P10" i="85"/>
  <c r="S10" i="85"/>
  <c r="V10" i="85"/>
  <c r="Y10" i="85"/>
  <c r="AB10" i="85"/>
  <c r="AF10" i="85"/>
  <c r="C11" i="85"/>
  <c r="H11" i="85"/>
  <c r="P11" i="85"/>
  <c r="S11" i="85"/>
  <c r="V11" i="85"/>
  <c r="Y11" i="85"/>
  <c r="AB11" i="85"/>
  <c r="AE11" i="85"/>
  <c r="AF11" i="85"/>
  <c r="H12" i="85"/>
  <c r="C12" i="85"/>
  <c r="P12" i="85"/>
  <c r="S12" i="85"/>
  <c r="R19" i="85"/>
  <c r="V12" i="85"/>
  <c r="Y12" i="85"/>
  <c r="AB12" i="85"/>
  <c r="AE12" i="85"/>
  <c r="M13" i="85"/>
  <c r="P13" i="85"/>
  <c r="S13" i="85"/>
  <c r="V13" i="85"/>
  <c r="Y13" i="85"/>
  <c r="AF13" i="85"/>
  <c r="AB13" i="85"/>
  <c r="C14" i="85"/>
  <c r="H14" i="85"/>
  <c r="M14" i="85"/>
  <c r="P14" i="85"/>
  <c r="S14" i="85"/>
  <c r="V14" i="85"/>
  <c r="Y14" i="85"/>
  <c r="AB14" i="85"/>
  <c r="AF14" i="85"/>
  <c r="C15" i="85"/>
  <c r="H15" i="85"/>
  <c r="P15" i="85"/>
  <c r="S15" i="85"/>
  <c r="V15" i="85"/>
  <c r="Y15" i="85"/>
  <c r="AB15" i="85"/>
  <c r="AE15" i="85"/>
  <c r="AF15" i="85"/>
  <c r="C16" i="85"/>
  <c r="P16" i="85"/>
  <c r="S16" i="85"/>
  <c r="V16" i="85"/>
  <c r="Y16" i="85"/>
  <c r="AB16" i="85"/>
  <c r="AE16" i="85"/>
  <c r="C17" i="85"/>
  <c r="D20" i="85"/>
  <c r="M17" i="85"/>
  <c r="P17" i="85"/>
  <c r="S17" i="85"/>
  <c r="V17" i="85"/>
  <c r="Y17" i="85"/>
  <c r="AF17" i="85"/>
  <c r="AB17" i="85"/>
  <c r="F18" i="85"/>
  <c r="N18" i="85"/>
  <c r="U18" i="85"/>
  <c r="AC18" i="85"/>
  <c r="O19" i="85"/>
  <c r="W19" i="85"/>
  <c r="X19" i="85"/>
  <c r="I20" i="85"/>
  <c r="Q20" i="85"/>
  <c r="R20" i="85"/>
  <c r="Z20" i="85"/>
  <c r="F35" i="85"/>
  <c r="M21" i="85"/>
  <c r="N35" i="85"/>
  <c r="S21" i="85"/>
  <c r="V21" i="85"/>
  <c r="U35" i="85"/>
  <c r="Y21" i="85"/>
  <c r="AF21" i="85"/>
  <c r="AB21" i="85"/>
  <c r="C22" i="85"/>
  <c r="H22" i="85"/>
  <c r="M22" i="85"/>
  <c r="P22" i="85"/>
  <c r="O33" i="85"/>
  <c r="S22" i="85"/>
  <c r="U33" i="85"/>
  <c r="Y22" i="85"/>
  <c r="X33" i="85"/>
  <c r="AB22" i="85"/>
  <c r="AF22" i="85"/>
  <c r="H23" i="85"/>
  <c r="P23" i="85"/>
  <c r="Q33" i="85"/>
  <c r="R33" i="85"/>
  <c r="V23" i="85"/>
  <c r="Y23" i="85"/>
  <c r="Z33" i="85"/>
  <c r="AE23" i="85"/>
  <c r="AF23" i="85"/>
  <c r="C24" i="85"/>
  <c r="K34" i="85"/>
  <c r="P24" i="85"/>
  <c r="S24" i="85"/>
  <c r="R34" i="85"/>
  <c r="T34" i="85"/>
  <c r="Y24" i="85"/>
  <c r="AB24" i="85"/>
  <c r="AE24" i="85"/>
  <c r="C25" i="85"/>
  <c r="M25" i="85"/>
  <c r="P25" i="85"/>
  <c r="S25" i="85"/>
  <c r="V25" i="85"/>
  <c r="Y25" i="85"/>
  <c r="AF25" i="85"/>
  <c r="AB25" i="85"/>
  <c r="C26" i="85"/>
  <c r="H26" i="85"/>
  <c r="M26" i="85"/>
  <c r="P26" i="85"/>
  <c r="S26" i="85"/>
  <c r="V26" i="85"/>
  <c r="Y26" i="85"/>
  <c r="AB26" i="85"/>
  <c r="AF26" i="85"/>
  <c r="H27" i="85"/>
  <c r="O34" i="85"/>
  <c r="S27" i="85"/>
  <c r="V27" i="85"/>
  <c r="Y27" i="85"/>
  <c r="X34" i="85"/>
  <c r="AB27" i="85"/>
  <c r="AE27" i="85"/>
  <c r="AF27" i="85"/>
  <c r="C28" i="85"/>
  <c r="M28" i="85"/>
  <c r="P28" i="85"/>
  <c r="S28" i="85"/>
  <c r="V28" i="85"/>
  <c r="Y28" i="85"/>
  <c r="AB28" i="85"/>
  <c r="AE28" i="85"/>
  <c r="M29" i="85"/>
  <c r="P29" i="85"/>
  <c r="S29" i="85"/>
  <c r="V29" i="85"/>
  <c r="Y29" i="85"/>
  <c r="AF29" i="85"/>
  <c r="AB29" i="85"/>
  <c r="C30" i="85"/>
  <c r="H30" i="85"/>
  <c r="M30" i="85"/>
  <c r="P30" i="85"/>
  <c r="S30" i="85"/>
  <c r="V30" i="85"/>
  <c r="Y30" i="85"/>
  <c r="AB30" i="85"/>
  <c r="AF30" i="85"/>
  <c r="H31" i="85"/>
  <c r="M31" i="85"/>
  <c r="P31" i="85"/>
  <c r="S31" i="85"/>
  <c r="V31" i="85"/>
  <c r="Y31" i="85"/>
  <c r="AB31" i="85"/>
  <c r="AE31" i="85"/>
  <c r="AF31" i="85"/>
  <c r="C32" i="85"/>
  <c r="I35" i="85"/>
  <c r="P32" i="85"/>
  <c r="S32" i="85"/>
  <c r="R35" i="85"/>
  <c r="V32" i="85"/>
  <c r="Y32" i="85"/>
  <c r="AB32" i="85"/>
  <c r="AE32" i="85"/>
  <c r="D33" i="85"/>
  <c r="K33" i="85"/>
  <c r="T33" i="85"/>
  <c r="F34" i="85"/>
  <c r="N34" i="85"/>
  <c r="U34" i="85"/>
  <c r="AC34" i="85"/>
  <c r="O35" i="85"/>
  <c r="W35" i="85"/>
  <c r="X35" i="85"/>
  <c r="C36" i="85"/>
  <c r="K50" i="85"/>
  <c r="P36" i="85"/>
  <c r="S36" i="85"/>
  <c r="R50" i="85"/>
  <c r="T50" i="85"/>
  <c r="Y36" i="85"/>
  <c r="AB36" i="85"/>
  <c r="AE36" i="85"/>
  <c r="D48" i="85"/>
  <c r="F48" i="85"/>
  <c r="M37" i="85"/>
  <c r="P37" i="85"/>
  <c r="S37" i="85"/>
  <c r="V37" i="85"/>
  <c r="U48" i="85"/>
  <c r="Y37" i="85"/>
  <c r="AF37" i="85"/>
  <c r="AB37" i="85"/>
  <c r="C38" i="85"/>
  <c r="H38" i="85"/>
  <c r="M38" i="85"/>
  <c r="P38" i="85"/>
  <c r="O48" i="85"/>
  <c r="S38" i="85"/>
  <c r="V38" i="85"/>
  <c r="W48" i="85"/>
  <c r="X48" i="85"/>
  <c r="AB38" i="85"/>
  <c r="AF38" i="85"/>
  <c r="C39" i="85"/>
  <c r="H39" i="85"/>
  <c r="P39" i="85"/>
  <c r="Q49" i="85"/>
  <c r="R49" i="85"/>
  <c r="V39" i="85"/>
  <c r="Y39" i="85"/>
  <c r="X49" i="85"/>
  <c r="Z49" i="85"/>
  <c r="AE39" i="85"/>
  <c r="AF39" i="85"/>
  <c r="C40" i="85"/>
  <c r="P40" i="85"/>
  <c r="S40" i="85"/>
  <c r="V40" i="85"/>
  <c r="Y40" i="85"/>
  <c r="AB40" i="85"/>
  <c r="AE40" i="85"/>
  <c r="M41" i="85"/>
  <c r="P41" i="85"/>
  <c r="S41" i="85"/>
  <c r="V41" i="85"/>
  <c r="Y41" i="85"/>
  <c r="AF41" i="85"/>
  <c r="AB41" i="85"/>
  <c r="C42" i="85"/>
  <c r="H42" i="85"/>
  <c r="M42" i="85"/>
  <c r="P42" i="85"/>
  <c r="S42" i="85"/>
  <c r="U49" i="85"/>
  <c r="Y42" i="85"/>
  <c r="AB42" i="85"/>
  <c r="AF42" i="85"/>
  <c r="C43" i="85"/>
  <c r="H43" i="85"/>
  <c r="P43" i="85"/>
  <c r="S43" i="85"/>
  <c r="V43" i="85"/>
  <c r="Y43" i="85"/>
  <c r="AB43" i="85"/>
  <c r="AE43" i="85"/>
  <c r="AF43" i="85"/>
  <c r="C44" i="85"/>
  <c r="P44" i="85"/>
  <c r="S44" i="85"/>
  <c r="V44" i="85"/>
  <c r="Y44" i="85"/>
  <c r="AB44" i="85"/>
  <c r="AE44" i="85"/>
  <c r="C45" i="85"/>
  <c r="M45" i="85"/>
  <c r="P45" i="85"/>
  <c r="S45" i="85"/>
  <c r="V45" i="85"/>
  <c r="Y45" i="85"/>
  <c r="AF45" i="85"/>
  <c r="AB45" i="85"/>
  <c r="C46" i="85"/>
  <c r="H46" i="85"/>
  <c r="M46" i="85"/>
  <c r="P46" i="85"/>
  <c r="S46" i="85"/>
  <c r="V46" i="85"/>
  <c r="Y46" i="85"/>
  <c r="AB46" i="85"/>
  <c r="AF46" i="85"/>
  <c r="H47" i="85"/>
  <c r="M47" i="85"/>
  <c r="O50" i="85"/>
  <c r="S47" i="85"/>
  <c r="V47" i="85"/>
  <c r="Y47" i="85"/>
  <c r="X50" i="85"/>
  <c r="AB47" i="85"/>
  <c r="AE47" i="85"/>
  <c r="AF47" i="85"/>
  <c r="I48" i="85"/>
  <c r="Q48" i="85"/>
  <c r="R48" i="85"/>
  <c r="Z48" i="85"/>
  <c r="D49" i="85"/>
  <c r="K49" i="85"/>
  <c r="T49" i="85"/>
  <c r="F50" i="85"/>
  <c r="N50" i="85"/>
  <c r="U50" i="85"/>
  <c r="AC50" i="85"/>
  <c r="B1" i="84"/>
  <c r="B2" i="84"/>
  <c r="C6" i="83"/>
  <c r="M6" i="83"/>
  <c r="P6" i="83"/>
  <c r="S6" i="83"/>
  <c r="T20" i="83"/>
  <c r="U20" i="83"/>
  <c r="Y6" i="83"/>
  <c r="AB6" i="83"/>
  <c r="AC20" i="83"/>
  <c r="D18" i="83"/>
  <c r="F18" i="83"/>
  <c r="M7" i="83"/>
  <c r="P7" i="83"/>
  <c r="O18" i="83"/>
  <c r="S7" i="83"/>
  <c r="V7" i="83"/>
  <c r="U18" i="83"/>
  <c r="Y7" i="83"/>
  <c r="AB7" i="83"/>
  <c r="AE7" i="83"/>
  <c r="H8" i="83"/>
  <c r="M8" i="83"/>
  <c r="P8" i="83"/>
  <c r="Q18" i="83"/>
  <c r="V8" i="83"/>
  <c r="Y8" i="83"/>
  <c r="X18" i="83"/>
  <c r="AB8" i="83"/>
  <c r="AF8" i="83"/>
  <c r="H9" i="83"/>
  <c r="C9" i="83"/>
  <c r="K19" i="83"/>
  <c r="P9" i="83"/>
  <c r="S9" i="83"/>
  <c r="R19" i="83"/>
  <c r="V9" i="83"/>
  <c r="Y9" i="83"/>
  <c r="AE9" i="83"/>
  <c r="AF9" i="83"/>
  <c r="C10" i="83"/>
  <c r="M10" i="83"/>
  <c r="P10" i="83"/>
  <c r="S10" i="83"/>
  <c r="V10" i="83"/>
  <c r="Y10" i="83"/>
  <c r="AB10" i="83"/>
  <c r="AE10" i="83"/>
  <c r="M11" i="83"/>
  <c r="P11" i="83"/>
  <c r="S11" i="83"/>
  <c r="V11" i="83"/>
  <c r="Y11" i="83"/>
  <c r="AB11" i="83"/>
  <c r="AE11" i="83"/>
  <c r="H12" i="83"/>
  <c r="M12" i="83"/>
  <c r="P12" i="83"/>
  <c r="O19" i="83"/>
  <c r="S12" i="83"/>
  <c r="V12" i="83"/>
  <c r="Y12" i="83"/>
  <c r="AB12" i="83"/>
  <c r="AF12" i="83"/>
  <c r="H13" i="83"/>
  <c r="C13" i="83"/>
  <c r="P13" i="83"/>
  <c r="S13" i="83"/>
  <c r="V13" i="83"/>
  <c r="Y13" i="83"/>
  <c r="AB13" i="83"/>
  <c r="AE13" i="83"/>
  <c r="AF13" i="83"/>
  <c r="C14" i="83"/>
  <c r="M14" i="83"/>
  <c r="P14" i="83"/>
  <c r="S14" i="83"/>
  <c r="V14" i="83"/>
  <c r="Y14" i="83"/>
  <c r="AB14" i="83"/>
  <c r="AE14" i="83"/>
  <c r="M15" i="83"/>
  <c r="P15" i="83"/>
  <c r="S15" i="83"/>
  <c r="V15" i="83"/>
  <c r="Y15" i="83"/>
  <c r="AF15" i="83"/>
  <c r="AB15" i="83"/>
  <c r="AE15" i="83"/>
  <c r="H16" i="83"/>
  <c r="M16" i="83"/>
  <c r="P16" i="83"/>
  <c r="S16" i="83"/>
  <c r="V16" i="83"/>
  <c r="Y16" i="83"/>
  <c r="AB16" i="83"/>
  <c r="AE16" i="83"/>
  <c r="AF16" i="83"/>
  <c r="H17" i="83"/>
  <c r="C17" i="83"/>
  <c r="P17" i="83"/>
  <c r="S17" i="83"/>
  <c r="V17" i="83"/>
  <c r="X20" i="83"/>
  <c r="AB17" i="83"/>
  <c r="AE17" i="83"/>
  <c r="AF17" i="83"/>
  <c r="K18" i="83"/>
  <c r="R18" i="83"/>
  <c r="Z18" i="83"/>
  <c r="D19" i="83"/>
  <c r="T19" i="83"/>
  <c r="U19" i="83"/>
  <c r="AC19" i="83"/>
  <c r="F20" i="83"/>
  <c r="N20" i="83"/>
  <c r="O20" i="83"/>
  <c r="W20" i="83"/>
  <c r="H21" i="83"/>
  <c r="C21" i="83"/>
  <c r="K35" i="83"/>
  <c r="P21" i="83"/>
  <c r="S21" i="83"/>
  <c r="R35" i="83"/>
  <c r="V21" i="83"/>
  <c r="Y21" i="83"/>
  <c r="AE21" i="83"/>
  <c r="AF21" i="83"/>
  <c r="C22" i="83"/>
  <c r="M22" i="83"/>
  <c r="P22" i="83"/>
  <c r="R33" i="83"/>
  <c r="V22" i="83"/>
  <c r="U33" i="83"/>
  <c r="Y22" i="83"/>
  <c r="AB22" i="83"/>
  <c r="AE22" i="83"/>
  <c r="M23" i="83"/>
  <c r="N33" i="83"/>
  <c r="O33" i="83"/>
  <c r="S23" i="83"/>
  <c r="V23" i="83"/>
  <c r="W33" i="83"/>
  <c r="AF23" i="83"/>
  <c r="AB23" i="83"/>
  <c r="AE23" i="83"/>
  <c r="C24" i="83"/>
  <c r="H24" i="83"/>
  <c r="M24" i="83"/>
  <c r="P24" i="83"/>
  <c r="O34" i="83"/>
  <c r="Q34" i="83"/>
  <c r="V24" i="83"/>
  <c r="Y24" i="83"/>
  <c r="X34" i="83"/>
  <c r="AB24" i="83"/>
  <c r="AE24" i="83"/>
  <c r="AF24" i="83"/>
  <c r="H25" i="83"/>
  <c r="C25" i="83"/>
  <c r="P25" i="83"/>
  <c r="S25" i="83"/>
  <c r="V25" i="83"/>
  <c r="Y25" i="83"/>
  <c r="AE25" i="83"/>
  <c r="AF25" i="83"/>
  <c r="C26" i="83"/>
  <c r="M26" i="83"/>
  <c r="P26" i="83"/>
  <c r="S26" i="83"/>
  <c r="V26" i="83"/>
  <c r="Y26" i="83"/>
  <c r="AB26" i="83"/>
  <c r="AE26" i="83"/>
  <c r="D34" i="83"/>
  <c r="M27" i="83"/>
  <c r="P27" i="83"/>
  <c r="S27" i="83"/>
  <c r="V27" i="83"/>
  <c r="U34" i="83"/>
  <c r="Y27" i="83"/>
  <c r="AB27" i="83"/>
  <c r="AE27" i="83"/>
  <c r="H28" i="83"/>
  <c r="M28" i="83"/>
  <c r="P28" i="83"/>
  <c r="S28" i="83"/>
  <c r="V28" i="83"/>
  <c r="Y28" i="83"/>
  <c r="AB28" i="83"/>
  <c r="AE28" i="83"/>
  <c r="AF28" i="83"/>
  <c r="H29" i="83"/>
  <c r="C29" i="83"/>
  <c r="P29" i="83"/>
  <c r="S29" i="83"/>
  <c r="V29" i="83"/>
  <c r="Y29" i="83"/>
  <c r="AB29" i="83"/>
  <c r="AE29" i="83"/>
  <c r="AF29" i="83"/>
  <c r="C30" i="83"/>
  <c r="H30" i="83"/>
  <c r="M30" i="83"/>
  <c r="P30" i="83"/>
  <c r="S30" i="83"/>
  <c r="V30" i="83"/>
  <c r="Y30" i="83"/>
  <c r="AB30" i="83"/>
  <c r="AE30" i="83"/>
  <c r="M31" i="83"/>
  <c r="P31" i="83"/>
  <c r="S31" i="83"/>
  <c r="V31" i="83"/>
  <c r="Y31" i="83"/>
  <c r="AF31" i="83"/>
  <c r="AB31" i="83"/>
  <c r="AE31" i="83"/>
  <c r="C32" i="83"/>
  <c r="H32" i="83"/>
  <c r="M32" i="83"/>
  <c r="P32" i="83"/>
  <c r="O35" i="83"/>
  <c r="S32" i="83"/>
  <c r="V32" i="83"/>
  <c r="Y32" i="83"/>
  <c r="AB32" i="83"/>
  <c r="AE32" i="83"/>
  <c r="AF32" i="83"/>
  <c r="I33" i="83"/>
  <c r="Q33" i="83"/>
  <c r="X33" i="83"/>
  <c r="K34" i="83"/>
  <c r="R34" i="83"/>
  <c r="Z34" i="83"/>
  <c r="D35" i="83"/>
  <c r="T35" i="83"/>
  <c r="U35" i="83"/>
  <c r="AC35" i="83"/>
  <c r="H36" i="83"/>
  <c r="M36" i="83"/>
  <c r="P36" i="83"/>
  <c r="O50" i="83"/>
  <c r="Q50" i="83"/>
  <c r="V36" i="83"/>
  <c r="Y36" i="83"/>
  <c r="X50" i="83"/>
  <c r="AB36" i="83"/>
  <c r="AE36" i="83"/>
  <c r="AF36" i="83"/>
  <c r="H37" i="83"/>
  <c r="C37" i="83"/>
  <c r="K48" i="83"/>
  <c r="P37" i="83"/>
  <c r="S37" i="83"/>
  <c r="R48" i="83"/>
  <c r="V37" i="83"/>
  <c r="X48" i="83"/>
  <c r="Y37" i="83"/>
  <c r="AE37" i="83"/>
  <c r="AF37" i="83"/>
  <c r="C38" i="83"/>
  <c r="M38" i="83"/>
  <c r="P38" i="83"/>
  <c r="S38" i="83"/>
  <c r="T48" i="83"/>
  <c r="U48" i="83"/>
  <c r="Y38" i="83"/>
  <c r="AB38" i="83"/>
  <c r="AC48" i="83"/>
  <c r="M39" i="83"/>
  <c r="N49" i="83"/>
  <c r="O49" i="83"/>
  <c r="S39" i="83"/>
  <c r="V39" i="83"/>
  <c r="U49" i="83"/>
  <c r="W49" i="83"/>
  <c r="AB39" i="83"/>
  <c r="AE39" i="83"/>
  <c r="C40" i="83"/>
  <c r="H40" i="83"/>
  <c r="M40" i="83"/>
  <c r="P40" i="83"/>
  <c r="S40" i="83"/>
  <c r="V40" i="83"/>
  <c r="Y40" i="83"/>
  <c r="AB40" i="83"/>
  <c r="AE40" i="83"/>
  <c r="AF40" i="83"/>
  <c r="H41" i="83"/>
  <c r="C41" i="83"/>
  <c r="P41" i="83"/>
  <c r="S41" i="83"/>
  <c r="V41" i="83"/>
  <c r="Y41" i="83"/>
  <c r="AE41" i="83"/>
  <c r="AF41" i="83"/>
  <c r="C42" i="83"/>
  <c r="M42" i="83"/>
  <c r="P42" i="83"/>
  <c r="R49" i="83"/>
  <c r="V42" i="83"/>
  <c r="Y42" i="83"/>
  <c r="AB42" i="83"/>
  <c r="AE42" i="83"/>
  <c r="M43" i="83"/>
  <c r="P43" i="83"/>
  <c r="S43" i="83"/>
  <c r="V43" i="83"/>
  <c r="Y43" i="83"/>
  <c r="AB43" i="83"/>
  <c r="AE43" i="83"/>
  <c r="H44" i="83"/>
  <c r="M44" i="83"/>
  <c r="P44" i="83"/>
  <c r="S44" i="83"/>
  <c r="V44" i="83"/>
  <c r="Y44" i="83"/>
  <c r="AB44" i="83"/>
  <c r="AE44" i="83"/>
  <c r="AF44" i="83"/>
  <c r="H45" i="83"/>
  <c r="C45" i="83"/>
  <c r="P45" i="83"/>
  <c r="S45" i="83"/>
  <c r="V45" i="83"/>
  <c r="Y45" i="83"/>
  <c r="AE45" i="83"/>
  <c r="AF45" i="83"/>
  <c r="C46" i="83"/>
  <c r="M46" i="83"/>
  <c r="P46" i="83"/>
  <c r="S46" i="83"/>
  <c r="V46" i="83"/>
  <c r="Y46" i="83"/>
  <c r="AB46" i="83"/>
  <c r="AE46" i="83"/>
  <c r="D50" i="83"/>
  <c r="M47" i="83"/>
  <c r="P47" i="83"/>
  <c r="S47" i="83"/>
  <c r="V47" i="83"/>
  <c r="U50" i="83"/>
  <c r="Y47" i="83"/>
  <c r="AF47" i="83"/>
  <c r="AB47" i="83"/>
  <c r="AE47" i="83"/>
  <c r="F48" i="83"/>
  <c r="N48" i="83"/>
  <c r="O48" i="83"/>
  <c r="W48" i="83"/>
  <c r="I49" i="83"/>
  <c r="Q49" i="83"/>
  <c r="X49" i="83"/>
  <c r="K50" i="83"/>
  <c r="R50" i="83"/>
  <c r="Z50" i="83"/>
  <c r="B1" i="82"/>
  <c r="B2" i="82"/>
  <c r="C6" i="81"/>
  <c r="F20" i="81"/>
  <c r="H6" i="81"/>
  <c r="M6" i="81"/>
  <c r="N20" i="81"/>
  <c r="P6" i="81"/>
  <c r="Q18" i="81"/>
  <c r="V6" i="81"/>
  <c r="W6" i="81"/>
  <c r="C7" i="81"/>
  <c r="H7" i="81"/>
  <c r="M7" i="81"/>
  <c r="P7" i="81"/>
  <c r="W7" i="81"/>
  <c r="S7" i="81"/>
  <c r="V7" i="81"/>
  <c r="C8" i="81"/>
  <c r="H8" i="81"/>
  <c r="M8" i="81"/>
  <c r="P8" i="81"/>
  <c r="S8" i="81"/>
  <c r="V8" i="81"/>
  <c r="W8" i="81"/>
  <c r="H9" i="81"/>
  <c r="C9" i="81"/>
  <c r="K19" i="81"/>
  <c r="P9" i="81"/>
  <c r="S9" i="81"/>
  <c r="V9" i="81"/>
  <c r="M10" i="81"/>
  <c r="P10" i="81"/>
  <c r="W10" i="81"/>
  <c r="S10" i="81"/>
  <c r="V10" i="81"/>
  <c r="H11" i="81"/>
  <c r="M11" i="81"/>
  <c r="P11" i="81"/>
  <c r="V11" i="81"/>
  <c r="W11" i="81"/>
  <c r="C12" i="81"/>
  <c r="P12" i="81"/>
  <c r="V12" i="81"/>
  <c r="M13" i="81"/>
  <c r="P13" i="81"/>
  <c r="W13" i="81"/>
  <c r="C14" i="81"/>
  <c r="H14" i="81"/>
  <c r="M14" i="81"/>
  <c r="P14" i="81"/>
  <c r="S14" i="81"/>
  <c r="V14" i="81"/>
  <c r="W14" i="81"/>
  <c r="C15" i="81"/>
  <c r="H15" i="81"/>
  <c r="M15" i="81"/>
  <c r="P15" i="81"/>
  <c r="W15" i="81"/>
  <c r="S15" i="81"/>
  <c r="V15" i="81"/>
  <c r="C16" i="81"/>
  <c r="H16" i="81"/>
  <c r="M16" i="81"/>
  <c r="P16" i="81"/>
  <c r="S16" i="81"/>
  <c r="V16" i="81"/>
  <c r="W16" i="81"/>
  <c r="H17" i="81"/>
  <c r="C17" i="81"/>
  <c r="P17" i="81"/>
  <c r="S17" i="81"/>
  <c r="V17" i="81"/>
  <c r="D18" i="81"/>
  <c r="K18" i="81"/>
  <c r="T18" i="81"/>
  <c r="F19" i="81"/>
  <c r="N19" i="81"/>
  <c r="O19" i="81"/>
  <c r="D20" i="81"/>
  <c r="C20" i="81" s="1"/>
  <c r="I20" i="81"/>
  <c r="Q20" i="81"/>
  <c r="T20" i="81"/>
  <c r="F33" i="81"/>
  <c r="K35" i="81"/>
  <c r="M21" i="81"/>
  <c r="N33" i="81"/>
  <c r="O33" i="81"/>
  <c r="W21" i="81"/>
  <c r="C22" i="81"/>
  <c r="H22" i="81"/>
  <c r="M22" i="81"/>
  <c r="P22" i="81"/>
  <c r="S22" i="81"/>
  <c r="V22" i="81"/>
  <c r="W22" i="81"/>
  <c r="C23" i="81"/>
  <c r="H23" i="81"/>
  <c r="M23" i="81"/>
  <c r="P23" i="81"/>
  <c r="W23" i="81"/>
  <c r="S23" i="81"/>
  <c r="C24" i="81"/>
  <c r="H24" i="81"/>
  <c r="M24" i="81"/>
  <c r="P24" i="81"/>
  <c r="O34" i="81"/>
  <c r="S24" i="81"/>
  <c r="V24" i="81"/>
  <c r="W24" i="81"/>
  <c r="H25" i="81"/>
  <c r="C25" i="81"/>
  <c r="P25" i="81"/>
  <c r="S25" i="81"/>
  <c r="V25" i="81"/>
  <c r="M26" i="81"/>
  <c r="P26" i="81"/>
  <c r="V26" i="81"/>
  <c r="H27" i="81"/>
  <c r="M27" i="81"/>
  <c r="P27" i="81"/>
  <c r="V27" i="81"/>
  <c r="W27" i="81"/>
  <c r="C28" i="81"/>
  <c r="M28" i="81"/>
  <c r="P28" i="81"/>
  <c r="S28" i="81"/>
  <c r="V28" i="81"/>
  <c r="M29" i="81"/>
  <c r="P29" i="81"/>
  <c r="W29" i="81"/>
  <c r="C30" i="81"/>
  <c r="H30" i="81"/>
  <c r="P30" i="81"/>
  <c r="V30" i="81"/>
  <c r="W30" i="81"/>
  <c r="C31" i="81"/>
  <c r="M31" i="81"/>
  <c r="P31" i="81"/>
  <c r="W31" i="81"/>
  <c r="S31" i="81"/>
  <c r="C32" i="81"/>
  <c r="H32" i="81"/>
  <c r="M32" i="81"/>
  <c r="P32" i="81"/>
  <c r="S32" i="81"/>
  <c r="V32" i="81"/>
  <c r="W32" i="81"/>
  <c r="I33" i="81"/>
  <c r="Q33" i="81"/>
  <c r="D34" i="81"/>
  <c r="K34" i="81"/>
  <c r="T34" i="81"/>
  <c r="F35" i="81"/>
  <c r="I35" i="81"/>
  <c r="N35" i="81"/>
  <c r="O35" i="81"/>
  <c r="Q35" i="81"/>
  <c r="C36" i="81"/>
  <c r="K48" i="81"/>
  <c r="P36" i="81"/>
  <c r="S36" i="81"/>
  <c r="T48" i="81"/>
  <c r="M37" i="81"/>
  <c r="P37" i="81"/>
  <c r="W37" i="81"/>
  <c r="C38" i="81"/>
  <c r="H38" i="81"/>
  <c r="O48" i="81"/>
  <c r="V38" i="81"/>
  <c r="W38" i="81"/>
  <c r="C39" i="81"/>
  <c r="M39" i="81"/>
  <c r="P39" i="81"/>
  <c r="W39" i="81"/>
  <c r="S39" i="81"/>
  <c r="C40" i="81"/>
  <c r="H40" i="81"/>
  <c r="M40" i="81"/>
  <c r="P40" i="81"/>
  <c r="O49" i="81"/>
  <c r="S40" i="81"/>
  <c r="V40" i="81"/>
  <c r="W40" i="81"/>
  <c r="H41" i="81"/>
  <c r="C41" i="81"/>
  <c r="P41" i="81"/>
  <c r="S41" i="81"/>
  <c r="V41" i="81"/>
  <c r="M42" i="81"/>
  <c r="P42" i="81"/>
  <c r="S42" i="81"/>
  <c r="V42" i="81"/>
  <c r="H43" i="81"/>
  <c r="M43" i="81"/>
  <c r="P43" i="81"/>
  <c r="V43" i="81"/>
  <c r="W43" i="81"/>
  <c r="C44" i="81"/>
  <c r="P44" i="81"/>
  <c r="S44" i="81"/>
  <c r="V44" i="81"/>
  <c r="C45" i="81"/>
  <c r="M45" i="81"/>
  <c r="P45" i="81"/>
  <c r="W45" i="81"/>
  <c r="C46" i="81"/>
  <c r="H46" i="81"/>
  <c r="M46" i="81"/>
  <c r="P46" i="81"/>
  <c r="V46" i="81"/>
  <c r="W46" i="81"/>
  <c r="C47" i="81"/>
  <c r="M47" i="81"/>
  <c r="P47" i="81"/>
  <c r="W47" i="81"/>
  <c r="S47" i="81"/>
  <c r="F48" i="81"/>
  <c r="N48" i="81"/>
  <c r="I49" i="81"/>
  <c r="Q49" i="81"/>
  <c r="D50" i="81"/>
  <c r="F50" i="81"/>
  <c r="K50" i="81"/>
  <c r="N50" i="81"/>
  <c r="T50" i="81"/>
  <c r="V50" i="81" s="1"/>
  <c r="B1" i="80"/>
  <c r="B2" i="80"/>
  <c r="C6" i="79"/>
  <c r="I20" i="79"/>
  <c r="P6" i="79"/>
  <c r="S6" i="79"/>
  <c r="R20" i="79"/>
  <c r="T18" i="79"/>
  <c r="W20" i="79"/>
  <c r="X20" i="79"/>
  <c r="Y6" i="79"/>
  <c r="AB6" i="79"/>
  <c r="AA18" i="79"/>
  <c r="AF20" i="79"/>
  <c r="AH6" i="79"/>
  <c r="AI6" i="79"/>
  <c r="H7" i="79"/>
  <c r="C7" i="79"/>
  <c r="P7" i="79"/>
  <c r="S7" i="79"/>
  <c r="V7" i="79"/>
  <c r="X18" i="79"/>
  <c r="Y7" i="79"/>
  <c r="AB7" i="79"/>
  <c r="AE7" i="79"/>
  <c r="AI7" i="79"/>
  <c r="C8" i="79"/>
  <c r="H8" i="79"/>
  <c r="O18" i="79"/>
  <c r="P8" i="79"/>
  <c r="S8" i="79"/>
  <c r="V8" i="79"/>
  <c r="Y8" i="79"/>
  <c r="AB8" i="79"/>
  <c r="AE8" i="79"/>
  <c r="AH8" i="79"/>
  <c r="H9" i="79"/>
  <c r="M9" i="79"/>
  <c r="P9" i="79"/>
  <c r="O19" i="79"/>
  <c r="S9" i="79"/>
  <c r="V9" i="79"/>
  <c r="Y9" i="79"/>
  <c r="X19" i="79"/>
  <c r="AB9" i="79"/>
  <c r="AI9" i="79"/>
  <c r="AE9" i="79"/>
  <c r="C10" i="79"/>
  <c r="H10" i="79"/>
  <c r="M10" i="79"/>
  <c r="P10" i="79"/>
  <c r="S10" i="79"/>
  <c r="V10" i="79"/>
  <c r="Y10" i="79"/>
  <c r="AB10" i="79"/>
  <c r="AE10" i="79"/>
  <c r="AE11" i="79"/>
  <c r="M11" i="79"/>
  <c r="P11" i="79"/>
  <c r="S11" i="79"/>
  <c r="V11" i="79"/>
  <c r="Y11" i="79"/>
  <c r="AB11" i="79"/>
  <c r="C12" i="79"/>
  <c r="AH12" i="79"/>
  <c r="M12" i="79"/>
  <c r="P12" i="79"/>
  <c r="S12" i="79"/>
  <c r="V12" i="79"/>
  <c r="Y12" i="79"/>
  <c r="AB12" i="79"/>
  <c r="AI12" i="79"/>
  <c r="C13" i="79"/>
  <c r="M13" i="79"/>
  <c r="P13" i="79"/>
  <c r="S13" i="79"/>
  <c r="V13" i="79"/>
  <c r="Y13" i="79"/>
  <c r="AB13" i="79"/>
  <c r="AH13" i="79"/>
  <c r="AI13" i="79"/>
  <c r="C14" i="79"/>
  <c r="P14" i="79"/>
  <c r="S14" i="79"/>
  <c r="V14" i="79"/>
  <c r="Y14" i="79"/>
  <c r="AB14" i="79"/>
  <c r="AH14" i="79"/>
  <c r="AI14" i="79"/>
  <c r="H15" i="79"/>
  <c r="C15" i="79"/>
  <c r="P15" i="79"/>
  <c r="S15" i="79"/>
  <c r="V15" i="79"/>
  <c r="Y15" i="79"/>
  <c r="AB15" i="79"/>
  <c r="AE15" i="79"/>
  <c r="AI15" i="79"/>
  <c r="H16" i="79"/>
  <c r="P16" i="79"/>
  <c r="S16" i="79"/>
  <c r="V16" i="79"/>
  <c r="Y16" i="79"/>
  <c r="AB16" i="79"/>
  <c r="AE16" i="79"/>
  <c r="AH16" i="79"/>
  <c r="F20" i="79"/>
  <c r="M17" i="79"/>
  <c r="N20" i="79"/>
  <c r="S17" i="79"/>
  <c r="V17" i="79"/>
  <c r="Y17" i="79"/>
  <c r="AB17" i="79"/>
  <c r="AI17" i="79"/>
  <c r="AE17" i="79"/>
  <c r="F18" i="79"/>
  <c r="N18" i="79"/>
  <c r="U18" i="79"/>
  <c r="AC18" i="79"/>
  <c r="D19" i="79"/>
  <c r="AE19" i="79" s="1"/>
  <c r="T19" i="79"/>
  <c r="U19" i="79"/>
  <c r="AC19" i="79"/>
  <c r="D20" i="79"/>
  <c r="K20" i="79"/>
  <c r="T20" i="79"/>
  <c r="U20" i="79"/>
  <c r="AA20" i="79"/>
  <c r="AC20" i="79"/>
  <c r="C21" i="79"/>
  <c r="M21" i="79"/>
  <c r="P21" i="79"/>
  <c r="S21" i="79"/>
  <c r="T33" i="79"/>
  <c r="U33" i="79"/>
  <c r="Y21" i="79"/>
  <c r="AB21" i="79"/>
  <c r="AA35" i="79"/>
  <c r="AC33" i="79"/>
  <c r="AH21" i="79"/>
  <c r="AI21" i="79"/>
  <c r="H22" i="79"/>
  <c r="P22" i="79"/>
  <c r="V22" i="79"/>
  <c r="Y22" i="79"/>
  <c r="AB22" i="79"/>
  <c r="AH22" i="79"/>
  <c r="AI22" i="79"/>
  <c r="H23" i="79"/>
  <c r="C23" i="79"/>
  <c r="P23" i="79"/>
  <c r="S23" i="79"/>
  <c r="V23" i="79"/>
  <c r="AB23" i="79"/>
  <c r="AE23" i="79"/>
  <c r="AI23" i="79"/>
  <c r="C24" i="79"/>
  <c r="H24" i="79"/>
  <c r="O34" i="79"/>
  <c r="S24" i="79"/>
  <c r="S34" i="79" s="1"/>
  <c r="R34" i="79"/>
  <c r="V24" i="79"/>
  <c r="Y24" i="79"/>
  <c r="X34" i="79"/>
  <c r="AB24" i="79"/>
  <c r="AE24" i="79"/>
  <c r="AH24" i="79"/>
  <c r="H25" i="79"/>
  <c r="M25" i="79"/>
  <c r="P25" i="79"/>
  <c r="S25" i="79"/>
  <c r="V25" i="79"/>
  <c r="Y25" i="79"/>
  <c r="AB25" i="79"/>
  <c r="AI25" i="79"/>
  <c r="AE25" i="79"/>
  <c r="C26" i="79"/>
  <c r="H26" i="79"/>
  <c r="M26" i="79"/>
  <c r="P26" i="79"/>
  <c r="S26" i="79"/>
  <c r="V26" i="79"/>
  <c r="Y26" i="79"/>
  <c r="AB26" i="79"/>
  <c r="AE26" i="79"/>
  <c r="AE27" i="79"/>
  <c r="M27" i="79"/>
  <c r="P27" i="79"/>
  <c r="S27" i="79"/>
  <c r="V27" i="79"/>
  <c r="Y27" i="79"/>
  <c r="AB27" i="79"/>
  <c r="AH28" i="79"/>
  <c r="M28" i="79"/>
  <c r="P28" i="79"/>
  <c r="S28" i="79"/>
  <c r="V28" i="79"/>
  <c r="Y28" i="79"/>
  <c r="AA34" i="79"/>
  <c r="AB28" i="79"/>
  <c r="AI28" i="79"/>
  <c r="C29" i="79"/>
  <c r="M29" i="79"/>
  <c r="P29" i="79"/>
  <c r="S29" i="79"/>
  <c r="V29" i="79"/>
  <c r="Y29" i="79"/>
  <c r="AB29" i="79"/>
  <c r="AH29" i="79"/>
  <c r="AI29" i="79"/>
  <c r="H30" i="79"/>
  <c r="P30" i="79"/>
  <c r="V30" i="79"/>
  <c r="Y30" i="79"/>
  <c r="AB30" i="79"/>
  <c r="AH30" i="79"/>
  <c r="AI30" i="79"/>
  <c r="H31" i="79"/>
  <c r="P31" i="79"/>
  <c r="S31" i="79"/>
  <c r="V31" i="79"/>
  <c r="Y31" i="79"/>
  <c r="AB31" i="79"/>
  <c r="AE31" i="79"/>
  <c r="C32" i="79"/>
  <c r="H32" i="79"/>
  <c r="O35" i="79"/>
  <c r="S32" i="79"/>
  <c r="V32" i="79"/>
  <c r="AB32" i="79"/>
  <c r="AE32" i="79"/>
  <c r="F33" i="79"/>
  <c r="N33" i="79"/>
  <c r="O33" i="79"/>
  <c r="W33" i="79"/>
  <c r="F34" i="79"/>
  <c r="N34" i="79"/>
  <c r="U34" i="79"/>
  <c r="V34" i="79"/>
  <c r="AC34" i="79"/>
  <c r="D35" i="79"/>
  <c r="F35" i="79"/>
  <c r="N35" i="79"/>
  <c r="T35" i="79"/>
  <c r="U35" i="79"/>
  <c r="AC35" i="79"/>
  <c r="C36" i="79"/>
  <c r="AH36" i="79"/>
  <c r="S36" i="79"/>
  <c r="U48" i="79"/>
  <c r="Y36" i="79"/>
  <c r="AI36" i="79"/>
  <c r="C37" i="79"/>
  <c r="P37" i="79"/>
  <c r="V37" i="79"/>
  <c r="Y37" i="79"/>
  <c r="AH37" i="79"/>
  <c r="AI37" i="79"/>
  <c r="P38" i="79"/>
  <c r="V38" i="79"/>
  <c r="Y38" i="79"/>
  <c r="AB38" i="79"/>
  <c r="AH38" i="79"/>
  <c r="AI38" i="79"/>
  <c r="H39" i="79"/>
  <c r="K49" i="79"/>
  <c r="P39" i="79"/>
  <c r="R49" i="79"/>
  <c r="V39" i="79"/>
  <c r="AB39" i="79"/>
  <c r="AE39" i="79"/>
  <c r="C40" i="79"/>
  <c r="H40" i="79"/>
  <c r="P40" i="79"/>
  <c r="S40" i="79"/>
  <c r="V40" i="79"/>
  <c r="Y40" i="79"/>
  <c r="AB40" i="79"/>
  <c r="AE40" i="79"/>
  <c r="F49" i="79"/>
  <c r="M41" i="79"/>
  <c r="P41" i="79"/>
  <c r="S41" i="79"/>
  <c r="V41" i="79"/>
  <c r="Y41" i="79"/>
  <c r="AB41" i="79"/>
  <c r="AI41" i="79"/>
  <c r="AE41" i="79"/>
  <c r="C42" i="79"/>
  <c r="M42" i="79"/>
  <c r="P42" i="79"/>
  <c r="S42" i="79"/>
  <c r="Y42" i="79"/>
  <c r="AB42" i="79"/>
  <c r="M43" i="79"/>
  <c r="P43" i="79"/>
  <c r="S43" i="79"/>
  <c r="Y43" i="79"/>
  <c r="AB43" i="79"/>
  <c r="C44" i="79"/>
  <c r="AH44" i="79"/>
  <c r="M44" i="79"/>
  <c r="P44" i="79"/>
  <c r="S44" i="79"/>
  <c r="V44" i="79"/>
  <c r="Y44" i="79"/>
  <c r="AB44" i="79"/>
  <c r="AI44" i="79"/>
  <c r="C45" i="79"/>
  <c r="P45" i="79"/>
  <c r="S45" i="79"/>
  <c r="V45" i="79"/>
  <c r="Y45" i="79"/>
  <c r="AB45" i="79"/>
  <c r="AH45" i="79"/>
  <c r="AI45" i="79"/>
  <c r="C46" i="79"/>
  <c r="M46" i="79"/>
  <c r="P46" i="79"/>
  <c r="S46" i="79"/>
  <c r="V46" i="79"/>
  <c r="Y46" i="79"/>
  <c r="AB46" i="79"/>
  <c r="AH46" i="79"/>
  <c r="AI46" i="79"/>
  <c r="H47" i="79"/>
  <c r="P47" i="79"/>
  <c r="S47" i="79"/>
  <c r="V47" i="79"/>
  <c r="X50" i="79"/>
  <c r="AB47" i="79"/>
  <c r="AE47" i="79"/>
  <c r="O48" i="79"/>
  <c r="AF48" i="79"/>
  <c r="N49" i="79"/>
  <c r="O49" i="79"/>
  <c r="F50" i="79"/>
  <c r="N50" i="79"/>
  <c r="O50" i="79"/>
  <c r="U50" i="79"/>
  <c r="W50" i="79"/>
  <c r="AC50" i="79"/>
  <c r="B1" i="78"/>
  <c r="B2" i="78"/>
  <c r="C6" i="77"/>
  <c r="H6" i="77"/>
  <c r="O20" i="77"/>
  <c r="R20" i="77"/>
  <c r="V6" i="77"/>
  <c r="X20" i="77"/>
  <c r="Y6" i="77"/>
  <c r="AF6" i="77"/>
  <c r="AE6" i="77"/>
  <c r="C7" i="77"/>
  <c r="K20" i="77"/>
  <c r="P7" i="77"/>
  <c r="S7" i="77"/>
  <c r="Y7" i="77"/>
  <c r="AF7" i="77"/>
  <c r="AE7" i="77"/>
  <c r="C8" i="77"/>
  <c r="F20" i="77"/>
  <c r="M8" i="77"/>
  <c r="S8" i="77"/>
  <c r="Y8" i="77"/>
  <c r="AF8" i="77"/>
  <c r="AB8" i="77"/>
  <c r="C9" i="77"/>
  <c r="F19" i="77"/>
  <c r="M9" i="77"/>
  <c r="S9" i="77"/>
  <c r="V9" i="77"/>
  <c r="W18" i="77"/>
  <c r="AB9" i="77"/>
  <c r="AF9" i="77"/>
  <c r="H10" i="77"/>
  <c r="P10" i="77"/>
  <c r="S10" i="77"/>
  <c r="V10" i="77"/>
  <c r="Y10" i="77"/>
  <c r="AF10" i="77"/>
  <c r="AE10" i="77"/>
  <c r="C11" i="77"/>
  <c r="I19" i="77"/>
  <c r="P11" i="77"/>
  <c r="S11" i="77"/>
  <c r="V11" i="77"/>
  <c r="Y11" i="77"/>
  <c r="AF11" i="77"/>
  <c r="AE11" i="77"/>
  <c r="H12" i="77"/>
  <c r="M12" i="77"/>
  <c r="P12" i="77"/>
  <c r="S12" i="77"/>
  <c r="V12" i="77"/>
  <c r="Y12" i="77"/>
  <c r="AF12" i="77"/>
  <c r="C13" i="77"/>
  <c r="H13" i="77"/>
  <c r="M13" i="77"/>
  <c r="P13" i="77"/>
  <c r="S13" i="77"/>
  <c r="V13" i="77"/>
  <c r="AB13" i="77"/>
  <c r="AF13" i="77"/>
  <c r="H14" i="77"/>
  <c r="M14" i="77"/>
  <c r="P14" i="77"/>
  <c r="V14" i="77"/>
  <c r="Y14" i="77"/>
  <c r="AE14" i="77"/>
  <c r="AF14" i="77"/>
  <c r="C15" i="77"/>
  <c r="P15" i="77"/>
  <c r="S15" i="77"/>
  <c r="V15" i="77"/>
  <c r="Y15" i="77"/>
  <c r="AF15" i="77"/>
  <c r="AE15" i="77"/>
  <c r="H16" i="77"/>
  <c r="M16" i="77"/>
  <c r="P16" i="77"/>
  <c r="S16" i="77"/>
  <c r="V16" i="77"/>
  <c r="Y16" i="77"/>
  <c r="AB16" i="77"/>
  <c r="C17" i="77"/>
  <c r="H17" i="77"/>
  <c r="M17" i="77"/>
  <c r="N20" i="77"/>
  <c r="S17" i="77"/>
  <c r="V17" i="77"/>
  <c r="AB17" i="77"/>
  <c r="AF17" i="77"/>
  <c r="AE17" i="77"/>
  <c r="I18" i="77"/>
  <c r="Q18" i="77"/>
  <c r="X18" i="77"/>
  <c r="K19" i="77"/>
  <c r="R19" i="77"/>
  <c r="Z19" i="77"/>
  <c r="D20" i="77"/>
  <c r="T20" i="77"/>
  <c r="U20" i="77"/>
  <c r="AC20" i="77"/>
  <c r="C21" i="77"/>
  <c r="H21" i="77"/>
  <c r="M21" i="77"/>
  <c r="N35" i="77"/>
  <c r="S21" i="77"/>
  <c r="U33" i="77"/>
  <c r="V21" i="77"/>
  <c r="AB21" i="77"/>
  <c r="AF21" i="77"/>
  <c r="AE21" i="77"/>
  <c r="H22" i="77"/>
  <c r="I35" i="77"/>
  <c r="P22" i="77"/>
  <c r="V22" i="77"/>
  <c r="Y22" i="77"/>
  <c r="Z35" i="77"/>
  <c r="AE22" i="77"/>
  <c r="AF22" i="77"/>
  <c r="C23" i="77"/>
  <c r="M23" i="77"/>
  <c r="P23" i="77"/>
  <c r="R35" i="77"/>
  <c r="S23" i="77"/>
  <c r="Y23" i="77"/>
  <c r="AF23" i="77"/>
  <c r="AB23" i="77"/>
  <c r="AE23" i="77"/>
  <c r="C24" i="77"/>
  <c r="K34" i="77"/>
  <c r="S24" i="77"/>
  <c r="T34" i="77"/>
  <c r="Y24" i="77"/>
  <c r="C25" i="77"/>
  <c r="H25" i="77"/>
  <c r="M25" i="77"/>
  <c r="P25" i="77"/>
  <c r="S25" i="77"/>
  <c r="V25" i="77"/>
  <c r="Y25" i="77"/>
  <c r="AB25" i="77"/>
  <c r="AF25" i="77"/>
  <c r="AE25" i="77"/>
  <c r="H26" i="77"/>
  <c r="O34" i="77"/>
  <c r="P26" i="77"/>
  <c r="S26" i="77"/>
  <c r="V26" i="77"/>
  <c r="Y26" i="77"/>
  <c r="AE26" i="77"/>
  <c r="AF26" i="77"/>
  <c r="C27" i="77"/>
  <c r="M27" i="77"/>
  <c r="P27" i="77"/>
  <c r="S27" i="77"/>
  <c r="V27" i="77"/>
  <c r="Y27" i="77"/>
  <c r="AF27" i="77"/>
  <c r="AB27" i="77"/>
  <c r="AE27" i="77"/>
  <c r="C28" i="77"/>
  <c r="F33" i="77"/>
  <c r="M28" i="77"/>
  <c r="P28" i="77"/>
  <c r="S28" i="77"/>
  <c r="V28" i="77"/>
  <c r="Y28" i="77"/>
  <c r="AF28" i="77"/>
  <c r="AB28" i="77"/>
  <c r="C29" i="77"/>
  <c r="H29" i="77"/>
  <c r="M29" i="77"/>
  <c r="P29" i="77"/>
  <c r="S29" i="77"/>
  <c r="V29" i="77"/>
  <c r="X34" i="77"/>
  <c r="AB29" i="77"/>
  <c r="AC33" i="77"/>
  <c r="H30" i="77"/>
  <c r="M30" i="77"/>
  <c r="P30" i="77"/>
  <c r="V30" i="77"/>
  <c r="Y30" i="77"/>
  <c r="AE30" i="77"/>
  <c r="AF30" i="77"/>
  <c r="C31" i="77"/>
  <c r="P31" i="77"/>
  <c r="S31" i="77"/>
  <c r="V31" i="77"/>
  <c r="Y31" i="77"/>
  <c r="AF31" i="77"/>
  <c r="AE31" i="77"/>
  <c r="C32" i="77"/>
  <c r="M32" i="77"/>
  <c r="P32" i="77"/>
  <c r="S32" i="77"/>
  <c r="V32" i="77"/>
  <c r="Y32" i="77"/>
  <c r="AB32" i="77"/>
  <c r="O33" i="77"/>
  <c r="W33" i="77"/>
  <c r="X33" i="77"/>
  <c r="I34" i="77"/>
  <c r="Q34" i="77"/>
  <c r="R34" i="77"/>
  <c r="W34" i="77"/>
  <c r="Z34" i="77"/>
  <c r="D35" i="77"/>
  <c r="T35" i="77"/>
  <c r="C36" i="77"/>
  <c r="F48" i="77"/>
  <c r="M36" i="77"/>
  <c r="P36" i="77"/>
  <c r="S36" i="77"/>
  <c r="V36" i="77"/>
  <c r="Y36" i="77"/>
  <c r="AF36" i="77"/>
  <c r="AC50" i="77"/>
  <c r="C37" i="77"/>
  <c r="AE37" i="77"/>
  <c r="M37" i="77"/>
  <c r="P37" i="77"/>
  <c r="S37" i="77"/>
  <c r="V37" i="77"/>
  <c r="W50" i="77"/>
  <c r="X50" i="77"/>
  <c r="AB37" i="77"/>
  <c r="AF37" i="77"/>
  <c r="H38" i="77"/>
  <c r="I48" i="77"/>
  <c r="P38" i="77"/>
  <c r="R50" i="77"/>
  <c r="V38" i="77"/>
  <c r="Y38" i="77"/>
  <c r="AE38" i="77"/>
  <c r="AF38" i="77"/>
  <c r="C39" i="77"/>
  <c r="P39" i="77"/>
  <c r="Q49" i="77"/>
  <c r="V39" i="77"/>
  <c r="Y39" i="77"/>
  <c r="Z48" i="77"/>
  <c r="AE39" i="77"/>
  <c r="C40" i="77"/>
  <c r="F49" i="77"/>
  <c r="M40" i="77"/>
  <c r="P40" i="77"/>
  <c r="S40" i="77"/>
  <c r="V40" i="77"/>
  <c r="Y40" i="77"/>
  <c r="AF40" i="77"/>
  <c r="C41" i="77"/>
  <c r="AE41" i="77"/>
  <c r="M41" i="77"/>
  <c r="P41" i="77"/>
  <c r="S41" i="77"/>
  <c r="V41" i="77"/>
  <c r="Y41" i="77"/>
  <c r="AB41" i="77"/>
  <c r="AF41" i="77"/>
  <c r="H42" i="77"/>
  <c r="P42" i="77"/>
  <c r="S42" i="77"/>
  <c r="V42" i="77"/>
  <c r="W49" i="77"/>
  <c r="X49" i="77"/>
  <c r="AE42" i="77"/>
  <c r="AF42" i="77"/>
  <c r="C43" i="77"/>
  <c r="M43" i="77"/>
  <c r="P43" i="77"/>
  <c r="S43" i="77"/>
  <c r="V43" i="77"/>
  <c r="Y43" i="77"/>
  <c r="AF43" i="77"/>
  <c r="AE43" i="77"/>
  <c r="H44" i="77"/>
  <c r="M44" i="77"/>
  <c r="P44" i="77"/>
  <c r="S44" i="77"/>
  <c r="V44" i="77"/>
  <c r="Y44" i="77"/>
  <c r="C45" i="77"/>
  <c r="H45" i="77"/>
  <c r="M45" i="77"/>
  <c r="N48" i="77"/>
  <c r="O50" i="77"/>
  <c r="S45" i="77"/>
  <c r="V45" i="77"/>
  <c r="Y45" i="77"/>
  <c r="AB45" i="77"/>
  <c r="AE45" i="77"/>
  <c r="AF45" i="77"/>
  <c r="H46" i="77"/>
  <c r="P46" i="77"/>
  <c r="S46" i="77"/>
  <c r="V46" i="77"/>
  <c r="Y46" i="77"/>
  <c r="AE46" i="77"/>
  <c r="C47" i="77"/>
  <c r="M47" i="77"/>
  <c r="P47" i="77"/>
  <c r="S47" i="77"/>
  <c r="V47" i="77"/>
  <c r="Y47" i="77"/>
  <c r="AF47" i="77"/>
  <c r="AE47" i="77"/>
  <c r="D48" i="77"/>
  <c r="K48" i="77"/>
  <c r="Q48" i="77"/>
  <c r="R48" i="77"/>
  <c r="U48" i="77"/>
  <c r="N49" i="77"/>
  <c r="T49" i="77"/>
  <c r="AC49" i="77"/>
  <c r="F50" i="77"/>
  <c r="I50" i="77"/>
  <c r="U50" i="77"/>
  <c r="Z50" i="77"/>
  <c r="B1" i="76"/>
  <c r="B2" i="76"/>
  <c r="C6" i="75"/>
  <c r="AE6" i="75"/>
  <c r="M6" i="75"/>
  <c r="P6" i="75"/>
  <c r="S6" i="75"/>
  <c r="Y6" i="75"/>
  <c r="AB6" i="75"/>
  <c r="AB7" i="75"/>
  <c r="P7" i="75"/>
  <c r="Q20" i="75"/>
  <c r="V7" i="75"/>
  <c r="Y7" i="75"/>
  <c r="AF7" i="75"/>
  <c r="AE7" i="75"/>
  <c r="H8" i="75"/>
  <c r="M8" i="75"/>
  <c r="P8" i="75"/>
  <c r="S8" i="75"/>
  <c r="V8" i="75"/>
  <c r="Y8" i="75"/>
  <c r="AB8" i="75"/>
  <c r="AF8" i="75"/>
  <c r="C9" i="75"/>
  <c r="H9" i="75"/>
  <c r="K19" i="75"/>
  <c r="P9" i="75"/>
  <c r="S9" i="75"/>
  <c r="Y9" i="75"/>
  <c r="AB9" i="75"/>
  <c r="C10" i="75"/>
  <c r="H10" i="75"/>
  <c r="M10" i="75"/>
  <c r="S10" i="75"/>
  <c r="V10" i="75"/>
  <c r="Y10" i="75"/>
  <c r="AF10" i="75"/>
  <c r="AE10" i="75"/>
  <c r="H11" i="75"/>
  <c r="O19" i="75"/>
  <c r="P11" i="75"/>
  <c r="S11" i="75"/>
  <c r="T19" i="75"/>
  <c r="Y11" i="75"/>
  <c r="AB11" i="75"/>
  <c r="H12" i="75"/>
  <c r="M12" i="75"/>
  <c r="P12" i="75"/>
  <c r="S12" i="75"/>
  <c r="V12" i="75"/>
  <c r="Y12" i="75"/>
  <c r="AB12" i="75"/>
  <c r="AE12" i="75"/>
  <c r="AF12" i="75"/>
  <c r="C13" i="75"/>
  <c r="M13" i="75"/>
  <c r="P13" i="75"/>
  <c r="S13" i="75"/>
  <c r="Y13" i="75"/>
  <c r="AB13" i="75"/>
  <c r="AF13" i="75"/>
  <c r="C14" i="75"/>
  <c r="AE14" i="75"/>
  <c r="S14" i="75"/>
  <c r="V14" i="75"/>
  <c r="Y14" i="75"/>
  <c r="AF14" i="75"/>
  <c r="H15" i="75"/>
  <c r="P15" i="75"/>
  <c r="O20" i="75"/>
  <c r="S15" i="75"/>
  <c r="V15" i="75"/>
  <c r="Y15" i="75"/>
  <c r="X20" i="75"/>
  <c r="AB15" i="75"/>
  <c r="AF15" i="75"/>
  <c r="C16" i="75"/>
  <c r="AE16" i="75"/>
  <c r="P16" i="75"/>
  <c r="S16" i="75"/>
  <c r="V16" i="75"/>
  <c r="Y16" i="75"/>
  <c r="AB16" i="75"/>
  <c r="AF16" i="75"/>
  <c r="C17" i="75"/>
  <c r="H17" i="75"/>
  <c r="M17" i="75"/>
  <c r="P17" i="75"/>
  <c r="S17" i="75"/>
  <c r="V17" i="75"/>
  <c r="Y17" i="75"/>
  <c r="AF17" i="75"/>
  <c r="AB17" i="75"/>
  <c r="D18" i="75"/>
  <c r="N18" i="75"/>
  <c r="O18" i="75"/>
  <c r="T18" i="75"/>
  <c r="U18" i="75"/>
  <c r="F19" i="75"/>
  <c r="Q19" i="75"/>
  <c r="W19" i="75"/>
  <c r="AC19" i="75"/>
  <c r="I20" i="75"/>
  <c r="N20" i="75"/>
  <c r="R20" i="75"/>
  <c r="H21" i="75"/>
  <c r="M21" i="75"/>
  <c r="K33" i="75"/>
  <c r="P21" i="75"/>
  <c r="S21" i="75"/>
  <c r="V21" i="75"/>
  <c r="U35" i="75"/>
  <c r="Y21" i="75"/>
  <c r="C22" i="75"/>
  <c r="AE22" i="75"/>
  <c r="M22" i="75"/>
  <c r="O35" i="75"/>
  <c r="S22" i="75"/>
  <c r="V22" i="75"/>
  <c r="AB22" i="75"/>
  <c r="C23" i="75"/>
  <c r="M23" i="75"/>
  <c r="P23" i="75"/>
  <c r="S23" i="75"/>
  <c r="V23" i="75"/>
  <c r="Y23" i="75"/>
  <c r="X33" i="75"/>
  <c r="AE23" i="75"/>
  <c r="AF23" i="75"/>
  <c r="C24" i="75"/>
  <c r="N34" i="75"/>
  <c r="P24" i="75"/>
  <c r="S24" i="75"/>
  <c r="V24" i="75"/>
  <c r="W34" i="75"/>
  <c r="AB24" i="75"/>
  <c r="AF24" i="75"/>
  <c r="AB25" i="75"/>
  <c r="H25" i="75"/>
  <c r="M25" i="75"/>
  <c r="P25" i="75"/>
  <c r="S25" i="75"/>
  <c r="V25" i="75"/>
  <c r="Y25" i="75"/>
  <c r="AF25" i="75"/>
  <c r="AC34" i="75"/>
  <c r="C26" i="75"/>
  <c r="M26" i="75"/>
  <c r="S26" i="75"/>
  <c r="V26" i="75"/>
  <c r="Y26" i="75"/>
  <c r="AB26" i="75"/>
  <c r="C27" i="75"/>
  <c r="M27" i="75"/>
  <c r="P27" i="75"/>
  <c r="S27" i="75"/>
  <c r="V27" i="75"/>
  <c r="Y27" i="75"/>
  <c r="AE27" i="75"/>
  <c r="AF27" i="75"/>
  <c r="AE28" i="75"/>
  <c r="M28" i="75"/>
  <c r="P28" i="75"/>
  <c r="S28" i="75"/>
  <c r="V28" i="75"/>
  <c r="Y28" i="75"/>
  <c r="AB28" i="75"/>
  <c r="AF28" i="75"/>
  <c r="C29" i="75"/>
  <c r="H29" i="75"/>
  <c r="M29" i="75"/>
  <c r="P29" i="75"/>
  <c r="S29" i="75"/>
  <c r="Y29" i="75"/>
  <c r="AF29" i="75"/>
  <c r="AB29" i="75"/>
  <c r="H30" i="75"/>
  <c r="M30" i="75"/>
  <c r="S30" i="75"/>
  <c r="V30" i="75"/>
  <c r="Y30" i="75"/>
  <c r="AF30" i="75"/>
  <c r="AE30" i="75"/>
  <c r="C31" i="75"/>
  <c r="M31" i="75"/>
  <c r="P31" i="75"/>
  <c r="S31" i="75"/>
  <c r="T33" i="75"/>
  <c r="Y31" i="75"/>
  <c r="AB31" i="75"/>
  <c r="AF31" i="75"/>
  <c r="C32" i="75"/>
  <c r="H32" i="75"/>
  <c r="P32" i="75"/>
  <c r="S32" i="75"/>
  <c r="V32" i="75"/>
  <c r="X35" i="75"/>
  <c r="Y32" i="75"/>
  <c r="AB32" i="75"/>
  <c r="D33" i="75"/>
  <c r="AB33" i="75" s="1"/>
  <c r="Z33" i="75"/>
  <c r="F34" i="75"/>
  <c r="AE34" i="75" s="1"/>
  <c r="K34" i="75"/>
  <c r="O34" i="75"/>
  <c r="R34" i="75"/>
  <c r="U34" i="75"/>
  <c r="D35" i="75"/>
  <c r="N35" i="75"/>
  <c r="Q35" i="75"/>
  <c r="T35" i="75"/>
  <c r="W35" i="75"/>
  <c r="AC35" i="75"/>
  <c r="H36" i="75"/>
  <c r="M36" i="75"/>
  <c r="N48" i="75"/>
  <c r="O48" i="75"/>
  <c r="R50" i="75"/>
  <c r="S36" i="75"/>
  <c r="V36" i="75"/>
  <c r="W48" i="75"/>
  <c r="AB36" i="75"/>
  <c r="AE36" i="75"/>
  <c r="C37" i="75"/>
  <c r="H37" i="75"/>
  <c r="M37" i="75"/>
  <c r="P37" i="75"/>
  <c r="S37" i="75"/>
  <c r="Y37" i="75"/>
  <c r="AF37" i="75"/>
  <c r="C38" i="75"/>
  <c r="AB38" i="75"/>
  <c r="K50" i="75"/>
  <c r="S38" i="75"/>
  <c r="V38" i="75"/>
  <c r="Y38" i="75"/>
  <c r="H39" i="75"/>
  <c r="AE39" i="75"/>
  <c r="P39" i="75"/>
  <c r="S39" i="75"/>
  <c r="V39" i="75"/>
  <c r="U49" i="75"/>
  <c r="Y39" i="75"/>
  <c r="X49" i="75"/>
  <c r="AB39" i="75"/>
  <c r="AF39" i="75"/>
  <c r="C40" i="75"/>
  <c r="H40" i="75"/>
  <c r="P40" i="75"/>
  <c r="Q49" i="75"/>
  <c r="V40" i="75"/>
  <c r="Y40" i="75"/>
  <c r="AB40" i="75"/>
  <c r="AE40" i="75"/>
  <c r="H41" i="75"/>
  <c r="M41" i="75"/>
  <c r="P41" i="75"/>
  <c r="S41" i="75"/>
  <c r="Y41" i="75"/>
  <c r="AF41" i="75"/>
  <c r="C42" i="75"/>
  <c r="AB42" i="75"/>
  <c r="AE42" i="75"/>
  <c r="M42" i="75"/>
  <c r="S42" i="75"/>
  <c r="V42" i="75"/>
  <c r="Y42" i="75"/>
  <c r="H43" i="75"/>
  <c r="AE43" i="75"/>
  <c r="P43" i="75"/>
  <c r="S43" i="75"/>
  <c r="V43" i="75"/>
  <c r="Y43" i="75"/>
  <c r="AB43" i="75"/>
  <c r="AF43" i="75"/>
  <c r="C44" i="75"/>
  <c r="H44" i="75"/>
  <c r="P44" i="75"/>
  <c r="Q48" i="75"/>
  <c r="V44" i="75"/>
  <c r="X48" i="75"/>
  <c r="AB44" i="75"/>
  <c r="H45" i="75"/>
  <c r="M45" i="75"/>
  <c r="P45" i="75"/>
  <c r="S45" i="75"/>
  <c r="V45" i="75"/>
  <c r="Y45" i="75"/>
  <c r="AF45" i="75"/>
  <c r="C46" i="75"/>
  <c r="AE46" i="75"/>
  <c r="M46" i="75"/>
  <c r="P46" i="75"/>
  <c r="S46" i="75"/>
  <c r="T50" i="75"/>
  <c r="Y46" i="75"/>
  <c r="AB46" i="75"/>
  <c r="AC50" i="75"/>
  <c r="AB47" i="75"/>
  <c r="H47" i="75"/>
  <c r="P47" i="75"/>
  <c r="S47" i="75"/>
  <c r="V47" i="75"/>
  <c r="Y47" i="75"/>
  <c r="AF47" i="75"/>
  <c r="AE47" i="75"/>
  <c r="D48" i="75"/>
  <c r="T48" i="75"/>
  <c r="U48" i="75"/>
  <c r="AC48" i="75"/>
  <c r="F49" i="75"/>
  <c r="K49" i="75"/>
  <c r="N49" i="75"/>
  <c r="O49" i="75"/>
  <c r="R49" i="75"/>
  <c r="W49" i="75"/>
  <c r="Z49" i="75"/>
  <c r="D50" i="75"/>
  <c r="I50" i="75"/>
  <c r="Q50" i="75"/>
  <c r="U50" i="75"/>
  <c r="X50" i="75"/>
  <c r="B1" i="74"/>
  <c r="B2" i="74"/>
  <c r="C6" i="73"/>
  <c r="H6" i="73"/>
  <c r="M6" i="73"/>
  <c r="P6" i="73"/>
  <c r="O20" i="73"/>
  <c r="S6" i="73"/>
  <c r="V6" i="73"/>
  <c r="W20" i="73"/>
  <c r="X20" i="73"/>
  <c r="Y6" i="73"/>
  <c r="AF6" i="73"/>
  <c r="C7" i="73"/>
  <c r="H7" i="73"/>
  <c r="K20" i="73"/>
  <c r="O18" i="73"/>
  <c r="P7" i="73"/>
  <c r="S7" i="73"/>
  <c r="T20" i="73"/>
  <c r="Y7" i="73"/>
  <c r="X18" i="73"/>
  <c r="AB7" i="73"/>
  <c r="AE7" i="73"/>
  <c r="AF7" i="73"/>
  <c r="C8" i="73"/>
  <c r="M8" i="73"/>
  <c r="P8" i="73"/>
  <c r="S8" i="73"/>
  <c r="V8" i="73"/>
  <c r="Y8" i="73"/>
  <c r="AB8" i="73"/>
  <c r="C9" i="73"/>
  <c r="H9" i="73"/>
  <c r="F19" i="73"/>
  <c r="M9" i="73"/>
  <c r="N19" i="73"/>
  <c r="P9" i="73"/>
  <c r="S9" i="73"/>
  <c r="V9" i="73"/>
  <c r="U19" i="73"/>
  <c r="Y9" i="73"/>
  <c r="AB9" i="73"/>
  <c r="AC19" i="73"/>
  <c r="AE9" i="73"/>
  <c r="AF9" i="73"/>
  <c r="C10" i="73"/>
  <c r="H10" i="73"/>
  <c r="I19" i="73"/>
  <c r="M10" i="73"/>
  <c r="P10" i="73"/>
  <c r="Q19" i="73"/>
  <c r="R19" i="73"/>
  <c r="V10" i="73"/>
  <c r="Y10" i="73"/>
  <c r="AF10" i="73"/>
  <c r="C11" i="73"/>
  <c r="H11" i="73"/>
  <c r="P11" i="73"/>
  <c r="S11" i="73"/>
  <c r="V11" i="73"/>
  <c r="Y11" i="73"/>
  <c r="AB11" i="73"/>
  <c r="AE11" i="73"/>
  <c r="AF11" i="73"/>
  <c r="H12" i="73"/>
  <c r="M12" i="73"/>
  <c r="P12" i="73"/>
  <c r="S12" i="73"/>
  <c r="V12" i="73"/>
  <c r="Y12" i="73"/>
  <c r="AB12" i="73"/>
  <c r="H13" i="73"/>
  <c r="M13" i="73"/>
  <c r="P13" i="73"/>
  <c r="S13" i="73"/>
  <c r="V13" i="73"/>
  <c r="Y13" i="73"/>
  <c r="AB13" i="73"/>
  <c r="AE13" i="73"/>
  <c r="AF13" i="73"/>
  <c r="H14" i="73"/>
  <c r="C14" i="73"/>
  <c r="M14" i="73"/>
  <c r="P14" i="73"/>
  <c r="S14" i="73"/>
  <c r="V14" i="73"/>
  <c r="Y14" i="73"/>
  <c r="AF14" i="73"/>
  <c r="C15" i="73"/>
  <c r="H15" i="73"/>
  <c r="P15" i="73"/>
  <c r="S15" i="73"/>
  <c r="V15" i="73"/>
  <c r="Y15" i="73"/>
  <c r="AB15" i="73"/>
  <c r="AE15" i="73"/>
  <c r="AF15" i="73"/>
  <c r="C16" i="73"/>
  <c r="M16" i="73"/>
  <c r="P16" i="73"/>
  <c r="Q18" i="73"/>
  <c r="R18" i="73"/>
  <c r="V16" i="73"/>
  <c r="Y16" i="73"/>
  <c r="Z18" i="73"/>
  <c r="C17" i="73"/>
  <c r="H17" i="73"/>
  <c r="M17" i="73"/>
  <c r="P17" i="73"/>
  <c r="S17" i="73"/>
  <c r="V17" i="73"/>
  <c r="Y17" i="73"/>
  <c r="AB17" i="73"/>
  <c r="AE17" i="73"/>
  <c r="AF17" i="73"/>
  <c r="F18" i="73"/>
  <c r="N18" i="73"/>
  <c r="U18" i="73"/>
  <c r="AC18" i="73"/>
  <c r="D19" i="73"/>
  <c r="C19" i="73" s="1"/>
  <c r="K19" i="73"/>
  <c r="O19" i="73"/>
  <c r="T19" i="73"/>
  <c r="W19" i="73"/>
  <c r="X19" i="73"/>
  <c r="F20" i="73"/>
  <c r="I20" i="73"/>
  <c r="N20" i="73"/>
  <c r="Q20" i="73"/>
  <c r="R20" i="73"/>
  <c r="U20" i="73"/>
  <c r="Z20" i="73"/>
  <c r="AC20" i="73"/>
  <c r="H21" i="73"/>
  <c r="F35" i="73"/>
  <c r="M21" i="73"/>
  <c r="N35" i="73"/>
  <c r="P21" i="73"/>
  <c r="S21" i="73"/>
  <c r="V21" i="73"/>
  <c r="U35" i="73"/>
  <c r="Y21" i="73"/>
  <c r="AB21" i="73"/>
  <c r="AC35" i="73"/>
  <c r="AE21" i="73"/>
  <c r="AF21" i="73"/>
  <c r="C22" i="73"/>
  <c r="H22" i="73"/>
  <c r="M22" i="73"/>
  <c r="P22" i="73"/>
  <c r="Q35" i="73"/>
  <c r="R35" i="73"/>
  <c r="U33" i="73"/>
  <c r="Y22" i="73"/>
  <c r="AF22" i="73"/>
  <c r="AC33" i="73"/>
  <c r="C23" i="73"/>
  <c r="H23" i="73"/>
  <c r="M23" i="73"/>
  <c r="P23" i="73"/>
  <c r="S23" i="73"/>
  <c r="V23" i="73"/>
  <c r="Y23" i="73"/>
  <c r="AB23" i="73"/>
  <c r="AE23" i="73"/>
  <c r="AF23" i="73"/>
  <c r="C24" i="73"/>
  <c r="M24" i="73"/>
  <c r="K34" i="73"/>
  <c r="P24" i="73"/>
  <c r="S24" i="73"/>
  <c r="T34" i="73"/>
  <c r="V24" i="73"/>
  <c r="Y24" i="73"/>
  <c r="AB24" i="73"/>
  <c r="C25" i="73"/>
  <c r="H25" i="73"/>
  <c r="M25" i="73"/>
  <c r="P25" i="73"/>
  <c r="S25" i="73"/>
  <c r="V25" i="73"/>
  <c r="W34" i="73"/>
  <c r="X34" i="73"/>
  <c r="AB25" i="73"/>
  <c r="AE25" i="73"/>
  <c r="AF25" i="73"/>
  <c r="C26" i="73"/>
  <c r="H26" i="73"/>
  <c r="M26" i="73"/>
  <c r="P26" i="73"/>
  <c r="S26" i="73"/>
  <c r="V26" i="73"/>
  <c r="Y26" i="73"/>
  <c r="AF26" i="73"/>
  <c r="C27" i="73"/>
  <c r="H27" i="73"/>
  <c r="P27" i="73"/>
  <c r="S27" i="73"/>
  <c r="V27" i="73"/>
  <c r="Y27" i="73"/>
  <c r="AB27" i="73"/>
  <c r="AE27" i="73"/>
  <c r="AF27" i="73"/>
  <c r="C28" i="73"/>
  <c r="M28" i="73"/>
  <c r="P28" i="73"/>
  <c r="S28" i="73"/>
  <c r="V28" i="73"/>
  <c r="Y28" i="73"/>
  <c r="AB28" i="73"/>
  <c r="C29" i="73"/>
  <c r="H29" i="73"/>
  <c r="M29" i="73"/>
  <c r="P29" i="73"/>
  <c r="S29" i="73"/>
  <c r="V29" i="73"/>
  <c r="Y29" i="73"/>
  <c r="AB29" i="73"/>
  <c r="AE29" i="73"/>
  <c r="AF29" i="73"/>
  <c r="H30" i="73"/>
  <c r="M30" i="73"/>
  <c r="P30" i="73"/>
  <c r="S30" i="73"/>
  <c r="V30" i="73"/>
  <c r="Y30" i="73"/>
  <c r="AF30" i="73"/>
  <c r="C31" i="73"/>
  <c r="H31" i="73"/>
  <c r="M31" i="73"/>
  <c r="O33" i="73"/>
  <c r="S31" i="73"/>
  <c r="V31" i="73"/>
  <c r="W33" i="73"/>
  <c r="X33" i="73"/>
  <c r="AB31" i="73"/>
  <c r="AE31" i="73"/>
  <c r="AF31" i="73"/>
  <c r="C32" i="73"/>
  <c r="M32" i="73"/>
  <c r="P32" i="73"/>
  <c r="S32" i="73"/>
  <c r="V32" i="73"/>
  <c r="Y32" i="73"/>
  <c r="AB32" i="73"/>
  <c r="D33" i="73"/>
  <c r="K33" i="73"/>
  <c r="T33" i="73"/>
  <c r="F34" i="73"/>
  <c r="I34" i="73"/>
  <c r="N34" i="73"/>
  <c r="Q34" i="73"/>
  <c r="R34" i="73"/>
  <c r="U34" i="73"/>
  <c r="Z34" i="73"/>
  <c r="AC34" i="73"/>
  <c r="D35" i="73"/>
  <c r="K35" i="73"/>
  <c r="O35" i="73"/>
  <c r="T35" i="73"/>
  <c r="W35" i="73"/>
  <c r="X35" i="73"/>
  <c r="H36" i="73"/>
  <c r="M36" i="73"/>
  <c r="P36" i="73"/>
  <c r="S36" i="73"/>
  <c r="T50" i="73"/>
  <c r="V36" i="73"/>
  <c r="Y36" i="73"/>
  <c r="AB36" i="73"/>
  <c r="H37" i="73"/>
  <c r="M37" i="73"/>
  <c r="P37" i="73"/>
  <c r="S37" i="73"/>
  <c r="V37" i="73"/>
  <c r="W50" i="73"/>
  <c r="X50" i="73"/>
  <c r="AB37" i="73"/>
  <c r="AE37" i="73"/>
  <c r="AF37" i="73"/>
  <c r="C38" i="73"/>
  <c r="H38" i="73"/>
  <c r="M38" i="73"/>
  <c r="P38" i="73"/>
  <c r="S38" i="73"/>
  <c r="V38" i="73"/>
  <c r="Y38" i="73"/>
  <c r="AF38" i="73"/>
  <c r="C39" i="73"/>
  <c r="H39" i="73"/>
  <c r="P39" i="73"/>
  <c r="Q49" i="73"/>
  <c r="R49" i="73"/>
  <c r="S39" i="73"/>
  <c r="V39" i="73"/>
  <c r="Y39" i="73"/>
  <c r="Z49" i="73"/>
  <c r="AB39" i="73"/>
  <c r="AE39" i="73"/>
  <c r="AF39" i="73"/>
  <c r="H40" i="73"/>
  <c r="F49" i="73"/>
  <c r="M40" i="73"/>
  <c r="N49" i="73"/>
  <c r="S40" i="73"/>
  <c r="V40" i="73"/>
  <c r="Y40" i="73"/>
  <c r="AB40" i="73"/>
  <c r="C41" i="73"/>
  <c r="H41" i="73"/>
  <c r="M41" i="73"/>
  <c r="P41" i="73"/>
  <c r="S41" i="73"/>
  <c r="V41" i="73"/>
  <c r="Y41" i="73"/>
  <c r="AB41" i="73"/>
  <c r="AE41" i="73"/>
  <c r="AF41" i="73"/>
  <c r="H42" i="73"/>
  <c r="M42" i="73"/>
  <c r="P42" i="73"/>
  <c r="S42" i="73"/>
  <c r="V42" i="73"/>
  <c r="Y42" i="73"/>
  <c r="AF42" i="73"/>
  <c r="C43" i="73"/>
  <c r="H43" i="73"/>
  <c r="P43" i="73"/>
  <c r="S43" i="73"/>
  <c r="V43" i="73"/>
  <c r="Y43" i="73"/>
  <c r="AB43" i="73"/>
  <c r="AE43" i="73"/>
  <c r="AF43" i="73"/>
  <c r="H44" i="73"/>
  <c r="M44" i="73"/>
  <c r="P44" i="73"/>
  <c r="S44" i="73"/>
  <c r="V44" i="73"/>
  <c r="Y44" i="73"/>
  <c r="AB44" i="73"/>
  <c r="H45" i="73"/>
  <c r="M45" i="73"/>
  <c r="P45" i="73"/>
  <c r="S45" i="73"/>
  <c r="V45" i="73"/>
  <c r="Y45" i="73"/>
  <c r="AB45" i="73"/>
  <c r="AE45" i="73"/>
  <c r="AF45" i="73"/>
  <c r="F48" i="73"/>
  <c r="M46" i="73"/>
  <c r="N48" i="73"/>
  <c r="S46" i="73"/>
  <c r="U48" i="73"/>
  <c r="V46" i="73"/>
  <c r="Y46" i="73"/>
  <c r="AF46" i="73"/>
  <c r="AC48" i="73"/>
  <c r="C47" i="73"/>
  <c r="H47" i="73"/>
  <c r="P47" i="73"/>
  <c r="S47" i="73"/>
  <c r="V47" i="73"/>
  <c r="Y47" i="73"/>
  <c r="AB47" i="73"/>
  <c r="AE47" i="73"/>
  <c r="AF47" i="73"/>
  <c r="I48" i="73"/>
  <c r="Q48" i="73"/>
  <c r="R48" i="73"/>
  <c r="Z48" i="73"/>
  <c r="D49" i="73"/>
  <c r="K49" i="73"/>
  <c r="O49" i="73"/>
  <c r="T49" i="73"/>
  <c r="W49" i="73"/>
  <c r="X49" i="73"/>
  <c r="F50" i="73"/>
  <c r="I50" i="73"/>
  <c r="N50" i="73"/>
  <c r="Q50" i="73"/>
  <c r="R50" i="73"/>
  <c r="U50" i="73"/>
  <c r="Z50" i="73"/>
  <c r="AC50" i="73"/>
  <c r="B1" i="72"/>
  <c r="B2" i="72"/>
  <c r="C6" i="71"/>
  <c r="M6" i="71"/>
  <c r="P6" i="71"/>
  <c r="S6" i="71"/>
  <c r="T20" i="71"/>
  <c r="U20" i="71"/>
  <c r="V6" i="71"/>
  <c r="Y6" i="71"/>
  <c r="AB6" i="71"/>
  <c r="AC20" i="71"/>
  <c r="AE6" i="71"/>
  <c r="H7" i="71"/>
  <c r="I20" i="71"/>
  <c r="M7" i="71"/>
  <c r="P7" i="71"/>
  <c r="Q20" i="71"/>
  <c r="V7" i="71"/>
  <c r="U18" i="71"/>
  <c r="Y7" i="71"/>
  <c r="AB7" i="71"/>
  <c r="AF7" i="71"/>
  <c r="C8" i="71"/>
  <c r="F18" i="71"/>
  <c r="M8" i="71"/>
  <c r="N18" i="71"/>
  <c r="S8" i="71"/>
  <c r="V8" i="71"/>
  <c r="Y8" i="71"/>
  <c r="AF8" i="71"/>
  <c r="H9" i="71"/>
  <c r="M9" i="71"/>
  <c r="K19" i="71"/>
  <c r="P9" i="71"/>
  <c r="S9" i="71"/>
  <c r="R19" i="71"/>
  <c r="V9" i="71"/>
  <c r="X19" i="71"/>
  <c r="Z19" i="71"/>
  <c r="AB9" i="71"/>
  <c r="AE9" i="71"/>
  <c r="AF9" i="71"/>
  <c r="C10" i="71"/>
  <c r="M10" i="71"/>
  <c r="N19" i="71"/>
  <c r="O19" i="71"/>
  <c r="S10" i="71"/>
  <c r="V10" i="71"/>
  <c r="W19" i="71"/>
  <c r="AB10" i="71"/>
  <c r="AE10" i="71"/>
  <c r="H11" i="71"/>
  <c r="M11" i="71"/>
  <c r="P11" i="71"/>
  <c r="S11" i="71"/>
  <c r="V11" i="71"/>
  <c r="Y11" i="71"/>
  <c r="AB11" i="71"/>
  <c r="AF11" i="71"/>
  <c r="C12" i="71"/>
  <c r="H12" i="71"/>
  <c r="M12" i="71"/>
  <c r="P12" i="71"/>
  <c r="O18" i="71"/>
  <c r="S12" i="71"/>
  <c r="V12" i="71"/>
  <c r="W18" i="71"/>
  <c r="H13" i="71"/>
  <c r="M13" i="71"/>
  <c r="P13" i="71"/>
  <c r="Q19" i="71"/>
  <c r="V13" i="71"/>
  <c r="Y13" i="71"/>
  <c r="AB13" i="71"/>
  <c r="AE13" i="71"/>
  <c r="AF13" i="71"/>
  <c r="C14" i="71"/>
  <c r="M14" i="71"/>
  <c r="P14" i="71"/>
  <c r="S14" i="71"/>
  <c r="V14" i="71"/>
  <c r="Y14" i="71"/>
  <c r="AB14" i="71"/>
  <c r="AE14" i="71"/>
  <c r="H15" i="71"/>
  <c r="M15" i="71"/>
  <c r="P15" i="71"/>
  <c r="S15" i="71"/>
  <c r="V15" i="71"/>
  <c r="Y15" i="71"/>
  <c r="AB15" i="71"/>
  <c r="AF15" i="71"/>
  <c r="C16" i="71"/>
  <c r="H16" i="71"/>
  <c r="M16" i="71"/>
  <c r="P16" i="71"/>
  <c r="S16" i="71"/>
  <c r="V16" i="71"/>
  <c r="Y16" i="71"/>
  <c r="AE16" i="71"/>
  <c r="H17" i="71"/>
  <c r="M17" i="71"/>
  <c r="P17" i="71"/>
  <c r="S17" i="71"/>
  <c r="V17" i="71"/>
  <c r="Y17" i="71"/>
  <c r="AB17" i="71"/>
  <c r="AE17" i="71"/>
  <c r="AF17" i="71"/>
  <c r="K18" i="71"/>
  <c r="R18" i="71"/>
  <c r="Z18" i="71"/>
  <c r="D19" i="71"/>
  <c r="T19" i="71"/>
  <c r="U19" i="71"/>
  <c r="AC19" i="71"/>
  <c r="F20" i="71"/>
  <c r="K20" i="71"/>
  <c r="N20" i="71"/>
  <c r="O20" i="71"/>
  <c r="R20" i="71"/>
  <c r="W20" i="71"/>
  <c r="Z20" i="71"/>
  <c r="H21" i="71"/>
  <c r="M21" i="71"/>
  <c r="K35" i="71"/>
  <c r="P21" i="71"/>
  <c r="S21" i="71"/>
  <c r="R35" i="71"/>
  <c r="V21" i="71"/>
  <c r="Y21" i="71"/>
  <c r="AB21" i="71"/>
  <c r="AE21" i="71"/>
  <c r="AF21" i="71"/>
  <c r="C22" i="71"/>
  <c r="M22" i="71"/>
  <c r="N35" i="71"/>
  <c r="O35" i="71"/>
  <c r="R33" i="71"/>
  <c r="V22" i="71"/>
  <c r="W35" i="71"/>
  <c r="AB22" i="71"/>
  <c r="AE22" i="71"/>
  <c r="H23" i="71"/>
  <c r="M23" i="71"/>
  <c r="P23" i="71"/>
  <c r="S23" i="71"/>
  <c r="T33" i="71"/>
  <c r="U33" i="71"/>
  <c r="Y23" i="71"/>
  <c r="AB23" i="71"/>
  <c r="AC33" i="71"/>
  <c r="C24" i="71"/>
  <c r="F34" i="71"/>
  <c r="M24" i="71"/>
  <c r="N34" i="71"/>
  <c r="O34" i="71"/>
  <c r="Q34" i="71"/>
  <c r="S24" i="71"/>
  <c r="V24" i="71"/>
  <c r="W34" i="71"/>
  <c r="X34" i="71"/>
  <c r="AE24" i="71"/>
  <c r="H25" i="71"/>
  <c r="M25" i="71"/>
  <c r="P25" i="71"/>
  <c r="S25" i="71"/>
  <c r="T34" i="71"/>
  <c r="U34" i="71"/>
  <c r="Y25" i="71"/>
  <c r="AB25" i="71"/>
  <c r="AC34" i="71"/>
  <c r="AF25" i="71"/>
  <c r="C26" i="71"/>
  <c r="M26" i="71"/>
  <c r="P26" i="71"/>
  <c r="S26" i="71"/>
  <c r="V26" i="71"/>
  <c r="Y26" i="71"/>
  <c r="AB26" i="71"/>
  <c r="AE26" i="71"/>
  <c r="H27" i="71"/>
  <c r="M27" i="71"/>
  <c r="P27" i="71"/>
  <c r="S27" i="71"/>
  <c r="V27" i="71"/>
  <c r="Y27" i="71"/>
  <c r="AB27" i="71"/>
  <c r="AF27" i="71"/>
  <c r="C28" i="71"/>
  <c r="H28" i="71"/>
  <c r="M28" i="71"/>
  <c r="P28" i="71"/>
  <c r="S28" i="71"/>
  <c r="V28" i="71"/>
  <c r="Y28" i="71"/>
  <c r="AF28" i="71"/>
  <c r="AE28" i="71"/>
  <c r="C29" i="71"/>
  <c r="H29" i="71"/>
  <c r="M29" i="71"/>
  <c r="P29" i="71"/>
  <c r="S29" i="71"/>
  <c r="V29" i="71"/>
  <c r="Y29" i="71"/>
  <c r="AB29" i="71"/>
  <c r="AE29" i="71"/>
  <c r="AF29" i="71"/>
  <c r="C30" i="71"/>
  <c r="M30" i="71"/>
  <c r="P30" i="71"/>
  <c r="S30" i="71"/>
  <c r="V30" i="71"/>
  <c r="Y30" i="71"/>
  <c r="AB30" i="71"/>
  <c r="AE30" i="71"/>
  <c r="H31" i="71"/>
  <c r="M31" i="71"/>
  <c r="P31" i="71"/>
  <c r="S31" i="71"/>
  <c r="V31" i="71"/>
  <c r="Y31" i="71"/>
  <c r="AB31" i="71"/>
  <c r="AF31" i="71"/>
  <c r="C32" i="71"/>
  <c r="H32" i="71"/>
  <c r="M32" i="71"/>
  <c r="P32" i="71"/>
  <c r="S32" i="71"/>
  <c r="V32" i="71"/>
  <c r="Y32" i="71"/>
  <c r="AE32" i="71"/>
  <c r="I33" i="71"/>
  <c r="Q33" i="71"/>
  <c r="X33" i="71"/>
  <c r="K34" i="71"/>
  <c r="R34" i="71"/>
  <c r="Z34" i="71"/>
  <c r="D35" i="71"/>
  <c r="I35" i="71"/>
  <c r="Q35" i="71"/>
  <c r="T35" i="71"/>
  <c r="U35" i="71"/>
  <c r="X35" i="71"/>
  <c r="AC35" i="71"/>
  <c r="C36" i="71"/>
  <c r="H36" i="71"/>
  <c r="M36" i="71"/>
  <c r="P36" i="71"/>
  <c r="Q50" i="71"/>
  <c r="S36" i="71"/>
  <c r="V36" i="71"/>
  <c r="Y36" i="71"/>
  <c r="X50" i="71"/>
  <c r="AF36" i="71"/>
  <c r="AE36" i="71"/>
  <c r="C37" i="71"/>
  <c r="H37" i="71"/>
  <c r="M37" i="71"/>
  <c r="P37" i="71"/>
  <c r="S37" i="71"/>
  <c r="T50" i="71"/>
  <c r="U50" i="71"/>
  <c r="X48" i="71"/>
  <c r="AB37" i="71"/>
  <c r="AC50" i="71"/>
  <c r="AF37" i="71"/>
  <c r="C38" i="71"/>
  <c r="K48" i="71"/>
  <c r="P38" i="71"/>
  <c r="R48" i="71"/>
  <c r="V38" i="71"/>
  <c r="Y38" i="71"/>
  <c r="Z48" i="71"/>
  <c r="AE38" i="71"/>
  <c r="H39" i="71"/>
  <c r="F49" i="71"/>
  <c r="M39" i="71"/>
  <c r="N49" i="71"/>
  <c r="O49" i="71"/>
  <c r="P39" i="71"/>
  <c r="S39" i="71"/>
  <c r="T49" i="71"/>
  <c r="U49" i="71"/>
  <c r="W49" i="71"/>
  <c r="Y39" i="71"/>
  <c r="AB39" i="71"/>
  <c r="AC49" i="71"/>
  <c r="C40" i="71"/>
  <c r="H40" i="71"/>
  <c r="M40" i="71"/>
  <c r="K49" i="71"/>
  <c r="P40" i="71"/>
  <c r="S40" i="71"/>
  <c r="V40" i="71"/>
  <c r="Y40" i="71"/>
  <c r="AE40" i="71"/>
  <c r="H41" i="71"/>
  <c r="M41" i="71"/>
  <c r="P41" i="71"/>
  <c r="S41" i="71"/>
  <c r="V41" i="71"/>
  <c r="Y41" i="71"/>
  <c r="AB41" i="71"/>
  <c r="AE41" i="71"/>
  <c r="AF41" i="71"/>
  <c r="C42" i="71"/>
  <c r="M42" i="71"/>
  <c r="P42" i="71"/>
  <c r="S42" i="71"/>
  <c r="V42" i="71"/>
  <c r="Y42" i="71"/>
  <c r="AB42" i="71"/>
  <c r="AE42" i="71"/>
  <c r="H43" i="71"/>
  <c r="M43" i="71"/>
  <c r="P43" i="71"/>
  <c r="S43" i="71"/>
  <c r="V43" i="71"/>
  <c r="Y43" i="71"/>
  <c r="AB43" i="71"/>
  <c r="AF43" i="71"/>
  <c r="C44" i="71"/>
  <c r="H44" i="71"/>
  <c r="M44" i="71"/>
  <c r="P44" i="71"/>
  <c r="S44" i="71"/>
  <c r="V44" i="71"/>
  <c r="Y44" i="71"/>
  <c r="AE44" i="71"/>
  <c r="H45" i="71"/>
  <c r="M45" i="71"/>
  <c r="P45" i="71"/>
  <c r="S45" i="71"/>
  <c r="V45" i="71"/>
  <c r="Y45" i="71"/>
  <c r="AB45" i="71"/>
  <c r="AE45" i="71"/>
  <c r="AF45" i="71"/>
  <c r="C46" i="71"/>
  <c r="H46" i="71"/>
  <c r="M46" i="71"/>
  <c r="P46" i="71"/>
  <c r="S46" i="71"/>
  <c r="V46" i="71"/>
  <c r="Y46" i="71"/>
  <c r="AB46" i="71"/>
  <c r="AE46" i="71"/>
  <c r="H47" i="71"/>
  <c r="M47" i="71"/>
  <c r="P47" i="71"/>
  <c r="S47" i="71"/>
  <c r="V47" i="71"/>
  <c r="Y47" i="71"/>
  <c r="AB47" i="71"/>
  <c r="AF47" i="71"/>
  <c r="F48" i="71"/>
  <c r="N48" i="71"/>
  <c r="O48" i="71"/>
  <c r="W48" i="71"/>
  <c r="I49" i="71"/>
  <c r="Q49" i="71"/>
  <c r="X49" i="71"/>
  <c r="F50" i="71"/>
  <c r="K50" i="71"/>
  <c r="N50" i="71"/>
  <c r="O50" i="71"/>
  <c r="R50" i="71"/>
  <c r="W50" i="71"/>
  <c r="Z50" i="71"/>
  <c r="B1" i="70"/>
  <c r="B2" i="70"/>
  <c r="C6" i="69"/>
  <c r="H6" i="69"/>
  <c r="M6" i="69"/>
  <c r="O18" i="69"/>
  <c r="Q18" i="69"/>
  <c r="S6" i="69"/>
  <c r="T20" i="69"/>
  <c r="W6" i="69"/>
  <c r="C7" i="69"/>
  <c r="H7" i="69"/>
  <c r="M7" i="69"/>
  <c r="N18" i="69"/>
  <c r="S7" i="69"/>
  <c r="V7" i="69"/>
  <c r="W7" i="69"/>
  <c r="F20" i="69"/>
  <c r="C8" i="69"/>
  <c r="M8" i="69"/>
  <c r="N20" i="69"/>
  <c r="W8" i="69"/>
  <c r="V8" i="69"/>
  <c r="C9" i="69"/>
  <c r="H9" i="69"/>
  <c r="M9" i="69"/>
  <c r="P9" i="69"/>
  <c r="Q19" i="69"/>
  <c r="V9" i="69"/>
  <c r="H10" i="69"/>
  <c r="K19" i="69"/>
  <c r="P10" i="69"/>
  <c r="S10" i="69"/>
  <c r="W10" i="69"/>
  <c r="C11" i="69"/>
  <c r="H11" i="69"/>
  <c r="M11" i="69"/>
  <c r="P11" i="69"/>
  <c r="S11" i="69"/>
  <c r="V11" i="69"/>
  <c r="W11" i="69"/>
  <c r="C12" i="69"/>
  <c r="M12" i="69"/>
  <c r="P12" i="69"/>
  <c r="V12" i="69"/>
  <c r="H13" i="69"/>
  <c r="M13" i="69"/>
  <c r="P13" i="69"/>
  <c r="W13" i="69"/>
  <c r="V13" i="69"/>
  <c r="C14" i="69"/>
  <c r="H14" i="69"/>
  <c r="M14" i="69"/>
  <c r="P14" i="69"/>
  <c r="S14" i="69"/>
  <c r="V14" i="69"/>
  <c r="W14" i="69"/>
  <c r="C15" i="69"/>
  <c r="H15" i="69"/>
  <c r="M15" i="69"/>
  <c r="P15" i="69"/>
  <c r="S15" i="69"/>
  <c r="V15" i="69"/>
  <c r="W15" i="69"/>
  <c r="C16" i="69"/>
  <c r="H16" i="69"/>
  <c r="M16" i="69"/>
  <c r="P16" i="69"/>
  <c r="W16" i="69"/>
  <c r="V16" i="69"/>
  <c r="C17" i="69"/>
  <c r="H17" i="69"/>
  <c r="M17" i="69"/>
  <c r="P17" i="69"/>
  <c r="V17" i="69"/>
  <c r="D18" i="69"/>
  <c r="K18" i="69"/>
  <c r="T18" i="69"/>
  <c r="F19" i="69"/>
  <c r="N19" i="69"/>
  <c r="O19" i="69"/>
  <c r="I20" i="69"/>
  <c r="Q20" i="69"/>
  <c r="H21" i="69"/>
  <c r="F33" i="69"/>
  <c r="I35" i="69"/>
  <c r="M21" i="69"/>
  <c r="P21" i="69"/>
  <c r="W21" i="69"/>
  <c r="W35" i="69" s="1"/>
  <c r="T33" i="69"/>
  <c r="C22" i="69"/>
  <c r="H22" i="69"/>
  <c r="M22" i="69"/>
  <c r="K33" i="69"/>
  <c r="P22" i="69"/>
  <c r="V22" i="69"/>
  <c r="W22" i="69"/>
  <c r="C23" i="69"/>
  <c r="H23" i="69"/>
  <c r="K35" i="69"/>
  <c r="P23" i="69"/>
  <c r="S23" i="69"/>
  <c r="V23" i="69"/>
  <c r="W23" i="69"/>
  <c r="C24" i="69"/>
  <c r="H24" i="69"/>
  <c r="I34" i="69"/>
  <c r="M24" i="69"/>
  <c r="P24" i="69"/>
  <c r="W24" i="69"/>
  <c r="V24" i="69"/>
  <c r="C25" i="69"/>
  <c r="H25" i="69"/>
  <c r="M25" i="69"/>
  <c r="P25" i="69"/>
  <c r="H26" i="69"/>
  <c r="M26" i="69"/>
  <c r="P26" i="69"/>
  <c r="W26" i="69"/>
  <c r="C27" i="69"/>
  <c r="H27" i="69"/>
  <c r="M27" i="69"/>
  <c r="P27" i="69"/>
  <c r="O34" i="69"/>
  <c r="S27" i="69"/>
  <c r="V27" i="69"/>
  <c r="W27" i="69"/>
  <c r="C28" i="69"/>
  <c r="M28" i="69"/>
  <c r="P28" i="69"/>
  <c r="S28" i="69"/>
  <c r="V28" i="69"/>
  <c r="H29" i="69"/>
  <c r="M29" i="69"/>
  <c r="P29" i="69"/>
  <c r="W29" i="69"/>
  <c r="V29" i="69"/>
  <c r="C30" i="69"/>
  <c r="H30" i="69"/>
  <c r="M30" i="69"/>
  <c r="P30" i="69"/>
  <c r="S30" i="69"/>
  <c r="V30" i="69"/>
  <c r="W30" i="69"/>
  <c r="C31" i="69"/>
  <c r="P31" i="69"/>
  <c r="S31" i="69"/>
  <c r="V31" i="69"/>
  <c r="W31" i="69"/>
  <c r="C32" i="69"/>
  <c r="M32" i="69"/>
  <c r="P32" i="69"/>
  <c r="W32" i="69"/>
  <c r="V32" i="69"/>
  <c r="I33" i="69"/>
  <c r="Q33" i="69"/>
  <c r="D34" i="69"/>
  <c r="K34" i="69"/>
  <c r="T34" i="69"/>
  <c r="F35" i="69"/>
  <c r="O35" i="69"/>
  <c r="C36" i="69"/>
  <c r="F50" i="69"/>
  <c r="N50" i="69"/>
  <c r="V36" i="69"/>
  <c r="M37" i="69"/>
  <c r="P37" i="69"/>
  <c r="W37" i="69"/>
  <c r="V37" i="69"/>
  <c r="C38" i="69"/>
  <c r="H38" i="69"/>
  <c r="M38" i="69"/>
  <c r="P38" i="69"/>
  <c r="V38" i="69"/>
  <c r="W38" i="69"/>
  <c r="C39" i="69"/>
  <c r="H39" i="69"/>
  <c r="P39" i="69"/>
  <c r="S39" i="69"/>
  <c r="V39" i="69"/>
  <c r="W39" i="69"/>
  <c r="C40" i="69"/>
  <c r="V40" i="69"/>
  <c r="M40" i="69"/>
  <c r="P40" i="69"/>
  <c r="W40" i="69"/>
  <c r="H41" i="69"/>
  <c r="I49" i="69"/>
  <c r="P41" i="69"/>
  <c r="C42" i="69"/>
  <c r="S42" i="69"/>
  <c r="M42" i="69"/>
  <c r="P42" i="69"/>
  <c r="C43" i="69"/>
  <c r="H43" i="69"/>
  <c r="M43" i="69"/>
  <c r="P43" i="69"/>
  <c r="S43" i="69"/>
  <c r="W43" i="69"/>
  <c r="M44" i="69"/>
  <c r="P44" i="69"/>
  <c r="W44" i="69"/>
  <c r="V44" i="69"/>
  <c r="M45" i="69"/>
  <c r="P45" i="69"/>
  <c r="V45" i="69"/>
  <c r="C46" i="69"/>
  <c r="H46" i="69"/>
  <c r="M46" i="69"/>
  <c r="P46" i="69"/>
  <c r="S46" i="69"/>
  <c r="V46" i="69"/>
  <c r="W46" i="69"/>
  <c r="C47" i="69"/>
  <c r="H47" i="69"/>
  <c r="P47" i="69"/>
  <c r="S47" i="69"/>
  <c r="V47" i="69"/>
  <c r="W47" i="69"/>
  <c r="F48" i="69"/>
  <c r="N48" i="69"/>
  <c r="P49" i="69"/>
  <c r="Q49" i="69"/>
  <c r="K50" i="69"/>
  <c r="O50" i="69"/>
  <c r="T50" i="69"/>
  <c r="B1" i="68"/>
  <c r="B2" i="68"/>
  <c r="C6" i="67"/>
  <c r="M6" i="67"/>
  <c r="N18" i="67"/>
  <c r="Q18" i="67"/>
  <c r="H7" i="67"/>
  <c r="M7" i="67"/>
  <c r="P7" i="67"/>
  <c r="V7" i="67"/>
  <c r="M8" i="67"/>
  <c r="C9" i="67"/>
  <c r="H9" i="67"/>
  <c r="V9" i="67"/>
  <c r="O19" i="67"/>
  <c r="S9" i="67"/>
  <c r="W9" i="67"/>
  <c r="V10" i="67"/>
  <c r="P10" i="67"/>
  <c r="H11" i="67"/>
  <c r="P11" i="67"/>
  <c r="V11" i="67"/>
  <c r="C12" i="67"/>
  <c r="H12" i="67"/>
  <c r="M12" i="67"/>
  <c r="P12" i="67"/>
  <c r="S12" i="67"/>
  <c r="W12" i="67"/>
  <c r="C13" i="67"/>
  <c r="H13" i="67"/>
  <c r="M13" i="67"/>
  <c r="P13" i="67"/>
  <c r="S13" i="67"/>
  <c r="W13" i="67"/>
  <c r="M14" i="67"/>
  <c r="P14" i="67"/>
  <c r="V14" i="67"/>
  <c r="H15" i="67"/>
  <c r="M15" i="67"/>
  <c r="P15" i="67"/>
  <c r="V15" i="67"/>
  <c r="C16" i="67"/>
  <c r="P16" i="67"/>
  <c r="W16" i="67"/>
  <c r="C17" i="67"/>
  <c r="S17" i="67"/>
  <c r="W17" i="67"/>
  <c r="F18" i="67"/>
  <c r="I18" i="67"/>
  <c r="D19" i="67"/>
  <c r="Q19" i="67"/>
  <c r="T19" i="67"/>
  <c r="K20" i="67"/>
  <c r="O20" i="67"/>
  <c r="T20" i="67"/>
  <c r="C21" i="67"/>
  <c r="M21" i="67"/>
  <c r="S21" i="67"/>
  <c r="W21" i="67"/>
  <c r="P22" i="67"/>
  <c r="V22" i="67"/>
  <c r="H23" i="67"/>
  <c r="P23" i="67"/>
  <c r="Q35" i="67"/>
  <c r="T35" i="67"/>
  <c r="C24" i="67"/>
  <c r="K33" i="67"/>
  <c r="P24" i="67"/>
  <c r="C25" i="67"/>
  <c r="V25" i="67"/>
  <c r="P25" i="67"/>
  <c r="S25" i="67"/>
  <c r="W25" i="67"/>
  <c r="C26" i="67"/>
  <c r="V26" i="67"/>
  <c r="I34" i="67"/>
  <c r="M26" i="67"/>
  <c r="P26" i="67"/>
  <c r="H27" i="67"/>
  <c r="M27" i="67"/>
  <c r="P27" i="67"/>
  <c r="V27" i="67"/>
  <c r="M28" i="67"/>
  <c r="P28" i="67"/>
  <c r="C29" i="67"/>
  <c r="H29" i="67"/>
  <c r="M29" i="67"/>
  <c r="P29" i="67"/>
  <c r="S29" i="67"/>
  <c r="W29" i="67"/>
  <c r="P30" i="67"/>
  <c r="P31" i="67"/>
  <c r="V31" i="67"/>
  <c r="P32" i="67"/>
  <c r="W32" i="67"/>
  <c r="N34" i="67"/>
  <c r="Q34" i="67"/>
  <c r="I35" i="67"/>
  <c r="C36" i="67"/>
  <c r="P36" i="67"/>
  <c r="W36" i="67"/>
  <c r="C37" i="67"/>
  <c r="H37" i="67"/>
  <c r="M37" i="67"/>
  <c r="O48" i="67"/>
  <c r="S37" i="67"/>
  <c r="W37" i="67"/>
  <c r="C38" i="67"/>
  <c r="M38" i="67"/>
  <c r="P38" i="67"/>
  <c r="Q48" i="67"/>
  <c r="H39" i="67"/>
  <c r="M39" i="67"/>
  <c r="P39" i="67"/>
  <c r="V39" i="67"/>
  <c r="C40" i="67"/>
  <c r="H40" i="67"/>
  <c r="P40" i="67"/>
  <c r="S40" i="67"/>
  <c r="W40" i="67"/>
  <c r="C41" i="67"/>
  <c r="P41" i="67"/>
  <c r="S41" i="67"/>
  <c r="V41" i="67"/>
  <c r="W41" i="67"/>
  <c r="C42" i="67"/>
  <c r="M42" i="67"/>
  <c r="P42" i="67"/>
  <c r="O49" i="67"/>
  <c r="S42" i="67"/>
  <c r="V42" i="67"/>
  <c r="W42" i="67"/>
  <c r="H43" i="67"/>
  <c r="C43" i="67"/>
  <c r="P43" i="67"/>
  <c r="W43" i="67"/>
  <c r="V43" i="67"/>
  <c r="C44" i="67"/>
  <c r="H44" i="67"/>
  <c r="M44" i="67"/>
  <c r="P44" i="67"/>
  <c r="S44" i="67"/>
  <c r="W44" i="67"/>
  <c r="C45" i="67"/>
  <c r="M45" i="67"/>
  <c r="P45" i="67"/>
  <c r="S45" i="67"/>
  <c r="W45" i="67"/>
  <c r="C46" i="67"/>
  <c r="H46" i="67"/>
  <c r="M46" i="67"/>
  <c r="P46" i="67"/>
  <c r="W46" i="67"/>
  <c r="V46" i="67"/>
  <c r="H47" i="67"/>
  <c r="M47" i="67"/>
  <c r="P47" i="67"/>
  <c r="V47" i="67"/>
  <c r="W47" i="67"/>
  <c r="K48" i="67"/>
  <c r="T48" i="67"/>
  <c r="D49" i="67"/>
  <c r="K49" i="67"/>
  <c r="N49" i="67"/>
  <c r="B1" i="66"/>
  <c r="B2" i="66"/>
  <c r="C7" i="65"/>
  <c r="D23" i="65"/>
  <c r="F23" i="65"/>
  <c r="J7" i="65"/>
  <c r="O7" i="65"/>
  <c r="O23" i="65" s="1"/>
  <c r="Q7" i="65"/>
  <c r="Q23" i="65" s="1"/>
  <c r="R21" i="65"/>
  <c r="R37" i="65" s="1"/>
  <c r="T19" i="65"/>
  <c r="T35" i="65" s="1"/>
  <c r="U19" i="65"/>
  <c r="U35" i="65" s="1"/>
  <c r="C8" i="65"/>
  <c r="D24" i="65"/>
  <c r="F24" i="65"/>
  <c r="J8" i="65"/>
  <c r="J24" i="65" s="1"/>
  <c r="H8" i="65"/>
  <c r="H24" i="65" s="1"/>
  <c r="Q8" i="65"/>
  <c r="O8" i="65"/>
  <c r="V8" i="65"/>
  <c r="V24" i="65" s="1"/>
  <c r="U24" i="65"/>
  <c r="C9" i="65"/>
  <c r="F25" i="65"/>
  <c r="G25" i="65"/>
  <c r="H9" i="65"/>
  <c r="J9" i="65"/>
  <c r="Q9" i="65"/>
  <c r="Q25" i="65" s="1"/>
  <c r="O9" i="65"/>
  <c r="O25" i="65" s="1"/>
  <c r="R25" i="65"/>
  <c r="T25" i="65"/>
  <c r="X9" i="65"/>
  <c r="X25" i="65" s="1"/>
  <c r="C10" i="65"/>
  <c r="G26" i="65"/>
  <c r="H10" i="65"/>
  <c r="H26" i="65" s="1"/>
  <c r="J10" i="65"/>
  <c r="K20" i="65"/>
  <c r="K36" i="65" s="1"/>
  <c r="O10" i="65"/>
  <c r="O26" i="65" s="1"/>
  <c r="R26" i="65"/>
  <c r="T26" i="65"/>
  <c r="X10" i="65"/>
  <c r="X26" i="65" s="1"/>
  <c r="V10" i="65"/>
  <c r="V26" i="65" s="1"/>
  <c r="C11" i="65"/>
  <c r="C20" i="65" s="1"/>
  <c r="J11" i="65"/>
  <c r="J27" i="65" s="1"/>
  <c r="H11" i="65"/>
  <c r="H27" i="65" s="1"/>
  <c r="Q11" i="65"/>
  <c r="Q27" i="65" s="1"/>
  <c r="O11" i="65"/>
  <c r="T27" i="65"/>
  <c r="V11" i="65"/>
  <c r="V27" i="65" s="1"/>
  <c r="C12" i="65"/>
  <c r="J12" i="65"/>
  <c r="J28" i="65" s="1"/>
  <c r="H12" i="65"/>
  <c r="K28" i="65"/>
  <c r="O12" i="65"/>
  <c r="O28" i="65" s="1"/>
  <c r="Q12" i="65"/>
  <c r="Q28" i="65" s="1"/>
  <c r="V12" i="65"/>
  <c r="V28" i="65" s="1"/>
  <c r="C13" i="65"/>
  <c r="D19" i="65"/>
  <c r="D35" i="65" s="1"/>
  <c r="F29" i="65"/>
  <c r="J13" i="65"/>
  <c r="J29" i="65" s="1"/>
  <c r="K29" i="65"/>
  <c r="O13" i="65"/>
  <c r="Q13" i="65"/>
  <c r="Q29" i="65" s="1"/>
  <c r="R20" i="65"/>
  <c r="R36" i="65" s="1"/>
  <c r="V13" i="65"/>
  <c r="V29" i="65" s="1"/>
  <c r="C14" i="65"/>
  <c r="D30" i="65"/>
  <c r="H14" i="65"/>
  <c r="H30" i="65" s="1"/>
  <c r="J14" i="65"/>
  <c r="J30" i="65" s="1"/>
  <c r="O14" i="65"/>
  <c r="O30" i="65" s="1"/>
  <c r="Q14" i="65"/>
  <c r="Q30" i="65" s="1"/>
  <c r="V14" i="65"/>
  <c r="V30" i="65" s="1"/>
  <c r="C15" i="65"/>
  <c r="D31" i="65"/>
  <c r="F31" i="65"/>
  <c r="J15" i="65"/>
  <c r="J31" i="65" s="1"/>
  <c r="O15" i="65"/>
  <c r="O31" i="65" s="1"/>
  <c r="Q15" i="65"/>
  <c r="Q31" i="65" s="1"/>
  <c r="R31" i="65"/>
  <c r="T31" i="65"/>
  <c r="U31" i="65"/>
  <c r="C16" i="65"/>
  <c r="D32" i="65"/>
  <c r="F32" i="65"/>
  <c r="G21" i="65"/>
  <c r="G37" i="65" s="1"/>
  <c r="H16" i="65"/>
  <c r="H32" i="65" s="1"/>
  <c r="Q16" i="65"/>
  <c r="Q32" i="65" s="1"/>
  <c r="O16" i="65"/>
  <c r="O32" i="65" s="1"/>
  <c r="V16" i="65"/>
  <c r="V32" i="65" s="1"/>
  <c r="C17" i="65"/>
  <c r="F33" i="65"/>
  <c r="G33" i="65"/>
  <c r="H17" i="65"/>
  <c r="H33" i="65" s="1"/>
  <c r="J17" i="65"/>
  <c r="J33" i="65" s="1"/>
  <c r="Q17" i="65"/>
  <c r="Q33" i="65" s="1"/>
  <c r="O17" i="65"/>
  <c r="O33" i="65" s="1"/>
  <c r="R33" i="65"/>
  <c r="T33" i="65"/>
  <c r="X17" i="65"/>
  <c r="X33" i="65" s="1"/>
  <c r="C18" i="65"/>
  <c r="C21" i="65" s="1"/>
  <c r="G34" i="65"/>
  <c r="H18" i="65"/>
  <c r="H34" i="65" s="1"/>
  <c r="J18" i="65"/>
  <c r="J34" i="65" s="1"/>
  <c r="K34" i="65"/>
  <c r="O18" i="65"/>
  <c r="R34" i="65"/>
  <c r="T34" i="65"/>
  <c r="X18" i="65"/>
  <c r="X34" i="65" s="1"/>
  <c r="V18" i="65"/>
  <c r="M19" i="65"/>
  <c r="N19" i="65"/>
  <c r="M20" i="65"/>
  <c r="M36" i="65" s="1"/>
  <c r="N20" i="65"/>
  <c r="N36" i="65" s="1"/>
  <c r="D21" i="65"/>
  <c r="D37" i="65" s="1"/>
  <c r="F21" i="65"/>
  <c r="F37" i="65" s="1"/>
  <c r="M21" i="65"/>
  <c r="N21" i="65"/>
  <c r="N37" i="65" s="1"/>
  <c r="G23" i="65"/>
  <c r="K23" i="65"/>
  <c r="M23" i="65"/>
  <c r="N23" i="65"/>
  <c r="T23" i="65"/>
  <c r="U23" i="65"/>
  <c r="M24" i="65"/>
  <c r="N24" i="65"/>
  <c r="R24" i="65"/>
  <c r="D25" i="65"/>
  <c r="H25" i="65"/>
  <c r="J25" i="65"/>
  <c r="K25" i="65"/>
  <c r="M25" i="65"/>
  <c r="N25" i="65"/>
  <c r="D26" i="65"/>
  <c r="F26" i="65"/>
  <c r="M26" i="65"/>
  <c r="N26" i="65"/>
  <c r="U26" i="65"/>
  <c r="F27" i="65"/>
  <c r="G27" i="65"/>
  <c r="K27" i="65"/>
  <c r="M27" i="65"/>
  <c r="N27" i="65"/>
  <c r="O27" i="65"/>
  <c r="R27" i="65"/>
  <c r="D28" i="65"/>
  <c r="F28" i="65"/>
  <c r="G28" i="65"/>
  <c r="M28" i="65"/>
  <c r="N28" i="65"/>
  <c r="R28" i="65"/>
  <c r="T28" i="65"/>
  <c r="M29" i="65"/>
  <c r="N29" i="65"/>
  <c r="T29" i="65"/>
  <c r="U29" i="65"/>
  <c r="F30" i="65"/>
  <c r="G30" i="65"/>
  <c r="K30" i="65"/>
  <c r="M30" i="65"/>
  <c r="N30" i="65"/>
  <c r="R30" i="65"/>
  <c r="T30" i="65"/>
  <c r="U30" i="65"/>
  <c r="K31" i="65"/>
  <c r="M31" i="65"/>
  <c r="N31" i="65"/>
  <c r="M32" i="65"/>
  <c r="N32" i="65"/>
  <c r="R32" i="65"/>
  <c r="T32" i="65"/>
  <c r="U32" i="65"/>
  <c r="D33" i="65"/>
  <c r="K33" i="65"/>
  <c r="M33" i="65"/>
  <c r="N33" i="65"/>
  <c r="D34" i="65"/>
  <c r="F34" i="65"/>
  <c r="M34" i="65"/>
  <c r="N34" i="65"/>
  <c r="O34" i="65"/>
  <c r="U34" i="65"/>
  <c r="V34" i="65"/>
  <c r="C35" i="65"/>
  <c r="M35" i="65"/>
  <c r="N35" i="65"/>
  <c r="C36" i="65"/>
  <c r="C37" i="65"/>
  <c r="M37" i="65"/>
  <c r="B1" i="64"/>
  <c r="B2" i="64"/>
  <c r="B7" i="63"/>
  <c r="C7" i="63"/>
  <c r="D23" i="63"/>
  <c r="F23" i="63"/>
  <c r="G23" i="63"/>
  <c r="H7" i="63"/>
  <c r="H23" i="63" s="1"/>
  <c r="Q7" i="63"/>
  <c r="M23" i="63"/>
  <c r="N23" i="63"/>
  <c r="P7" i="63"/>
  <c r="P23" i="63" s="1"/>
  <c r="U23" i="63"/>
  <c r="B8" i="63"/>
  <c r="C8" i="63"/>
  <c r="H8" i="63"/>
  <c r="H24" i="63" s="1"/>
  <c r="O8" i="63"/>
  <c r="O24" i="63" s="1"/>
  <c r="P8" i="63"/>
  <c r="P24" i="63" s="1"/>
  <c r="Q8" i="63"/>
  <c r="Q24" i="63" s="1"/>
  <c r="R24" i="63"/>
  <c r="V8" i="63"/>
  <c r="B9" i="63"/>
  <c r="C9" i="63"/>
  <c r="D25" i="63"/>
  <c r="F25" i="63"/>
  <c r="G25" i="63"/>
  <c r="K25" i="63"/>
  <c r="N25" i="63"/>
  <c r="O9" i="63"/>
  <c r="O25" i="63" s="1"/>
  <c r="P9" i="63"/>
  <c r="P25" i="63" s="1"/>
  <c r="Q9" i="63"/>
  <c r="Q25" i="63" s="1"/>
  <c r="V9" i="63"/>
  <c r="V25" i="63" s="1"/>
  <c r="W9" i="63"/>
  <c r="W25" i="63" s="1"/>
  <c r="X9" i="63"/>
  <c r="X25" i="63" s="1"/>
  <c r="B10" i="63"/>
  <c r="C10" i="63"/>
  <c r="G26" i="63"/>
  <c r="H10" i="63"/>
  <c r="I10" i="63"/>
  <c r="I26" i="63" s="1"/>
  <c r="J10" i="63"/>
  <c r="J26" i="63" s="1"/>
  <c r="K20" i="63"/>
  <c r="K36" i="63" s="1"/>
  <c r="M26" i="63"/>
  <c r="O10" i="63"/>
  <c r="O26" i="63" s="1"/>
  <c r="P10" i="63"/>
  <c r="T20" i="63"/>
  <c r="T36" i="63" s="1"/>
  <c r="U20" i="63"/>
  <c r="U36" i="63" s="1"/>
  <c r="V10" i="63"/>
  <c r="V26" i="63" s="1"/>
  <c r="B11" i="63"/>
  <c r="C11" i="63"/>
  <c r="G20" i="63"/>
  <c r="G36" i="63" s="1"/>
  <c r="K27" i="63"/>
  <c r="O11" i="63"/>
  <c r="Q11" i="63"/>
  <c r="Q27" i="63" s="1"/>
  <c r="X11" i="63"/>
  <c r="X27" i="63" s="1"/>
  <c r="V11" i="63"/>
  <c r="V27" i="63" s="1"/>
  <c r="B12" i="63"/>
  <c r="C12" i="63"/>
  <c r="J12" i="63"/>
  <c r="J28" i="63" s="1"/>
  <c r="H12" i="63"/>
  <c r="H28" i="63" s="1"/>
  <c r="M28" i="63"/>
  <c r="O12" i="63"/>
  <c r="O28" i="63" s="1"/>
  <c r="P12" i="63"/>
  <c r="P28" i="63" s="1"/>
  <c r="Q12" i="63"/>
  <c r="Q28" i="63" s="1"/>
  <c r="R19" i="63"/>
  <c r="R35" i="63" s="1"/>
  <c r="T28" i="63"/>
  <c r="V12" i="63"/>
  <c r="V28" i="63" s="1"/>
  <c r="B13" i="63"/>
  <c r="C13" i="63"/>
  <c r="D29" i="63"/>
  <c r="F20" i="63"/>
  <c r="F36" i="63" s="1"/>
  <c r="O13" i="63"/>
  <c r="O29" i="63" s="1"/>
  <c r="P13" i="63"/>
  <c r="P29" i="63" s="1"/>
  <c r="Q13" i="63"/>
  <c r="Q29" i="63" s="1"/>
  <c r="X13" i="63"/>
  <c r="X29" i="63" s="1"/>
  <c r="B14" i="63"/>
  <c r="C14" i="63"/>
  <c r="J14" i="63"/>
  <c r="J30" i="63" s="1"/>
  <c r="K30" i="63"/>
  <c r="M30" i="63"/>
  <c r="O14" i="63"/>
  <c r="O30" i="63" s="1"/>
  <c r="P14" i="63"/>
  <c r="P30" i="63" s="1"/>
  <c r="Q14" i="63"/>
  <c r="Q30" i="63" s="1"/>
  <c r="R30" i="63"/>
  <c r="V14" i="63"/>
  <c r="V30" i="63" s="1"/>
  <c r="B15" i="63"/>
  <c r="C15" i="63"/>
  <c r="D31" i="63"/>
  <c r="F31" i="63"/>
  <c r="M31" i="63"/>
  <c r="N31" i="63"/>
  <c r="O15" i="63"/>
  <c r="O31" i="63" s="1"/>
  <c r="U31" i="63"/>
  <c r="V15" i="63"/>
  <c r="V31" i="63" s="1"/>
  <c r="W15" i="63"/>
  <c r="W31" i="63" s="1"/>
  <c r="X15" i="63"/>
  <c r="X31" i="63" s="1"/>
  <c r="B16" i="63"/>
  <c r="C16" i="63"/>
  <c r="H16" i="63"/>
  <c r="H32" i="63" s="1"/>
  <c r="I16" i="63"/>
  <c r="I32" i="63" s="1"/>
  <c r="J16" i="63"/>
  <c r="Q16" i="63"/>
  <c r="Q32" i="63" s="1"/>
  <c r="M32" i="63"/>
  <c r="P16" i="63"/>
  <c r="P32" i="63" s="1"/>
  <c r="T21" i="63"/>
  <c r="T37" i="63" s="1"/>
  <c r="B17" i="63"/>
  <c r="C17" i="63"/>
  <c r="D33" i="63"/>
  <c r="H17" i="63"/>
  <c r="K33" i="63"/>
  <c r="M33" i="63"/>
  <c r="Q17" i="63"/>
  <c r="Q33" i="63" s="1"/>
  <c r="W17" i="63"/>
  <c r="W33" i="63" s="1"/>
  <c r="B18" i="63"/>
  <c r="C18" i="63"/>
  <c r="G34" i="63"/>
  <c r="O18" i="63"/>
  <c r="O34" i="63" s="1"/>
  <c r="P18" i="63"/>
  <c r="P34" i="63" s="1"/>
  <c r="Q18" i="63"/>
  <c r="Q34" i="63" s="1"/>
  <c r="R34" i="63"/>
  <c r="T34" i="63"/>
  <c r="D19" i="63"/>
  <c r="D35" i="63" s="1"/>
  <c r="E19" i="63"/>
  <c r="E35" i="63" s="1"/>
  <c r="L19" i="63"/>
  <c r="L35" i="63" s="1"/>
  <c r="N19" i="63"/>
  <c r="N35" i="63" s="1"/>
  <c r="S19" i="63"/>
  <c r="S35" i="63" s="1"/>
  <c r="D20" i="63"/>
  <c r="D36" i="63" s="1"/>
  <c r="E20" i="63"/>
  <c r="E36" i="63" s="1"/>
  <c r="L20" i="63"/>
  <c r="L36" i="63" s="1"/>
  <c r="M20" i="63"/>
  <c r="M36" i="63" s="1"/>
  <c r="N20" i="63"/>
  <c r="N36" i="63" s="1"/>
  <c r="S20" i="63"/>
  <c r="S36" i="63" s="1"/>
  <c r="E21" i="63"/>
  <c r="E37" i="63" s="1"/>
  <c r="L21" i="63"/>
  <c r="L37" i="63" s="1"/>
  <c r="M21" i="63"/>
  <c r="M37" i="63" s="1"/>
  <c r="N21" i="63"/>
  <c r="N37" i="63" s="1"/>
  <c r="S21" i="63"/>
  <c r="U21" i="63"/>
  <c r="U37" i="63" s="1"/>
  <c r="E23" i="63"/>
  <c r="K23" i="63"/>
  <c r="L23" i="63"/>
  <c r="R23" i="63"/>
  <c r="S23" i="63"/>
  <c r="T23" i="63"/>
  <c r="D24" i="63"/>
  <c r="E24" i="63"/>
  <c r="F24" i="63"/>
  <c r="K24" i="63"/>
  <c r="L24" i="63"/>
  <c r="M24" i="63"/>
  <c r="N24" i="63"/>
  <c r="S24" i="63"/>
  <c r="T24" i="63"/>
  <c r="U24" i="63"/>
  <c r="V24" i="63"/>
  <c r="E25" i="63"/>
  <c r="L25" i="63"/>
  <c r="M25" i="63"/>
  <c r="R25" i="63"/>
  <c r="S25" i="63"/>
  <c r="T25" i="63"/>
  <c r="U25" i="63"/>
  <c r="D26" i="63"/>
  <c r="E26" i="63"/>
  <c r="F26" i="63"/>
  <c r="H26" i="63"/>
  <c r="L26" i="63"/>
  <c r="N26" i="63"/>
  <c r="P26" i="63"/>
  <c r="R26" i="63"/>
  <c r="S26" i="63"/>
  <c r="D27" i="63"/>
  <c r="E27" i="63"/>
  <c r="F27" i="63"/>
  <c r="G27" i="63"/>
  <c r="L27" i="63"/>
  <c r="N27" i="63"/>
  <c r="R27" i="63"/>
  <c r="S27" i="63"/>
  <c r="T27" i="63"/>
  <c r="D28" i="63"/>
  <c r="E28" i="63"/>
  <c r="F28" i="63"/>
  <c r="K28" i="63"/>
  <c r="L28" i="63"/>
  <c r="N28" i="63"/>
  <c r="S28" i="63"/>
  <c r="E29" i="63"/>
  <c r="K29" i="63"/>
  <c r="L29" i="63"/>
  <c r="M29" i="63"/>
  <c r="N29" i="63"/>
  <c r="R29" i="63"/>
  <c r="S29" i="63"/>
  <c r="T29" i="63"/>
  <c r="U29" i="63"/>
  <c r="D30" i="63"/>
  <c r="E30" i="63"/>
  <c r="F30" i="63"/>
  <c r="L30" i="63"/>
  <c r="N30" i="63"/>
  <c r="S30" i="63"/>
  <c r="T30" i="63"/>
  <c r="U30" i="63"/>
  <c r="E31" i="63"/>
  <c r="G31" i="63"/>
  <c r="K31" i="63"/>
  <c r="L31" i="63"/>
  <c r="R31" i="63"/>
  <c r="S31" i="63"/>
  <c r="T31" i="63"/>
  <c r="D32" i="63"/>
  <c r="E32" i="63"/>
  <c r="F32" i="63"/>
  <c r="G32" i="63"/>
  <c r="J32" i="63"/>
  <c r="K32" i="63"/>
  <c r="L32" i="63"/>
  <c r="N32" i="63"/>
  <c r="R32" i="63"/>
  <c r="S32" i="63"/>
  <c r="T32" i="63"/>
  <c r="E33" i="63"/>
  <c r="F33" i="63"/>
  <c r="G33" i="63"/>
  <c r="H33" i="63"/>
  <c r="L33" i="63"/>
  <c r="R33" i="63"/>
  <c r="S33" i="63"/>
  <c r="T33" i="63"/>
  <c r="D34" i="63"/>
  <c r="E34" i="63"/>
  <c r="F34" i="63"/>
  <c r="K34" i="63"/>
  <c r="L34" i="63"/>
  <c r="M34" i="63"/>
  <c r="N34" i="63"/>
  <c r="S34" i="63"/>
  <c r="U34" i="63"/>
  <c r="B35" i="63"/>
  <c r="C35" i="63"/>
  <c r="B36" i="63"/>
  <c r="C36" i="63"/>
  <c r="B37" i="63"/>
  <c r="C37" i="63"/>
  <c r="S37" i="63"/>
  <c r="B1" i="62"/>
  <c r="B2" i="62"/>
  <c r="C7" i="61"/>
  <c r="J7" i="61"/>
  <c r="J23" i="61" s="1"/>
  <c r="K21" i="61"/>
  <c r="K37" i="61" s="1"/>
  <c r="M19" i="61"/>
  <c r="M35" i="61" s="1"/>
  <c r="N19" i="61"/>
  <c r="N35" i="61" s="1"/>
  <c r="U23" i="61"/>
  <c r="V7" i="61"/>
  <c r="C8" i="61"/>
  <c r="C21" i="61" s="1"/>
  <c r="H8" i="61"/>
  <c r="H24" i="61" s="1"/>
  <c r="J8" i="61"/>
  <c r="J24" i="61" s="1"/>
  <c r="K24" i="61"/>
  <c r="O8" i="61"/>
  <c r="O24" i="61" s="1"/>
  <c r="Q8" i="61"/>
  <c r="Q24" i="61" s="1"/>
  <c r="U24" i="61"/>
  <c r="V8" i="61"/>
  <c r="V24" i="61" s="1"/>
  <c r="X8" i="61"/>
  <c r="X24" i="61" s="1"/>
  <c r="C9" i="61"/>
  <c r="D21" i="61"/>
  <c r="D37" i="61" s="1"/>
  <c r="K25" i="61"/>
  <c r="M25" i="61"/>
  <c r="Q9" i="61"/>
  <c r="Q25" i="61" s="1"/>
  <c r="V9" i="61"/>
  <c r="X9" i="61"/>
  <c r="X25" i="61" s="1"/>
  <c r="C10" i="61"/>
  <c r="J10" i="61"/>
  <c r="F26" i="61"/>
  <c r="K20" i="61"/>
  <c r="K36" i="61" s="1"/>
  <c r="M20" i="61"/>
  <c r="M36" i="61" s="1"/>
  <c r="N26" i="61"/>
  <c r="V10" i="61"/>
  <c r="V26" i="61" s="1"/>
  <c r="X10" i="61"/>
  <c r="C11" i="61"/>
  <c r="D27" i="61"/>
  <c r="O11" i="61"/>
  <c r="O27" i="61" s="1"/>
  <c r="Q11" i="61"/>
  <c r="V11" i="61"/>
  <c r="V27" i="61" s="1"/>
  <c r="X11" i="61"/>
  <c r="X27" i="61" s="1"/>
  <c r="C12" i="61"/>
  <c r="J12" i="61"/>
  <c r="J28" i="61" s="1"/>
  <c r="F28" i="61"/>
  <c r="N28" i="61"/>
  <c r="O12" i="61"/>
  <c r="O28" i="61" s="1"/>
  <c r="Q12" i="61"/>
  <c r="Q28" i="61" s="1"/>
  <c r="X12" i="61"/>
  <c r="X28" i="61" s="1"/>
  <c r="C13" i="61"/>
  <c r="D29" i="61"/>
  <c r="F29" i="61"/>
  <c r="J13" i="61"/>
  <c r="J29" i="61" s="1"/>
  <c r="Q13" i="61"/>
  <c r="Q29" i="61" s="1"/>
  <c r="O13" i="61"/>
  <c r="O29" i="61" s="1"/>
  <c r="X13" i="61"/>
  <c r="X29" i="61" s="1"/>
  <c r="V13" i="61"/>
  <c r="V29" i="61" s="1"/>
  <c r="C14" i="61"/>
  <c r="F30" i="61"/>
  <c r="H14" i="61"/>
  <c r="H30" i="61" s="1"/>
  <c r="J14" i="61"/>
  <c r="J30" i="61" s="1"/>
  <c r="K30" i="61"/>
  <c r="O14" i="61"/>
  <c r="O30" i="61" s="1"/>
  <c r="X14" i="61"/>
  <c r="X30" i="61" s="1"/>
  <c r="C15" i="61"/>
  <c r="H15" i="61"/>
  <c r="H31" i="61" s="1"/>
  <c r="J15" i="61"/>
  <c r="J31" i="61" s="1"/>
  <c r="K31" i="61"/>
  <c r="M31" i="61"/>
  <c r="N31" i="61"/>
  <c r="U31" i="61"/>
  <c r="V15" i="61"/>
  <c r="V31" i="61" s="1"/>
  <c r="C16" i="61"/>
  <c r="H16" i="61"/>
  <c r="J16" i="61"/>
  <c r="J32" i="61" s="1"/>
  <c r="K32" i="61"/>
  <c r="O16" i="61"/>
  <c r="O32" i="61" s="1"/>
  <c r="Q16" i="61"/>
  <c r="Q32" i="61" s="1"/>
  <c r="V16" i="61"/>
  <c r="V32" i="61" s="1"/>
  <c r="X16" i="61"/>
  <c r="X32" i="61" s="1"/>
  <c r="C17" i="61"/>
  <c r="J17" i="61"/>
  <c r="J33" i="61" s="1"/>
  <c r="H17" i="61"/>
  <c r="M33" i="61"/>
  <c r="Q17" i="61"/>
  <c r="Q33" i="61" s="1"/>
  <c r="V17" i="61"/>
  <c r="X17" i="61"/>
  <c r="X33" i="61" s="1"/>
  <c r="C18" i="61"/>
  <c r="J18" i="61"/>
  <c r="J34" i="61" s="1"/>
  <c r="Q18" i="61"/>
  <c r="Q34" i="61" s="1"/>
  <c r="R19" i="61"/>
  <c r="R35" i="61" s="1"/>
  <c r="V18" i="61"/>
  <c r="C19" i="61"/>
  <c r="D19" i="61"/>
  <c r="G19" i="61"/>
  <c r="T19" i="61"/>
  <c r="D20" i="61"/>
  <c r="D36" i="61" s="1"/>
  <c r="F20" i="61"/>
  <c r="F36" i="61" s="1"/>
  <c r="G20" i="61"/>
  <c r="R20" i="61"/>
  <c r="R36" i="61" s="1"/>
  <c r="T20" i="61"/>
  <c r="F21" i="61"/>
  <c r="F37" i="61" s="1"/>
  <c r="G21" i="61"/>
  <c r="G37" i="61" s="1"/>
  <c r="R21" i="61"/>
  <c r="R37" i="61" s="1"/>
  <c r="T21" i="61"/>
  <c r="T37" i="61" s="1"/>
  <c r="D23" i="61"/>
  <c r="F23" i="61"/>
  <c r="G23" i="61"/>
  <c r="K23" i="61"/>
  <c r="M23" i="61"/>
  <c r="N23" i="61"/>
  <c r="R23" i="61"/>
  <c r="T23" i="61"/>
  <c r="V23" i="61"/>
  <c r="D24" i="61"/>
  <c r="F24" i="61"/>
  <c r="G24" i="61"/>
  <c r="N24" i="61"/>
  <c r="R24" i="61"/>
  <c r="T24" i="61"/>
  <c r="F25" i="61"/>
  <c r="G25" i="61"/>
  <c r="R25" i="61"/>
  <c r="T25" i="61"/>
  <c r="U25" i="61"/>
  <c r="V25" i="61"/>
  <c r="G26" i="61"/>
  <c r="K26" i="61"/>
  <c r="M26" i="61"/>
  <c r="R26" i="61"/>
  <c r="T26" i="61"/>
  <c r="U26" i="61"/>
  <c r="X26" i="61"/>
  <c r="F27" i="61"/>
  <c r="G27" i="61"/>
  <c r="K27" i="61"/>
  <c r="M27" i="61"/>
  <c r="N27" i="61"/>
  <c r="Q27" i="61"/>
  <c r="R27" i="61"/>
  <c r="T27" i="61"/>
  <c r="U27" i="61"/>
  <c r="G28" i="61"/>
  <c r="K28" i="61"/>
  <c r="M28" i="61"/>
  <c r="R28" i="61"/>
  <c r="T28" i="61"/>
  <c r="U28" i="61"/>
  <c r="G29" i="61"/>
  <c r="K29" i="61"/>
  <c r="M29" i="61"/>
  <c r="N29" i="61"/>
  <c r="R29" i="61"/>
  <c r="T29" i="61"/>
  <c r="U29" i="61"/>
  <c r="D30" i="61"/>
  <c r="G30" i="61"/>
  <c r="M30" i="61"/>
  <c r="N30" i="61"/>
  <c r="R30" i="61"/>
  <c r="T30" i="61"/>
  <c r="D31" i="61"/>
  <c r="F31" i="61"/>
  <c r="G31" i="61"/>
  <c r="R31" i="61"/>
  <c r="T31" i="61"/>
  <c r="D32" i="61"/>
  <c r="F32" i="61"/>
  <c r="G32" i="61"/>
  <c r="H32" i="61"/>
  <c r="R32" i="61"/>
  <c r="T32" i="61"/>
  <c r="U32" i="61"/>
  <c r="D33" i="61"/>
  <c r="F33" i="61"/>
  <c r="G33" i="61"/>
  <c r="H33" i="61"/>
  <c r="K33" i="61"/>
  <c r="N33" i="61"/>
  <c r="R33" i="61"/>
  <c r="T33" i="61"/>
  <c r="U33" i="61"/>
  <c r="V33" i="61"/>
  <c r="D34" i="61"/>
  <c r="F34" i="61"/>
  <c r="G34" i="61"/>
  <c r="K34" i="61"/>
  <c r="M34" i="61"/>
  <c r="N34" i="61"/>
  <c r="R34" i="61"/>
  <c r="T34" i="61"/>
  <c r="U34" i="61"/>
  <c r="V34" i="61"/>
  <c r="C35" i="61"/>
  <c r="D35" i="61"/>
  <c r="G35" i="61"/>
  <c r="T35" i="61"/>
  <c r="C36" i="61"/>
  <c r="G36" i="61"/>
  <c r="T36" i="61"/>
  <c r="C37" i="61"/>
  <c r="B1" i="60"/>
  <c r="B2" i="60"/>
  <c r="H7" i="59"/>
  <c r="J7" i="59"/>
  <c r="Q7" i="59"/>
  <c r="M19" i="59"/>
  <c r="M35" i="59" s="1"/>
  <c r="O7" i="59"/>
  <c r="T21" i="59"/>
  <c r="T37" i="59" s="1"/>
  <c r="X7" i="59"/>
  <c r="H8" i="59"/>
  <c r="J8" i="59"/>
  <c r="K24" i="59"/>
  <c r="N21" i="59"/>
  <c r="N37" i="59" s="1"/>
  <c r="X8" i="59"/>
  <c r="X24" i="59" s="1"/>
  <c r="V8" i="59"/>
  <c r="V24" i="59" s="1"/>
  <c r="J9" i="59"/>
  <c r="J25" i="59" s="1"/>
  <c r="H9" i="59"/>
  <c r="O9" i="59"/>
  <c r="O25" i="59" s="1"/>
  <c r="Q9" i="59"/>
  <c r="Q25" i="59" s="1"/>
  <c r="V9" i="59"/>
  <c r="X9" i="59"/>
  <c r="X25" i="59" s="1"/>
  <c r="J10" i="59"/>
  <c r="H10" i="59"/>
  <c r="K20" i="59"/>
  <c r="K36" i="59" s="1"/>
  <c r="M20" i="59"/>
  <c r="M36" i="59" s="1"/>
  <c r="Q10" i="59"/>
  <c r="U20" i="59"/>
  <c r="U36" i="59" s="1"/>
  <c r="V10" i="59"/>
  <c r="X10" i="59"/>
  <c r="D27" i="59"/>
  <c r="J11" i="59"/>
  <c r="J27" i="59" s="1"/>
  <c r="Q11" i="59"/>
  <c r="Q27" i="59" s="1"/>
  <c r="O11" i="59"/>
  <c r="O27" i="59" s="1"/>
  <c r="X11" i="59"/>
  <c r="X27" i="59" s="1"/>
  <c r="V11" i="59"/>
  <c r="V27" i="59" s="1"/>
  <c r="H12" i="59"/>
  <c r="H28" i="59" s="1"/>
  <c r="J12" i="59"/>
  <c r="J28" i="59" s="1"/>
  <c r="O12" i="59"/>
  <c r="O28" i="59" s="1"/>
  <c r="Q12" i="59"/>
  <c r="Q28" i="59" s="1"/>
  <c r="X12" i="59"/>
  <c r="X28" i="59" s="1"/>
  <c r="V12" i="59"/>
  <c r="V28" i="59" s="1"/>
  <c r="J13" i="59"/>
  <c r="J29" i="59" s="1"/>
  <c r="O13" i="59"/>
  <c r="O29" i="59" s="1"/>
  <c r="Q13" i="59"/>
  <c r="R19" i="59"/>
  <c r="R35" i="59" s="1"/>
  <c r="X13" i="59"/>
  <c r="X29" i="59" s="1"/>
  <c r="J14" i="59"/>
  <c r="J30" i="59" s="1"/>
  <c r="H14" i="59"/>
  <c r="H30" i="59" s="1"/>
  <c r="Q14" i="59"/>
  <c r="Q30" i="59" s="1"/>
  <c r="O14" i="59"/>
  <c r="V14" i="59"/>
  <c r="V30" i="59" s="1"/>
  <c r="X14" i="59"/>
  <c r="X30" i="59" s="1"/>
  <c r="H15" i="59"/>
  <c r="J15" i="59"/>
  <c r="J31" i="59" s="1"/>
  <c r="Q15" i="59"/>
  <c r="Q31" i="59" s="1"/>
  <c r="O15" i="59"/>
  <c r="O31" i="59" s="1"/>
  <c r="X15" i="59"/>
  <c r="X31" i="59" s="1"/>
  <c r="H16" i="59"/>
  <c r="J16" i="59"/>
  <c r="K32" i="59"/>
  <c r="Q16" i="59"/>
  <c r="Q32" i="59" s="1"/>
  <c r="X16" i="59"/>
  <c r="X32" i="59" s="1"/>
  <c r="V16" i="59"/>
  <c r="V32" i="59" s="1"/>
  <c r="J17" i="59"/>
  <c r="J33" i="59" s="1"/>
  <c r="H17" i="59"/>
  <c r="O17" i="59"/>
  <c r="O33" i="59" s="1"/>
  <c r="Q17" i="59"/>
  <c r="Q33" i="59" s="1"/>
  <c r="V17" i="59"/>
  <c r="X17" i="59"/>
  <c r="X33" i="59" s="1"/>
  <c r="J18" i="59"/>
  <c r="J34" i="59" s="1"/>
  <c r="H18" i="59"/>
  <c r="H34" i="59" s="1"/>
  <c r="Q18" i="59"/>
  <c r="Q34" i="59" s="1"/>
  <c r="V18" i="59"/>
  <c r="X18" i="59"/>
  <c r="D19" i="59"/>
  <c r="D35" i="59" s="1"/>
  <c r="N19" i="59"/>
  <c r="D20" i="59"/>
  <c r="F20" i="59"/>
  <c r="F36" i="59" s="1"/>
  <c r="F21" i="59"/>
  <c r="F37" i="59" s="1"/>
  <c r="G21" i="59"/>
  <c r="G37" i="59" s="1"/>
  <c r="R21" i="59"/>
  <c r="R37" i="59" s="1"/>
  <c r="D23" i="59"/>
  <c r="F23" i="59"/>
  <c r="G23" i="59"/>
  <c r="H23" i="59"/>
  <c r="J23" i="59"/>
  <c r="K23" i="59"/>
  <c r="N23" i="59"/>
  <c r="R23" i="59"/>
  <c r="T23" i="59"/>
  <c r="D24" i="59"/>
  <c r="F24" i="59"/>
  <c r="G24" i="59"/>
  <c r="H24" i="59"/>
  <c r="J24" i="59"/>
  <c r="M24" i="59"/>
  <c r="R24" i="59"/>
  <c r="T24" i="59"/>
  <c r="U24" i="59"/>
  <c r="F25" i="59"/>
  <c r="G25" i="59"/>
  <c r="H25" i="59"/>
  <c r="K25" i="59"/>
  <c r="N25" i="59"/>
  <c r="R25" i="59"/>
  <c r="T25" i="59"/>
  <c r="U25" i="59"/>
  <c r="V25" i="59"/>
  <c r="D26" i="59"/>
  <c r="G26" i="59"/>
  <c r="K26" i="59"/>
  <c r="M26" i="59"/>
  <c r="R26" i="59"/>
  <c r="T26" i="59"/>
  <c r="U26" i="59"/>
  <c r="V26" i="59"/>
  <c r="X26" i="59"/>
  <c r="F27" i="59"/>
  <c r="K27" i="59"/>
  <c r="M27" i="59"/>
  <c r="N27" i="59"/>
  <c r="T27" i="59"/>
  <c r="U27" i="59"/>
  <c r="D28" i="59"/>
  <c r="G28" i="59"/>
  <c r="K28" i="59"/>
  <c r="M28" i="59"/>
  <c r="N28" i="59"/>
  <c r="R28" i="59"/>
  <c r="U28" i="59"/>
  <c r="D29" i="59"/>
  <c r="F29" i="59"/>
  <c r="K29" i="59"/>
  <c r="M29" i="59"/>
  <c r="N29" i="59"/>
  <c r="Q29" i="59"/>
  <c r="T29" i="59"/>
  <c r="D30" i="59"/>
  <c r="F30" i="59"/>
  <c r="G30" i="59"/>
  <c r="M30" i="59"/>
  <c r="N30" i="59"/>
  <c r="O30" i="59"/>
  <c r="R30" i="59"/>
  <c r="U30" i="59"/>
  <c r="D31" i="59"/>
  <c r="F31" i="59"/>
  <c r="G31" i="59"/>
  <c r="H31" i="59"/>
  <c r="K31" i="59"/>
  <c r="N31" i="59"/>
  <c r="R31" i="59"/>
  <c r="T31" i="59"/>
  <c r="D32" i="59"/>
  <c r="F32" i="59"/>
  <c r="G32" i="59"/>
  <c r="H32" i="59"/>
  <c r="J32" i="59"/>
  <c r="M32" i="59"/>
  <c r="R32" i="59"/>
  <c r="T32" i="59"/>
  <c r="U32" i="59"/>
  <c r="F33" i="59"/>
  <c r="G33" i="59"/>
  <c r="H33" i="59"/>
  <c r="K33" i="59"/>
  <c r="N33" i="59"/>
  <c r="R33" i="59"/>
  <c r="T33" i="59"/>
  <c r="U33" i="59"/>
  <c r="V33" i="59"/>
  <c r="D34" i="59"/>
  <c r="G34" i="59"/>
  <c r="K34" i="59"/>
  <c r="M34" i="59"/>
  <c r="R34" i="59"/>
  <c r="T34" i="59"/>
  <c r="U34" i="59"/>
  <c r="V34" i="59"/>
  <c r="X34" i="59"/>
  <c r="N35" i="59"/>
  <c r="D36" i="59"/>
  <c r="B1" i="58"/>
  <c r="B2" i="58"/>
  <c r="B7" i="57"/>
  <c r="C7" i="57"/>
  <c r="D21" i="57"/>
  <c r="D37" i="57" s="1"/>
  <c r="J7" i="57"/>
  <c r="H7" i="57"/>
  <c r="H23" i="57" s="1"/>
  <c r="O7" i="57"/>
  <c r="O23" i="57" s="1"/>
  <c r="P7" i="57"/>
  <c r="P23" i="57" s="1"/>
  <c r="Q7" i="57"/>
  <c r="X7" i="57"/>
  <c r="T19" i="57"/>
  <c r="T35" i="57" s="1"/>
  <c r="V7" i="57"/>
  <c r="W7" i="57"/>
  <c r="W23" i="57" s="1"/>
  <c r="B8" i="57"/>
  <c r="C8" i="57"/>
  <c r="J8" i="57"/>
  <c r="J24" i="57" s="1"/>
  <c r="F21" i="57"/>
  <c r="F37" i="57" s="1"/>
  <c r="H8" i="57"/>
  <c r="I8" i="57"/>
  <c r="K21" i="57"/>
  <c r="K37" i="57" s="1"/>
  <c r="M19" i="57"/>
  <c r="M35" i="57" s="1"/>
  <c r="O8" i="57"/>
  <c r="R24" i="57"/>
  <c r="X8" i="57"/>
  <c r="X24" i="57" s="1"/>
  <c r="B9" i="57"/>
  <c r="C9" i="57"/>
  <c r="F25" i="57"/>
  <c r="J9" i="57"/>
  <c r="J25" i="57" s="1"/>
  <c r="O9" i="57"/>
  <c r="O25" i="57" s="1"/>
  <c r="P9" i="57"/>
  <c r="P25" i="57" s="1"/>
  <c r="Q9" i="57"/>
  <c r="X9" i="57"/>
  <c r="X25" i="57" s="1"/>
  <c r="V9" i="57"/>
  <c r="V25" i="57" s="1"/>
  <c r="W9" i="57"/>
  <c r="B10" i="57"/>
  <c r="C10" i="57"/>
  <c r="J10" i="57"/>
  <c r="F20" i="57"/>
  <c r="F36" i="57" s="1"/>
  <c r="H10" i="57"/>
  <c r="I10" i="57"/>
  <c r="I26" i="57" s="1"/>
  <c r="K26" i="57"/>
  <c r="M20" i="57"/>
  <c r="M36" i="57" s="1"/>
  <c r="O10" i="57"/>
  <c r="T20" i="57"/>
  <c r="T36" i="57" s="1"/>
  <c r="X10" i="57"/>
  <c r="B11" i="57"/>
  <c r="C11" i="57"/>
  <c r="D27" i="57"/>
  <c r="J11" i="57"/>
  <c r="J27" i="57" s="1"/>
  <c r="O11" i="57"/>
  <c r="O27" i="57" s="1"/>
  <c r="P11" i="57"/>
  <c r="Q11" i="57"/>
  <c r="Q27" i="57" s="1"/>
  <c r="X11" i="57"/>
  <c r="X27" i="57" s="1"/>
  <c r="T27" i="57"/>
  <c r="V11" i="57"/>
  <c r="V27" i="57" s="1"/>
  <c r="W11" i="57"/>
  <c r="W27" i="57" s="1"/>
  <c r="B12" i="57"/>
  <c r="C12" i="57"/>
  <c r="J12" i="57"/>
  <c r="J28" i="57" s="1"/>
  <c r="F28" i="57"/>
  <c r="H12" i="57"/>
  <c r="H28" i="57" s="1"/>
  <c r="I12" i="57"/>
  <c r="I28" i="57" s="1"/>
  <c r="M28" i="57"/>
  <c r="O12" i="57"/>
  <c r="O28" i="57" s="1"/>
  <c r="X12" i="57"/>
  <c r="X28" i="57" s="1"/>
  <c r="B13" i="57"/>
  <c r="C13" i="57"/>
  <c r="J13" i="57"/>
  <c r="J29" i="57" s="1"/>
  <c r="O13" i="57"/>
  <c r="O29" i="57" s="1"/>
  <c r="P13" i="57"/>
  <c r="P29" i="57" s="1"/>
  <c r="Q13" i="57"/>
  <c r="Q29" i="57" s="1"/>
  <c r="R20" i="57"/>
  <c r="R36" i="57" s="1"/>
  <c r="T29" i="57"/>
  <c r="V13" i="57"/>
  <c r="V29" i="57" s="1"/>
  <c r="W13" i="57"/>
  <c r="W29" i="57" s="1"/>
  <c r="B14" i="57"/>
  <c r="C14" i="57"/>
  <c r="J14" i="57"/>
  <c r="J30" i="57" s="1"/>
  <c r="F30" i="57"/>
  <c r="H14" i="57"/>
  <c r="H30" i="57" s="1"/>
  <c r="I14" i="57"/>
  <c r="K30" i="57"/>
  <c r="M30" i="57"/>
  <c r="O14" i="57"/>
  <c r="O30" i="57" s="1"/>
  <c r="T30" i="57"/>
  <c r="X14" i="57"/>
  <c r="X30" i="57" s="1"/>
  <c r="B15" i="57"/>
  <c r="C15" i="57"/>
  <c r="J15" i="57"/>
  <c r="J31" i="57" s="1"/>
  <c r="O15" i="57"/>
  <c r="O31" i="57" s="1"/>
  <c r="P15" i="57"/>
  <c r="P31" i="57" s="1"/>
  <c r="Q15" i="57"/>
  <c r="Q31" i="57" s="1"/>
  <c r="X15" i="57"/>
  <c r="X31" i="57" s="1"/>
  <c r="V15" i="57"/>
  <c r="V31" i="57" s="1"/>
  <c r="W15" i="57"/>
  <c r="W31" i="57" s="1"/>
  <c r="B16" i="57"/>
  <c r="B21" i="57" s="1"/>
  <c r="C16" i="57"/>
  <c r="J16" i="57"/>
  <c r="J32" i="57" s="1"/>
  <c r="H16" i="57"/>
  <c r="H32" i="57" s="1"/>
  <c r="I16" i="57"/>
  <c r="I32" i="57" s="1"/>
  <c r="K32" i="57"/>
  <c r="M32" i="57"/>
  <c r="O16" i="57"/>
  <c r="O32" i="57" s="1"/>
  <c r="R32" i="57"/>
  <c r="X16" i="57"/>
  <c r="X32" i="57" s="1"/>
  <c r="B17" i="57"/>
  <c r="C17" i="57"/>
  <c r="F33" i="57"/>
  <c r="J17" i="57"/>
  <c r="J33" i="57" s="1"/>
  <c r="O17" i="57"/>
  <c r="O33" i="57" s="1"/>
  <c r="P17" i="57"/>
  <c r="P33" i="57" s="1"/>
  <c r="Q17" i="57"/>
  <c r="Q33" i="57" s="1"/>
  <c r="X17" i="57"/>
  <c r="X33" i="57" s="1"/>
  <c r="V17" i="57"/>
  <c r="V33" i="57" s="1"/>
  <c r="W17" i="57"/>
  <c r="B18" i="57"/>
  <c r="C18" i="57"/>
  <c r="J18" i="57"/>
  <c r="J34" i="57" s="1"/>
  <c r="H18" i="57"/>
  <c r="H34" i="57" s="1"/>
  <c r="I18" i="57"/>
  <c r="I34" i="57" s="1"/>
  <c r="K34" i="57"/>
  <c r="O18" i="57"/>
  <c r="O34" i="57" s="1"/>
  <c r="X18" i="57"/>
  <c r="X34" i="57" s="1"/>
  <c r="E19" i="57"/>
  <c r="F19" i="57"/>
  <c r="L19" i="57"/>
  <c r="N19" i="57"/>
  <c r="S19" i="57"/>
  <c r="S35" i="57" s="1"/>
  <c r="E20" i="57"/>
  <c r="G20" i="57"/>
  <c r="L20" i="57"/>
  <c r="S20" i="57"/>
  <c r="E21" i="57"/>
  <c r="E37" i="57" s="1"/>
  <c r="L21" i="57"/>
  <c r="L37" i="57" s="1"/>
  <c r="R21" i="57"/>
  <c r="S21" i="57"/>
  <c r="S37" i="57" s="1"/>
  <c r="D23" i="57"/>
  <c r="E23" i="57"/>
  <c r="F23" i="57"/>
  <c r="K23" i="57"/>
  <c r="L23" i="57"/>
  <c r="M23" i="57"/>
  <c r="N23" i="57"/>
  <c r="S23" i="57"/>
  <c r="T23" i="57"/>
  <c r="U23" i="57"/>
  <c r="E24" i="57"/>
  <c r="F24" i="57"/>
  <c r="G24" i="57"/>
  <c r="I24" i="57"/>
  <c r="L24" i="57"/>
  <c r="N24" i="57"/>
  <c r="S24" i="57"/>
  <c r="T24" i="57"/>
  <c r="D25" i="57"/>
  <c r="E25" i="57"/>
  <c r="K25" i="57"/>
  <c r="L25" i="57"/>
  <c r="M25" i="57"/>
  <c r="Q25" i="57"/>
  <c r="R25" i="57"/>
  <c r="S25" i="57"/>
  <c r="T25" i="57"/>
  <c r="U25" i="57"/>
  <c r="W25" i="57"/>
  <c r="D26" i="57"/>
  <c r="E26" i="57"/>
  <c r="F26" i="57"/>
  <c r="G26" i="57"/>
  <c r="L26" i="57"/>
  <c r="M26" i="57"/>
  <c r="N26" i="57"/>
  <c r="R26" i="57"/>
  <c r="S26" i="57"/>
  <c r="T26" i="57"/>
  <c r="U26" i="57"/>
  <c r="E27" i="57"/>
  <c r="F27" i="57"/>
  <c r="G27" i="57"/>
  <c r="K27" i="57"/>
  <c r="L27" i="57"/>
  <c r="M27" i="57"/>
  <c r="N27" i="57"/>
  <c r="P27" i="57"/>
  <c r="R27" i="57"/>
  <c r="S27" i="57"/>
  <c r="U27" i="57"/>
  <c r="D28" i="57"/>
  <c r="E28" i="57"/>
  <c r="G28" i="57"/>
  <c r="K28" i="57"/>
  <c r="L28" i="57"/>
  <c r="R28" i="57"/>
  <c r="S28" i="57"/>
  <c r="T28" i="57"/>
  <c r="D29" i="57"/>
  <c r="E29" i="57"/>
  <c r="F29" i="57"/>
  <c r="G29" i="57"/>
  <c r="K29" i="57"/>
  <c r="L29" i="57"/>
  <c r="M29" i="57"/>
  <c r="N29" i="57"/>
  <c r="S29" i="57"/>
  <c r="U29" i="57"/>
  <c r="E30" i="57"/>
  <c r="G30" i="57"/>
  <c r="I30" i="57"/>
  <c r="L30" i="57"/>
  <c r="R30" i="57"/>
  <c r="S30" i="57"/>
  <c r="D31" i="57"/>
  <c r="E31" i="57"/>
  <c r="F31" i="57"/>
  <c r="K31" i="57"/>
  <c r="L31" i="57"/>
  <c r="M31" i="57"/>
  <c r="N31" i="57"/>
  <c r="S31" i="57"/>
  <c r="T31" i="57"/>
  <c r="U31" i="57"/>
  <c r="E32" i="57"/>
  <c r="F32" i="57"/>
  <c r="G32" i="57"/>
  <c r="L32" i="57"/>
  <c r="N32" i="57"/>
  <c r="S32" i="57"/>
  <c r="T32" i="57"/>
  <c r="D33" i="57"/>
  <c r="E33" i="57"/>
  <c r="K33" i="57"/>
  <c r="L33" i="57"/>
  <c r="M33" i="57"/>
  <c r="R33" i="57"/>
  <c r="S33" i="57"/>
  <c r="T33" i="57"/>
  <c r="U33" i="57"/>
  <c r="W33" i="57"/>
  <c r="D34" i="57"/>
  <c r="E34" i="57"/>
  <c r="F34" i="57"/>
  <c r="G34" i="57"/>
  <c r="L34" i="57"/>
  <c r="M34" i="57"/>
  <c r="N34" i="57"/>
  <c r="R34" i="57"/>
  <c r="S34" i="57"/>
  <c r="T34" i="57"/>
  <c r="U34" i="57"/>
  <c r="B35" i="57"/>
  <c r="C35" i="57"/>
  <c r="E35" i="57"/>
  <c r="F35" i="57"/>
  <c r="L35" i="57"/>
  <c r="N35" i="57"/>
  <c r="B36" i="57"/>
  <c r="C36" i="57"/>
  <c r="E36" i="57"/>
  <c r="G36" i="57"/>
  <c r="L36" i="57"/>
  <c r="S36" i="57"/>
  <c r="B37" i="57"/>
  <c r="C37" i="57"/>
  <c r="R37" i="57"/>
  <c r="B1" i="56"/>
  <c r="B2" i="56"/>
  <c r="C7" i="55"/>
  <c r="C21" i="55" s="1"/>
  <c r="D19" i="55"/>
  <c r="D35" i="55" s="1"/>
  <c r="F19" i="55"/>
  <c r="F35" i="55" s="1"/>
  <c r="H7" i="55"/>
  <c r="Q7" i="55"/>
  <c r="V7" i="55"/>
  <c r="W7" i="55"/>
  <c r="X7" i="55"/>
  <c r="C8" i="55"/>
  <c r="D24" i="55"/>
  <c r="H8" i="55"/>
  <c r="I8" i="55"/>
  <c r="J8" i="55"/>
  <c r="K19" i="55"/>
  <c r="K35" i="55" s="1"/>
  <c r="M24" i="55"/>
  <c r="Q8" i="55"/>
  <c r="Q24" i="55" s="1"/>
  <c r="T21" i="55"/>
  <c r="T37" i="55" s="1"/>
  <c r="W8" i="55"/>
  <c r="C9" i="55"/>
  <c r="J9" i="55"/>
  <c r="J25" i="55" s="1"/>
  <c r="H9" i="55"/>
  <c r="H25" i="55" s="1"/>
  <c r="O9" i="55"/>
  <c r="O25" i="55" s="1"/>
  <c r="P9" i="55"/>
  <c r="Q9" i="55"/>
  <c r="X9" i="55"/>
  <c r="X25" i="55" s="1"/>
  <c r="T25" i="55"/>
  <c r="V9" i="55"/>
  <c r="V25" i="55" s="1"/>
  <c r="W9" i="55"/>
  <c r="C10" i="55"/>
  <c r="D20" i="55"/>
  <c r="D36" i="55" s="1"/>
  <c r="J10" i="55"/>
  <c r="K20" i="55"/>
  <c r="K36" i="55" s="1"/>
  <c r="M19" i="55"/>
  <c r="M35" i="55" s="1"/>
  <c r="P10" i="55"/>
  <c r="T20" i="55"/>
  <c r="T36" i="55" s="1"/>
  <c r="U20" i="55"/>
  <c r="U36" i="55" s="1"/>
  <c r="V10" i="55"/>
  <c r="V26" i="55" s="1"/>
  <c r="W10" i="55"/>
  <c r="X10" i="55"/>
  <c r="X26" i="55" s="1"/>
  <c r="C11" i="55"/>
  <c r="H11" i="55"/>
  <c r="H27" i="55" s="1"/>
  <c r="I11" i="55"/>
  <c r="I27" i="55" s="1"/>
  <c r="J11" i="55"/>
  <c r="Q11" i="55"/>
  <c r="Q27" i="55" s="1"/>
  <c r="O11" i="55"/>
  <c r="O27" i="55" s="1"/>
  <c r="P11" i="55"/>
  <c r="R20" i="55"/>
  <c r="R36" i="55" s="1"/>
  <c r="V11" i="55"/>
  <c r="V27" i="55" s="1"/>
  <c r="C12" i="55"/>
  <c r="F28" i="55"/>
  <c r="I12" i="55"/>
  <c r="I28" i="55" s="1"/>
  <c r="M28" i="55"/>
  <c r="O12" i="55"/>
  <c r="O28" i="55" s="1"/>
  <c r="P12" i="55"/>
  <c r="Q12" i="55"/>
  <c r="V12" i="55"/>
  <c r="V28" i="55" s="1"/>
  <c r="W12" i="55"/>
  <c r="W28" i="55" s="1"/>
  <c r="X12" i="55"/>
  <c r="X28" i="55" s="1"/>
  <c r="C13" i="55"/>
  <c r="J13" i="55"/>
  <c r="J29" i="55" s="1"/>
  <c r="H13" i="55"/>
  <c r="H29" i="55" s="1"/>
  <c r="I13" i="55"/>
  <c r="I29" i="55" s="1"/>
  <c r="K29" i="55"/>
  <c r="M29" i="55"/>
  <c r="O13" i="55"/>
  <c r="O29" i="55" s="1"/>
  <c r="R29" i="55"/>
  <c r="T29" i="55"/>
  <c r="X13" i="55"/>
  <c r="X29" i="55" s="1"/>
  <c r="C14" i="55"/>
  <c r="G30" i="55"/>
  <c r="H14" i="55"/>
  <c r="H30" i="55" s="1"/>
  <c r="I14" i="55"/>
  <c r="I30" i="55" s="1"/>
  <c r="J14" i="55"/>
  <c r="J30" i="55" s="1"/>
  <c r="O14" i="55"/>
  <c r="O30" i="55" s="1"/>
  <c r="P14" i="55"/>
  <c r="P30" i="55" s="1"/>
  <c r="Q14" i="55"/>
  <c r="Q30" i="55" s="1"/>
  <c r="R30" i="55"/>
  <c r="T30" i="55"/>
  <c r="X14" i="55"/>
  <c r="X30" i="55" s="1"/>
  <c r="C15" i="55"/>
  <c r="D31" i="55"/>
  <c r="H15" i="55"/>
  <c r="H31" i="55" s="1"/>
  <c r="G31" i="55"/>
  <c r="Q15" i="55"/>
  <c r="Q31" i="55" s="1"/>
  <c r="V15" i="55"/>
  <c r="V31" i="55" s="1"/>
  <c r="W15" i="55"/>
  <c r="W31" i="55" s="1"/>
  <c r="X15" i="55"/>
  <c r="X31" i="55" s="1"/>
  <c r="C16" i="55"/>
  <c r="D32" i="55"/>
  <c r="H16" i="55"/>
  <c r="H32" i="55" s="1"/>
  <c r="I16" i="55"/>
  <c r="J16" i="55"/>
  <c r="J32" i="55" s="1"/>
  <c r="K32" i="55"/>
  <c r="M32" i="55"/>
  <c r="Q16" i="55"/>
  <c r="Q32" i="55" s="1"/>
  <c r="T32" i="55"/>
  <c r="W16" i="55"/>
  <c r="W32" i="55" s="1"/>
  <c r="C17" i="55"/>
  <c r="J17" i="55"/>
  <c r="J33" i="55" s="1"/>
  <c r="H17" i="55"/>
  <c r="H33" i="55" s="1"/>
  <c r="O17" i="55"/>
  <c r="O33" i="55" s="1"/>
  <c r="P17" i="55"/>
  <c r="P33" i="55" s="1"/>
  <c r="Q17" i="55"/>
  <c r="Q33" i="55" s="1"/>
  <c r="X17" i="55"/>
  <c r="X33" i="55" s="1"/>
  <c r="T33" i="55"/>
  <c r="V17" i="55"/>
  <c r="V33" i="55" s="1"/>
  <c r="W17" i="55"/>
  <c r="C18" i="55"/>
  <c r="D21" i="55"/>
  <c r="D37" i="55" s="1"/>
  <c r="J18" i="55"/>
  <c r="J34" i="55" s="1"/>
  <c r="P18" i="55"/>
  <c r="P34" i="55" s="1"/>
  <c r="V18" i="55"/>
  <c r="V34" i="55" s="1"/>
  <c r="W18" i="55"/>
  <c r="W34" i="55" s="1"/>
  <c r="X18" i="55"/>
  <c r="X34" i="55" s="1"/>
  <c r="R19" i="55"/>
  <c r="T19" i="55"/>
  <c r="T35" i="55" s="1"/>
  <c r="F20" i="55"/>
  <c r="G20" i="55"/>
  <c r="G36" i="55" s="1"/>
  <c r="F21" i="55"/>
  <c r="F37" i="55" s="1"/>
  <c r="K21" i="55"/>
  <c r="K37" i="55" s="1"/>
  <c r="M21" i="55"/>
  <c r="M37" i="55" s="1"/>
  <c r="U21" i="55"/>
  <c r="U37" i="55" s="1"/>
  <c r="K23" i="55"/>
  <c r="M23" i="55"/>
  <c r="R23" i="55"/>
  <c r="T23" i="55"/>
  <c r="U23" i="55"/>
  <c r="F24" i="55"/>
  <c r="G24" i="55"/>
  <c r="H24" i="55"/>
  <c r="I24" i="55"/>
  <c r="J24" i="55"/>
  <c r="R24" i="55"/>
  <c r="T24" i="55"/>
  <c r="D25" i="55"/>
  <c r="F25" i="55"/>
  <c r="G25" i="55"/>
  <c r="K25" i="55"/>
  <c r="M25" i="55"/>
  <c r="N25" i="55"/>
  <c r="P25" i="55"/>
  <c r="Q25" i="55"/>
  <c r="U25" i="55"/>
  <c r="W25" i="55"/>
  <c r="D26" i="55"/>
  <c r="F26" i="55"/>
  <c r="K26" i="55"/>
  <c r="M26" i="55"/>
  <c r="N26" i="55"/>
  <c r="R26" i="55"/>
  <c r="T26" i="55"/>
  <c r="U26" i="55"/>
  <c r="W26" i="55"/>
  <c r="D27" i="55"/>
  <c r="F27" i="55"/>
  <c r="G27" i="55"/>
  <c r="J27" i="55"/>
  <c r="K27" i="55"/>
  <c r="M27" i="55"/>
  <c r="N27" i="55"/>
  <c r="P27" i="55"/>
  <c r="R27" i="55"/>
  <c r="T27" i="55"/>
  <c r="U27" i="55"/>
  <c r="D28" i="55"/>
  <c r="G28" i="55"/>
  <c r="K28" i="55"/>
  <c r="N28" i="55"/>
  <c r="P28" i="55"/>
  <c r="Q28" i="55"/>
  <c r="R28" i="55"/>
  <c r="T28" i="55"/>
  <c r="U28" i="55"/>
  <c r="D29" i="55"/>
  <c r="F29" i="55"/>
  <c r="G29" i="55"/>
  <c r="N29" i="55"/>
  <c r="D30" i="55"/>
  <c r="F30" i="55"/>
  <c r="K30" i="55"/>
  <c r="M30" i="55"/>
  <c r="N30" i="55"/>
  <c r="U30" i="55"/>
  <c r="K31" i="55"/>
  <c r="M31" i="55"/>
  <c r="R31" i="55"/>
  <c r="T31" i="55"/>
  <c r="U31" i="55"/>
  <c r="F32" i="55"/>
  <c r="G32" i="55"/>
  <c r="I32" i="55"/>
  <c r="R32" i="55"/>
  <c r="D33" i="55"/>
  <c r="F33" i="55"/>
  <c r="K33" i="55"/>
  <c r="M33" i="55"/>
  <c r="N33" i="55"/>
  <c r="U33" i="55"/>
  <c r="W33" i="55"/>
  <c r="F34" i="55"/>
  <c r="K34" i="55"/>
  <c r="M34" i="55"/>
  <c r="R34" i="55"/>
  <c r="T34" i="55"/>
  <c r="U34" i="55"/>
  <c r="C35" i="55"/>
  <c r="R35" i="55"/>
  <c r="C36" i="55"/>
  <c r="F36" i="55"/>
  <c r="C37" i="55"/>
  <c r="B1" i="54"/>
  <c r="B2" i="54"/>
  <c r="B7" i="53"/>
  <c r="C7" i="53"/>
  <c r="H7" i="53"/>
  <c r="I7" i="53"/>
  <c r="J7" i="53"/>
  <c r="J23" i="53" s="1"/>
  <c r="Q7" i="53"/>
  <c r="O7" i="53"/>
  <c r="P7" i="53"/>
  <c r="P23" i="53" s="1"/>
  <c r="R19" i="53"/>
  <c r="R35" i="53" s="1"/>
  <c r="T23" i="53"/>
  <c r="V7" i="53"/>
  <c r="B8" i="53"/>
  <c r="C8" i="53"/>
  <c r="C19" i="53" s="1"/>
  <c r="D21" i="53"/>
  <c r="D37" i="53" s="1"/>
  <c r="F19" i="53"/>
  <c r="F35" i="53" s="1"/>
  <c r="H8" i="53"/>
  <c r="H24" i="53" s="1"/>
  <c r="M24" i="53"/>
  <c r="Q8" i="53"/>
  <c r="Q24" i="53" s="1"/>
  <c r="V8" i="53"/>
  <c r="V24" i="53" s="1"/>
  <c r="W8" i="53"/>
  <c r="W24" i="53" s="1"/>
  <c r="X8" i="53"/>
  <c r="X24" i="53" s="1"/>
  <c r="B9" i="53"/>
  <c r="C9" i="53"/>
  <c r="H9" i="53"/>
  <c r="H25" i="53" s="1"/>
  <c r="I9" i="53"/>
  <c r="I25" i="53" s="1"/>
  <c r="J9" i="53"/>
  <c r="J25" i="53" s="1"/>
  <c r="Q9" i="53"/>
  <c r="Q25" i="53" s="1"/>
  <c r="O9" i="53"/>
  <c r="O25" i="53" s="1"/>
  <c r="P9" i="53"/>
  <c r="P25" i="53" s="1"/>
  <c r="R25" i="53"/>
  <c r="T21" i="53"/>
  <c r="T37" i="53" s="1"/>
  <c r="V9" i="53"/>
  <c r="V25" i="53" s="1"/>
  <c r="B10" i="53"/>
  <c r="B20" i="53" s="1"/>
  <c r="C10" i="53"/>
  <c r="C20" i="53" s="1"/>
  <c r="D20" i="53"/>
  <c r="D36" i="53" s="1"/>
  <c r="F20" i="53"/>
  <c r="F36" i="53" s="1"/>
  <c r="H10" i="53"/>
  <c r="K26" i="53"/>
  <c r="M20" i="53"/>
  <c r="M36" i="53" s="1"/>
  <c r="Q10" i="53"/>
  <c r="V10" i="53"/>
  <c r="W10" i="53"/>
  <c r="W26" i="53" s="1"/>
  <c r="X10" i="53"/>
  <c r="B11" i="53"/>
  <c r="C11" i="53"/>
  <c r="H11" i="53"/>
  <c r="H27" i="53" s="1"/>
  <c r="I11" i="53"/>
  <c r="J11" i="53"/>
  <c r="J27" i="53" s="1"/>
  <c r="Q11" i="53"/>
  <c r="Q27" i="53" s="1"/>
  <c r="O11" i="53"/>
  <c r="O27" i="53" s="1"/>
  <c r="P11" i="53"/>
  <c r="T20" i="53"/>
  <c r="T36" i="53" s="1"/>
  <c r="V11" i="53"/>
  <c r="V27" i="53" s="1"/>
  <c r="B12" i="53"/>
  <c r="C12" i="53"/>
  <c r="H12" i="53"/>
  <c r="H28" i="53" s="1"/>
  <c r="Q12" i="53"/>
  <c r="Q28" i="53" s="1"/>
  <c r="V12" i="53"/>
  <c r="V28" i="53" s="1"/>
  <c r="W12" i="53"/>
  <c r="W28" i="53" s="1"/>
  <c r="X12" i="53"/>
  <c r="X28" i="53" s="1"/>
  <c r="B13" i="53"/>
  <c r="B19" i="53" s="1"/>
  <c r="C13" i="53"/>
  <c r="H13" i="53"/>
  <c r="H29" i="53" s="1"/>
  <c r="I13" i="53"/>
  <c r="I29" i="53" s="1"/>
  <c r="J13" i="53"/>
  <c r="J29" i="53" s="1"/>
  <c r="Q13" i="53"/>
  <c r="Q29" i="53" s="1"/>
  <c r="M29" i="53"/>
  <c r="O13" i="53"/>
  <c r="O29" i="53" s="1"/>
  <c r="P13" i="53"/>
  <c r="P29" i="53" s="1"/>
  <c r="R29" i="53"/>
  <c r="T29" i="53"/>
  <c r="V13" i="53"/>
  <c r="V29" i="53" s="1"/>
  <c r="B14" i="53"/>
  <c r="C14" i="53"/>
  <c r="D30" i="53"/>
  <c r="F30" i="53"/>
  <c r="H14" i="53"/>
  <c r="H30" i="53" s="1"/>
  <c r="Q14" i="53"/>
  <c r="Q30" i="53" s="1"/>
  <c r="V14" i="53"/>
  <c r="V30" i="53" s="1"/>
  <c r="W14" i="53"/>
  <c r="W30" i="53" s="1"/>
  <c r="X14" i="53"/>
  <c r="X30" i="53" s="1"/>
  <c r="B15" i="53"/>
  <c r="C15" i="53"/>
  <c r="H15" i="53"/>
  <c r="H31" i="53" s="1"/>
  <c r="I15" i="53"/>
  <c r="I31" i="53" s="1"/>
  <c r="J15" i="53"/>
  <c r="J31" i="53" s="1"/>
  <c r="K19" i="53"/>
  <c r="K35" i="53" s="1"/>
  <c r="O15" i="53"/>
  <c r="O31" i="53" s="1"/>
  <c r="P15" i="53"/>
  <c r="P31" i="53" s="1"/>
  <c r="R31" i="53"/>
  <c r="T31" i="53"/>
  <c r="V15" i="53"/>
  <c r="V31" i="53" s="1"/>
  <c r="B16" i="53"/>
  <c r="C16" i="53"/>
  <c r="D32" i="53"/>
  <c r="F32" i="53"/>
  <c r="H16" i="53"/>
  <c r="H32" i="53" s="1"/>
  <c r="M32" i="53"/>
  <c r="Q16" i="53"/>
  <c r="Q32" i="53" s="1"/>
  <c r="V16" i="53"/>
  <c r="V32" i="53" s="1"/>
  <c r="W16" i="53"/>
  <c r="W32" i="53" s="1"/>
  <c r="X16" i="53"/>
  <c r="B17" i="53"/>
  <c r="C17" i="53"/>
  <c r="H17" i="53"/>
  <c r="H33" i="53" s="1"/>
  <c r="I17" i="53"/>
  <c r="I33" i="53" s="1"/>
  <c r="J17" i="53"/>
  <c r="J33" i="53" s="1"/>
  <c r="Q17" i="53"/>
  <c r="Q33" i="53" s="1"/>
  <c r="O17" i="53"/>
  <c r="O33" i="53" s="1"/>
  <c r="P17" i="53"/>
  <c r="P33" i="53" s="1"/>
  <c r="R33" i="53"/>
  <c r="V17" i="53"/>
  <c r="V33" i="53" s="1"/>
  <c r="B18" i="53"/>
  <c r="C18" i="53"/>
  <c r="D34" i="53"/>
  <c r="H18" i="53"/>
  <c r="H34" i="53" s="1"/>
  <c r="K34" i="53"/>
  <c r="Q18" i="53"/>
  <c r="Q34" i="53" s="1"/>
  <c r="V18" i="53"/>
  <c r="V34" i="53" s="1"/>
  <c r="W18" i="53"/>
  <c r="W34" i="53" s="1"/>
  <c r="X18" i="53"/>
  <c r="X34" i="53" s="1"/>
  <c r="E19" i="53"/>
  <c r="L19" i="53"/>
  <c r="L35" i="53" s="1"/>
  <c r="S19" i="53"/>
  <c r="S35" i="53" s="1"/>
  <c r="E20" i="53"/>
  <c r="K20" i="53"/>
  <c r="L20" i="53"/>
  <c r="L36" i="53" s="1"/>
  <c r="S20" i="53"/>
  <c r="B21" i="53"/>
  <c r="E21" i="53"/>
  <c r="E37" i="53" s="1"/>
  <c r="K21" i="53"/>
  <c r="K37" i="53" s="1"/>
  <c r="L21" i="53"/>
  <c r="L37" i="53" s="1"/>
  <c r="M21" i="53"/>
  <c r="M37" i="53" s="1"/>
  <c r="R21" i="53"/>
  <c r="S21" i="53"/>
  <c r="S37" i="53" s="1"/>
  <c r="D23" i="53"/>
  <c r="E23" i="53"/>
  <c r="F23" i="53"/>
  <c r="G23" i="53"/>
  <c r="L23" i="53"/>
  <c r="M23" i="53"/>
  <c r="N23" i="53"/>
  <c r="S23" i="53"/>
  <c r="U23" i="53"/>
  <c r="E24" i="53"/>
  <c r="K24" i="53"/>
  <c r="L24" i="53"/>
  <c r="R24" i="53"/>
  <c r="S24" i="53"/>
  <c r="T24" i="53"/>
  <c r="D25" i="53"/>
  <c r="E25" i="53"/>
  <c r="F25" i="53"/>
  <c r="K25" i="53"/>
  <c r="L25" i="53"/>
  <c r="M25" i="53"/>
  <c r="N25" i="53"/>
  <c r="S25" i="53"/>
  <c r="T25" i="53"/>
  <c r="U25" i="53"/>
  <c r="E26" i="53"/>
  <c r="F26" i="53"/>
  <c r="G26" i="53"/>
  <c r="L26" i="53"/>
  <c r="M26" i="53"/>
  <c r="N26" i="53"/>
  <c r="R26" i="53"/>
  <c r="S26" i="53"/>
  <c r="T26" i="53"/>
  <c r="U26" i="53"/>
  <c r="X26" i="53"/>
  <c r="D27" i="53"/>
  <c r="E27" i="53"/>
  <c r="F27" i="53"/>
  <c r="G27" i="53"/>
  <c r="I27" i="53"/>
  <c r="K27" i="53"/>
  <c r="L27" i="53"/>
  <c r="N27" i="53"/>
  <c r="P27" i="53"/>
  <c r="R27" i="53"/>
  <c r="S27" i="53"/>
  <c r="D28" i="53"/>
  <c r="E28" i="53"/>
  <c r="F28" i="53"/>
  <c r="G28" i="53"/>
  <c r="K28" i="53"/>
  <c r="L28" i="53"/>
  <c r="M28" i="53"/>
  <c r="R28" i="53"/>
  <c r="S28" i="53"/>
  <c r="T28" i="53"/>
  <c r="U28" i="53"/>
  <c r="D29" i="53"/>
  <c r="E29" i="53"/>
  <c r="F29" i="53"/>
  <c r="G29" i="53"/>
  <c r="L29" i="53"/>
  <c r="N29" i="53"/>
  <c r="S29" i="53"/>
  <c r="E30" i="53"/>
  <c r="K30" i="53"/>
  <c r="L30" i="53"/>
  <c r="M30" i="53"/>
  <c r="R30" i="53"/>
  <c r="S30" i="53"/>
  <c r="T30" i="53"/>
  <c r="U30" i="53"/>
  <c r="D31" i="53"/>
  <c r="E31" i="53"/>
  <c r="F31" i="53"/>
  <c r="G31" i="53"/>
  <c r="L31" i="53"/>
  <c r="M31" i="53"/>
  <c r="N31" i="53"/>
  <c r="S31" i="53"/>
  <c r="U31" i="53"/>
  <c r="E32" i="53"/>
  <c r="K32" i="53"/>
  <c r="L32" i="53"/>
  <c r="R32" i="53"/>
  <c r="S32" i="53"/>
  <c r="T32" i="53"/>
  <c r="X32" i="53"/>
  <c r="D33" i="53"/>
  <c r="E33" i="53"/>
  <c r="F33" i="53"/>
  <c r="K33" i="53"/>
  <c r="L33" i="53"/>
  <c r="M33" i="53"/>
  <c r="N33" i="53"/>
  <c r="S33" i="53"/>
  <c r="T33" i="53"/>
  <c r="U33" i="53"/>
  <c r="E34" i="53"/>
  <c r="F34" i="53"/>
  <c r="G34" i="53"/>
  <c r="L34" i="53"/>
  <c r="M34" i="53"/>
  <c r="N34" i="53"/>
  <c r="R34" i="53"/>
  <c r="S34" i="53"/>
  <c r="T34" i="53"/>
  <c r="U34" i="53"/>
  <c r="B35" i="53"/>
  <c r="C35" i="53"/>
  <c r="E35" i="53"/>
  <c r="B36" i="53"/>
  <c r="C36" i="53"/>
  <c r="E36" i="53"/>
  <c r="K36" i="53"/>
  <c r="S36" i="53"/>
  <c r="B37" i="53"/>
  <c r="C37" i="53"/>
  <c r="R37" i="53"/>
  <c r="B1" i="52"/>
  <c r="B2" i="52"/>
  <c r="B7" i="51"/>
  <c r="C7" i="51"/>
  <c r="D21" i="51"/>
  <c r="D37" i="51" s="1"/>
  <c r="F21" i="51"/>
  <c r="F37" i="51" s="1"/>
  <c r="I7" i="51"/>
  <c r="N23" i="51"/>
  <c r="O7" i="51"/>
  <c r="P7" i="51"/>
  <c r="P23" i="51" s="1"/>
  <c r="Q7" i="51"/>
  <c r="Q23" i="51" s="1"/>
  <c r="R19" i="51"/>
  <c r="R35" i="51" s="1"/>
  <c r="V7" i="51"/>
  <c r="V23" i="51" s="1"/>
  <c r="W7" i="51"/>
  <c r="W23" i="51" s="1"/>
  <c r="X7" i="51"/>
  <c r="X23" i="51" s="1"/>
  <c r="B8" i="51"/>
  <c r="C8" i="51"/>
  <c r="D19" i="51"/>
  <c r="D35" i="51" s="1"/>
  <c r="H8" i="51"/>
  <c r="I8" i="51"/>
  <c r="I24" i="51" s="1"/>
  <c r="J8" i="51"/>
  <c r="J24" i="51" s="1"/>
  <c r="K19" i="51"/>
  <c r="K35" i="51" s="1"/>
  <c r="M21" i="51"/>
  <c r="M37" i="51" s="1"/>
  <c r="N21" i="51"/>
  <c r="N37" i="51" s="1"/>
  <c r="R24" i="51"/>
  <c r="T19" i="51"/>
  <c r="T35" i="51" s="1"/>
  <c r="W8" i="51"/>
  <c r="B9" i="51"/>
  <c r="C9" i="51"/>
  <c r="D25" i="51"/>
  <c r="F25" i="51"/>
  <c r="I9" i="51"/>
  <c r="I25" i="51" s="1"/>
  <c r="M25" i="51"/>
  <c r="O9" i="51"/>
  <c r="O25" i="51" s="1"/>
  <c r="P9" i="51"/>
  <c r="P25" i="51" s="1"/>
  <c r="Q9" i="51"/>
  <c r="Q25" i="51" s="1"/>
  <c r="V9" i="51"/>
  <c r="W9" i="51"/>
  <c r="X9" i="51"/>
  <c r="B10" i="51"/>
  <c r="C10" i="51"/>
  <c r="D20" i="51"/>
  <c r="D36" i="51" s="1"/>
  <c r="H10" i="51"/>
  <c r="H26" i="51" s="1"/>
  <c r="I10" i="51"/>
  <c r="I26" i="51" s="1"/>
  <c r="J10" i="51"/>
  <c r="J26" i="51" s="1"/>
  <c r="K20" i="51"/>
  <c r="K36" i="51" s="1"/>
  <c r="M20" i="51"/>
  <c r="M36" i="51" s="1"/>
  <c r="Q10" i="51"/>
  <c r="R20" i="51"/>
  <c r="R36" i="51" s="1"/>
  <c r="T20" i="51"/>
  <c r="T36" i="51" s="1"/>
  <c r="W10" i="51"/>
  <c r="B11" i="51"/>
  <c r="C11" i="51"/>
  <c r="I11" i="51"/>
  <c r="O11" i="51"/>
  <c r="P11" i="51"/>
  <c r="P27" i="51" s="1"/>
  <c r="Q11" i="51"/>
  <c r="R27" i="51"/>
  <c r="V11" i="51"/>
  <c r="V27" i="51" s="1"/>
  <c r="W11" i="51"/>
  <c r="W27" i="51" s="1"/>
  <c r="X11" i="51"/>
  <c r="X27" i="51" s="1"/>
  <c r="B12" i="51"/>
  <c r="C12" i="51"/>
  <c r="H12" i="51"/>
  <c r="I12" i="51"/>
  <c r="J12" i="51"/>
  <c r="J28" i="51" s="1"/>
  <c r="K28" i="51"/>
  <c r="M28" i="51"/>
  <c r="Q12" i="51"/>
  <c r="Q28" i="51" s="1"/>
  <c r="W12" i="51"/>
  <c r="W28" i="51" s="1"/>
  <c r="B13" i="51"/>
  <c r="C13" i="51"/>
  <c r="F29" i="51"/>
  <c r="I13" i="51"/>
  <c r="I29" i="51" s="1"/>
  <c r="O13" i="51"/>
  <c r="O29" i="51" s="1"/>
  <c r="P13" i="51"/>
  <c r="P29" i="51" s="1"/>
  <c r="Q13" i="51"/>
  <c r="Q29" i="51" s="1"/>
  <c r="R29" i="51"/>
  <c r="V13" i="51"/>
  <c r="W13" i="51"/>
  <c r="W29" i="51" s="1"/>
  <c r="X13" i="51"/>
  <c r="X29" i="51" s="1"/>
  <c r="B14" i="51"/>
  <c r="C14" i="51"/>
  <c r="D30" i="51"/>
  <c r="H14" i="51"/>
  <c r="I14" i="51"/>
  <c r="J14" i="51"/>
  <c r="K30" i="51"/>
  <c r="M30" i="51"/>
  <c r="N30" i="51"/>
  <c r="T30" i="51"/>
  <c r="W14" i="51"/>
  <c r="W30" i="51" s="1"/>
  <c r="B15" i="51"/>
  <c r="C15" i="51"/>
  <c r="F31" i="51"/>
  <c r="I15" i="51"/>
  <c r="I31" i="51" s="1"/>
  <c r="N31" i="51"/>
  <c r="O15" i="51"/>
  <c r="O31" i="51" s="1"/>
  <c r="P15" i="51"/>
  <c r="P31" i="51" s="1"/>
  <c r="Q15" i="51"/>
  <c r="Q31" i="51" s="1"/>
  <c r="V15" i="51"/>
  <c r="V31" i="51" s="1"/>
  <c r="W15" i="51"/>
  <c r="W31" i="51" s="1"/>
  <c r="X15" i="51"/>
  <c r="X31" i="51" s="1"/>
  <c r="B16" i="51"/>
  <c r="C16" i="51"/>
  <c r="D32" i="51"/>
  <c r="H16" i="51"/>
  <c r="H32" i="51" s="1"/>
  <c r="I16" i="51"/>
  <c r="I32" i="51" s="1"/>
  <c r="J16" i="51"/>
  <c r="J32" i="51" s="1"/>
  <c r="K32" i="51"/>
  <c r="Q16" i="51"/>
  <c r="Q32" i="51" s="1"/>
  <c r="R32" i="51"/>
  <c r="T32" i="51"/>
  <c r="W16" i="51"/>
  <c r="W32" i="51" s="1"/>
  <c r="B17" i="51"/>
  <c r="C17" i="51"/>
  <c r="D33" i="51"/>
  <c r="F33" i="51"/>
  <c r="I17" i="51"/>
  <c r="I33" i="51" s="1"/>
  <c r="M33" i="51"/>
  <c r="O17" i="51"/>
  <c r="O33" i="51" s="1"/>
  <c r="P17" i="51"/>
  <c r="P33" i="51" s="1"/>
  <c r="Q17" i="51"/>
  <c r="V17" i="51"/>
  <c r="V33" i="51" s="1"/>
  <c r="W17" i="51"/>
  <c r="X17" i="51"/>
  <c r="X33" i="51" s="1"/>
  <c r="B18" i="51"/>
  <c r="C18" i="51"/>
  <c r="H18" i="51"/>
  <c r="H34" i="51" s="1"/>
  <c r="I18" i="51"/>
  <c r="I34" i="51" s="1"/>
  <c r="J18" i="51"/>
  <c r="J34" i="51" s="1"/>
  <c r="Q18" i="51"/>
  <c r="Q34" i="51" s="1"/>
  <c r="W18" i="51"/>
  <c r="W34" i="51" s="1"/>
  <c r="E19" i="51"/>
  <c r="F19" i="51"/>
  <c r="F35" i="51" s="1"/>
  <c r="L19" i="51"/>
  <c r="L35" i="51" s="1"/>
  <c r="M19" i="51"/>
  <c r="N19" i="51"/>
  <c r="N35" i="51" s="1"/>
  <c r="S19" i="51"/>
  <c r="S35" i="51" s="1"/>
  <c r="E20" i="51"/>
  <c r="E36" i="51" s="1"/>
  <c r="F20" i="51"/>
  <c r="G20" i="51"/>
  <c r="G36" i="51" s="1"/>
  <c r="L20" i="51"/>
  <c r="N20" i="51"/>
  <c r="N36" i="51" s="1"/>
  <c r="S20" i="51"/>
  <c r="E21" i="51"/>
  <c r="G21" i="51"/>
  <c r="L21" i="51"/>
  <c r="L37" i="51" s="1"/>
  <c r="R21" i="51"/>
  <c r="R37" i="51" s="1"/>
  <c r="S21" i="51"/>
  <c r="D23" i="51"/>
  <c r="E23" i="51"/>
  <c r="K23" i="51"/>
  <c r="L23" i="51"/>
  <c r="M23" i="51"/>
  <c r="R23" i="51"/>
  <c r="S23" i="51"/>
  <c r="T23" i="51"/>
  <c r="U23" i="51"/>
  <c r="E24" i="51"/>
  <c r="F24" i="51"/>
  <c r="G24" i="51"/>
  <c r="H24" i="51"/>
  <c r="L24" i="51"/>
  <c r="M24" i="51"/>
  <c r="N24" i="51"/>
  <c r="S24" i="51"/>
  <c r="U24" i="51"/>
  <c r="E25" i="51"/>
  <c r="K25" i="51"/>
  <c r="L25" i="51"/>
  <c r="N25" i="51"/>
  <c r="R25" i="51"/>
  <c r="S25" i="51"/>
  <c r="T25" i="51"/>
  <c r="U25" i="51"/>
  <c r="V25" i="51"/>
  <c r="W25" i="51"/>
  <c r="X25" i="51"/>
  <c r="D26" i="51"/>
  <c r="E26" i="51"/>
  <c r="F26" i="51"/>
  <c r="G26" i="51"/>
  <c r="K26" i="51"/>
  <c r="L26" i="51"/>
  <c r="M26" i="51"/>
  <c r="N26" i="51"/>
  <c r="R26" i="51"/>
  <c r="S26" i="51"/>
  <c r="T26" i="51"/>
  <c r="D27" i="51"/>
  <c r="E27" i="51"/>
  <c r="F27" i="51"/>
  <c r="G27" i="51"/>
  <c r="K27" i="51"/>
  <c r="L27" i="51"/>
  <c r="M27" i="51"/>
  <c r="N27" i="51"/>
  <c r="O27" i="51"/>
  <c r="Q27" i="51"/>
  <c r="S27" i="51"/>
  <c r="T27" i="51"/>
  <c r="U27" i="51"/>
  <c r="D28" i="51"/>
  <c r="E28" i="51"/>
  <c r="F28" i="51"/>
  <c r="G28" i="51"/>
  <c r="H28" i="51"/>
  <c r="I28" i="51"/>
  <c r="L28" i="51"/>
  <c r="R28" i="51"/>
  <c r="S28" i="51"/>
  <c r="T28" i="51"/>
  <c r="D29" i="51"/>
  <c r="E29" i="51"/>
  <c r="K29" i="51"/>
  <c r="L29" i="51"/>
  <c r="M29" i="51"/>
  <c r="N29" i="51"/>
  <c r="S29" i="51"/>
  <c r="T29" i="51"/>
  <c r="U29" i="51"/>
  <c r="V29" i="51"/>
  <c r="E30" i="51"/>
  <c r="F30" i="51"/>
  <c r="G30" i="51"/>
  <c r="H30" i="51"/>
  <c r="I30" i="51"/>
  <c r="J30" i="51"/>
  <c r="L30" i="51"/>
  <c r="R30" i="51"/>
  <c r="S30" i="51"/>
  <c r="D31" i="51"/>
  <c r="E31" i="51"/>
  <c r="K31" i="51"/>
  <c r="L31" i="51"/>
  <c r="M31" i="51"/>
  <c r="R31" i="51"/>
  <c r="S31" i="51"/>
  <c r="T31" i="51"/>
  <c r="U31" i="51"/>
  <c r="E32" i="51"/>
  <c r="F32" i="51"/>
  <c r="G32" i="51"/>
  <c r="L32" i="51"/>
  <c r="M32" i="51"/>
  <c r="N32" i="51"/>
  <c r="S32" i="51"/>
  <c r="U32" i="51"/>
  <c r="E33" i="51"/>
  <c r="K33" i="51"/>
  <c r="L33" i="51"/>
  <c r="N33" i="51"/>
  <c r="Q33" i="51"/>
  <c r="R33" i="51"/>
  <c r="S33" i="51"/>
  <c r="T33" i="51"/>
  <c r="U33" i="51"/>
  <c r="W33" i="51"/>
  <c r="D34" i="51"/>
  <c r="E34" i="51"/>
  <c r="F34" i="51"/>
  <c r="G34" i="51"/>
  <c r="K34" i="51"/>
  <c r="L34" i="51"/>
  <c r="M34" i="51"/>
  <c r="N34" i="51"/>
  <c r="R34" i="51"/>
  <c r="S34" i="51"/>
  <c r="T34" i="51"/>
  <c r="B35" i="51"/>
  <c r="C35" i="51"/>
  <c r="E35" i="51"/>
  <c r="M35" i="51"/>
  <c r="B36" i="51"/>
  <c r="C36" i="51"/>
  <c r="F36" i="51"/>
  <c r="L36" i="51"/>
  <c r="S36" i="51"/>
  <c r="B37" i="51"/>
  <c r="C37" i="51"/>
  <c r="E37" i="51"/>
  <c r="G37" i="51"/>
  <c r="S37" i="51"/>
  <c r="B1" i="50"/>
  <c r="B2" i="50"/>
  <c r="B7" i="49"/>
  <c r="C7" i="49"/>
  <c r="J7" i="49"/>
  <c r="F23" i="49"/>
  <c r="H7" i="49"/>
  <c r="I7" i="49"/>
  <c r="I23" i="49" s="1"/>
  <c r="K21" i="49"/>
  <c r="K37" i="49" s="1"/>
  <c r="O7" i="49"/>
  <c r="N23" i="49"/>
  <c r="T23" i="49"/>
  <c r="X7" i="49"/>
  <c r="B8" i="49"/>
  <c r="B19" i="49" s="1"/>
  <c r="C8" i="49"/>
  <c r="F24" i="49"/>
  <c r="J8" i="49"/>
  <c r="J24" i="49" s="1"/>
  <c r="O8" i="49"/>
  <c r="O24" i="49" s="1"/>
  <c r="P8" i="49"/>
  <c r="P24" i="49" s="1"/>
  <c r="Q8" i="49"/>
  <c r="Q24" i="49" s="1"/>
  <c r="X8" i="49"/>
  <c r="X24" i="49" s="1"/>
  <c r="V8" i="49"/>
  <c r="V24" i="49" s="1"/>
  <c r="W8" i="49"/>
  <c r="W24" i="49" s="1"/>
  <c r="B9" i="49"/>
  <c r="C9" i="49"/>
  <c r="J9" i="49"/>
  <c r="J25" i="49" s="1"/>
  <c r="H9" i="49"/>
  <c r="H25" i="49" s="1"/>
  <c r="I9" i="49"/>
  <c r="I25" i="49" s="1"/>
  <c r="K25" i="49"/>
  <c r="O9" i="49"/>
  <c r="O25" i="49" s="1"/>
  <c r="R25" i="49"/>
  <c r="X9" i="49"/>
  <c r="X25" i="49" s="1"/>
  <c r="B10" i="49"/>
  <c r="C10" i="49"/>
  <c r="C20" i="49" s="1"/>
  <c r="D26" i="49"/>
  <c r="J10" i="49"/>
  <c r="O10" i="49"/>
  <c r="P10" i="49"/>
  <c r="P26" i="49" s="1"/>
  <c r="Q10" i="49"/>
  <c r="X10" i="49"/>
  <c r="T26" i="49"/>
  <c r="V10" i="49"/>
  <c r="W10" i="49"/>
  <c r="B11" i="49"/>
  <c r="C11" i="49"/>
  <c r="J11" i="49"/>
  <c r="J27" i="49" s="1"/>
  <c r="H11" i="49"/>
  <c r="H27" i="49" s="1"/>
  <c r="I11" i="49"/>
  <c r="I27" i="49" s="1"/>
  <c r="O11" i="49"/>
  <c r="O27" i="49" s="1"/>
  <c r="X11" i="49"/>
  <c r="X27" i="49" s="1"/>
  <c r="B12" i="49"/>
  <c r="C12" i="49"/>
  <c r="J12" i="49"/>
  <c r="J28" i="49" s="1"/>
  <c r="O12" i="49"/>
  <c r="O28" i="49" s="1"/>
  <c r="P12" i="49"/>
  <c r="Q12" i="49"/>
  <c r="Q28" i="49" s="1"/>
  <c r="X12" i="49"/>
  <c r="X28" i="49" s="1"/>
  <c r="T28" i="49"/>
  <c r="V12" i="49"/>
  <c r="V28" i="49" s="1"/>
  <c r="W12" i="49"/>
  <c r="B13" i="49"/>
  <c r="C13" i="49"/>
  <c r="J13" i="49"/>
  <c r="J29" i="49" s="1"/>
  <c r="F29" i="49"/>
  <c r="H13" i="49"/>
  <c r="H29" i="49" s="1"/>
  <c r="I13" i="49"/>
  <c r="I29" i="49" s="1"/>
  <c r="M29" i="49"/>
  <c r="O13" i="49"/>
  <c r="O29" i="49" s="1"/>
  <c r="X13" i="49"/>
  <c r="X29" i="49" s="1"/>
  <c r="B14" i="49"/>
  <c r="C14" i="49"/>
  <c r="J14" i="49"/>
  <c r="J30" i="49" s="1"/>
  <c r="O14" i="49"/>
  <c r="O30" i="49" s="1"/>
  <c r="P14" i="49"/>
  <c r="P30" i="49" s="1"/>
  <c r="Q14" i="49"/>
  <c r="Q30" i="49" s="1"/>
  <c r="X14" i="49"/>
  <c r="X30" i="49" s="1"/>
  <c r="V14" i="49"/>
  <c r="V30" i="49" s="1"/>
  <c r="W14" i="49"/>
  <c r="W30" i="49" s="1"/>
  <c r="B15" i="49"/>
  <c r="C15" i="49"/>
  <c r="J15" i="49"/>
  <c r="J31" i="49" s="1"/>
  <c r="F31" i="49"/>
  <c r="H15" i="49"/>
  <c r="H31" i="49" s="1"/>
  <c r="I15" i="49"/>
  <c r="I31" i="49" s="1"/>
  <c r="K19" i="49"/>
  <c r="K35" i="49" s="1"/>
  <c r="M20" i="49"/>
  <c r="M36" i="49" s="1"/>
  <c r="O15" i="49"/>
  <c r="O31" i="49" s="1"/>
  <c r="T31" i="49"/>
  <c r="X15" i="49"/>
  <c r="X31" i="49" s="1"/>
  <c r="B16" i="49"/>
  <c r="C16" i="49"/>
  <c r="F32" i="49"/>
  <c r="J16" i="49"/>
  <c r="J32" i="49" s="1"/>
  <c r="O16" i="49"/>
  <c r="O32" i="49" s="1"/>
  <c r="P16" i="49"/>
  <c r="P32" i="49" s="1"/>
  <c r="Q16" i="49"/>
  <c r="Q32" i="49" s="1"/>
  <c r="X16" i="49"/>
  <c r="X32" i="49" s="1"/>
  <c r="V16" i="49"/>
  <c r="V32" i="49" s="1"/>
  <c r="W16" i="49"/>
  <c r="W32" i="49" s="1"/>
  <c r="B17" i="49"/>
  <c r="C17" i="49"/>
  <c r="J17" i="49"/>
  <c r="J33" i="49" s="1"/>
  <c r="H17" i="49"/>
  <c r="H33" i="49" s="1"/>
  <c r="I17" i="49"/>
  <c r="I33" i="49" s="1"/>
  <c r="K33" i="49"/>
  <c r="O17" i="49"/>
  <c r="O33" i="49" s="1"/>
  <c r="R33" i="49"/>
  <c r="X17" i="49"/>
  <c r="X33" i="49" s="1"/>
  <c r="B18" i="49"/>
  <c r="C18" i="49"/>
  <c r="D34" i="49"/>
  <c r="J18" i="49"/>
  <c r="J34" i="49" s="1"/>
  <c r="O18" i="49"/>
  <c r="O34" i="49" s="1"/>
  <c r="P18" i="49"/>
  <c r="Q18" i="49"/>
  <c r="X18" i="49"/>
  <c r="X34" i="49" s="1"/>
  <c r="T34" i="49"/>
  <c r="V18" i="49"/>
  <c r="V34" i="49" s="1"/>
  <c r="W18" i="49"/>
  <c r="D19" i="49"/>
  <c r="E19" i="49"/>
  <c r="E35" i="49" s="1"/>
  <c r="L19" i="49"/>
  <c r="L35" i="49" s="1"/>
  <c r="R19" i="49"/>
  <c r="S19" i="49"/>
  <c r="S35" i="49" s="1"/>
  <c r="T19" i="49"/>
  <c r="T35" i="49" s="1"/>
  <c r="D20" i="49"/>
  <c r="E20" i="49"/>
  <c r="F20" i="49"/>
  <c r="F36" i="49" s="1"/>
  <c r="K20" i="49"/>
  <c r="K36" i="49" s="1"/>
  <c r="L20" i="49"/>
  <c r="S20" i="49"/>
  <c r="S36" i="49" s="1"/>
  <c r="T20" i="49"/>
  <c r="T36" i="49" s="1"/>
  <c r="D21" i="49"/>
  <c r="E21" i="49"/>
  <c r="F21" i="49"/>
  <c r="F37" i="49" s="1"/>
  <c r="L21" i="49"/>
  <c r="M21" i="49"/>
  <c r="M37" i="49" s="1"/>
  <c r="N21" i="49"/>
  <c r="N37" i="49" s="1"/>
  <c r="S21" i="49"/>
  <c r="S37" i="49" s="1"/>
  <c r="T21" i="49"/>
  <c r="T37" i="49" s="1"/>
  <c r="U21" i="49"/>
  <c r="E23" i="49"/>
  <c r="G23" i="49"/>
  <c r="L23" i="49"/>
  <c r="R23" i="49"/>
  <c r="S23" i="49"/>
  <c r="D24" i="49"/>
  <c r="E24" i="49"/>
  <c r="K24" i="49"/>
  <c r="L24" i="49"/>
  <c r="M24" i="49"/>
  <c r="R24" i="49"/>
  <c r="S24" i="49"/>
  <c r="T24" i="49"/>
  <c r="U24" i="49"/>
  <c r="E25" i="49"/>
  <c r="F25" i="49"/>
  <c r="G25" i="49"/>
  <c r="L25" i="49"/>
  <c r="M25" i="49"/>
  <c r="N25" i="49"/>
  <c r="S25" i="49"/>
  <c r="T25" i="49"/>
  <c r="U25" i="49"/>
  <c r="E26" i="49"/>
  <c r="F26" i="49"/>
  <c r="K26" i="49"/>
  <c r="L26" i="49"/>
  <c r="M26" i="49"/>
  <c r="N26" i="49"/>
  <c r="Q26" i="49"/>
  <c r="R26" i="49"/>
  <c r="S26" i="49"/>
  <c r="U26" i="49"/>
  <c r="W26" i="49"/>
  <c r="D27" i="49"/>
  <c r="E27" i="49"/>
  <c r="F27" i="49"/>
  <c r="G27" i="49"/>
  <c r="K27" i="49"/>
  <c r="L27" i="49"/>
  <c r="M27" i="49"/>
  <c r="N27" i="49"/>
  <c r="R27" i="49"/>
  <c r="S27" i="49"/>
  <c r="T27" i="49"/>
  <c r="U27" i="49"/>
  <c r="D28" i="49"/>
  <c r="E28" i="49"/>
  <c r="F28" i="49"/>
  <c r="G28" i="49"/>
  <c r="K28" i="49"/>
  <c r="L28" i="49"/>
  <c r="M28" i="49"/>
  <c r="N28" i="49"/>
  <c r="P28" i="49"/>
  <c r="S28" i="49"/>
  <c r="U28" i="49"/>
  <c r="W28" i="49"/>
  <c r="D29" i="49"/>
  <c r="E29" i="49"/>
  <c r="G29" i="49"/>
  <c r="K29" i="49"/>
  <c r="L29" i="49"/>
  <c r="R29" i="49"/>
  <c r="S29" i="49"/>
  <c r="T29" i="49"/>
  <c r="D30" i="49"/>
  <c r="E30" i="49"/>
  <c r="F30" i="49"/>
  <c r="K30" i="49"/>
  <c r="L30" i="49"/>
  <c r="M30" i="49"/>
  <c r="N30" i="49"/>
  <c r="S30" i="49"/>
  <c r="T30" i="49"/>
  <c r="U30" i="49"/>
  <c r="E31" i="49"/>
  <c r="G31" i="49"/>
  <c r="L31" i="49"/>
  <c r="R31" i="49"/>
  <c r="S31" i="49"/>
  <c r="D32" i="49"/>
  <c r="E32" i="49"/>
  <c r="K32" i="49"/>
  <c r="L32" i="49"/>
  <c r="M32" i="49"/>
  <c r="R32" i="49"/>
  <c r="S32" i="49"/>
  <c r="T32" i="49"/>
  <c r="U32" i="49"/>
  <c r="E33" i="49"/>
  <c r="F33" i="49"/>
  <c r="G33" i="49"/>
  <c r="L33" i="49"/>
  <c r="M33" i="49"/>
  <c r="N33" i="49"/>
  <c r="S33" i="49"/>
  <c r="T33" i="49"/>
  <c r="U33" i="49"/>
  <c r="E34" i="49"/>
  <c r="F34" i="49"/>
  <c r="K34" i="49"/>
  <c r="L34" i="49"/>
  <c r="M34" i="49"/>
  <c r="N34" i="49"/>
  <c r="P34" i="49"/>
  <c r="Q34" i="49"/>
  <c r="R34" i="49"/>
  <c r="S34" i="49"/>
  <c r="U34" i="49"/>
  <c r="W34" i="49"/>
  <c r="B35" i="49"/>
  <c r="C35" i="49"/>
  <c r="D35" i="49"/>
  <c r="R35" i="49"/>
  <c r="B36" i="49"/>
  <c r="C36" i="49"/>
  <c r="D36" i="49"/>
  <c r="E36" i="49"/>
  <c r="L36" i="49"/>
  <c r="B37" i="49"/>
  <c r="C37" i="49"/>
  <c r="D37" i="49"/>
  <c r="E37" i="49"/>
  <c r="L37" i="49"/>
  <c r="U37" i="49"/>
  <c r="B1" i="48"/>
  <c r="B2" i="48"/>
  <c r="C7" i="47"/>
  <c r="H7" i="47"/>
  <c r="I7" i="47"/>
  <c r="I23" i="47" s="1"/>
  <c r="J7" i="47"/>
  <c r="J23" i="47" s="1"/>
  <c r="Q7" i="47"/>
  <c r="M21" i="47"/>
  <c r="M37" i="47" s="1"/>
  <c r="O7" i="47"/>
  <c r="P7" i="47"/>
  <c r="P23" i="47" s="1"/>
  <c r="R23" i="47"/>
  <c r="T21" i="47"/>
  <c r="T37" i="47" s="1"/>
  <c r="V7" i="47"/>
  <c r="C8" i="47"/>
  <c r="D21" i="47"/>
  <c r="D37" i="47" s="1"/>
  <c r="F19" i="47"/>
  <c r="F35" i="47" s="1"/>
  <c r="I8" i="47"/>
  <c r="O8" i="47"/>
  <c r="P8" i="47"/>
  <c r="Q8" i="47"/>
  <c r="R24" i="47"/>
  <c r="V8" i="47"/>
  <c r="V24" i="47" s="1"/>
  <c r="W8" i="47"/>
  <c r="X8" i="47"/>
  <c r="C9" i="47"/>
  <c r="C21" i="47" s="1"/>
  <c r="J9" i="47"/>
  <c r="J25" i="47" s="1"/>
  <c r="H9" i="47"/>
  <c r="H25" i="47" s="1"/>
  <c r="I9" i="47"/>
  <c r="K21" i="47"/>
  <c r="K37" i="47" s="1"/>
  <c r="M25" i="47"/>
  <c r="O9" i="47"/>
  <c r="O25" i="47" s="1"/>
  <c r="X9" i="47"/>
  <c r="X25" i="47" s="1"/>
  <c r="C10" i="47"/>
  <c r="H10" i="47"/>
  <c r="I10" i="47"/>
  <c r="J10" i="47"/>
  <c r="J26" i="47" s="1"/>
  <c r="K26" i="47"/>
  <c r="O10" i="47"/>
  <c r="P10" i="47"/>
  <c r="P26" i="47" s="1"/>
  <c r="Q10" i="47"/>
  <c r="R26" i="47"/>
  <c r="T20" i="47"/>
  <c r="T36" i="47" s="1"/>
  <c r="U20" i="47"/>
  <c r="U36" i="47" s="1"/>
  <c r="C11" i="47"/>
  <c r="D20" i="47"/>
  <c r="D36" i="47" s="1"/>
  <c r="F27" i="47"/>
  <c r="H11" i="47"/>
  <c r="H27" i="47" s="1"/>
  <c r="K27" i="47"/>
  <c r="Q11" i="47"/>
  <c r="Q27" i="47" s="1"/>
  <c r="V11" i="47"/>
  <c r="V27" i="47" s="1"/>
  <c r="W11" i="47"/>
  <c r="W27" i="47" s="1"/>
  <c r="X11" i="47"/>
  <c r="C12" i="47"/>
  <c r="H12" i="47"/>
  <c r="H28" i="47" s="1"/>
  <c r="I12" i="47"/>
  <c r="J12" i="47"/>
  <c r="J28" i="47" s="1"/>
  <c r="M20" i="47"/>
  <c r="M36" i="47" s="1"/>
  <c r="Q12" i="47"/>
  <c r="Q28" i="47" s="1"/>
  <c r="W12" i="47"/>
  <c r="W28" i="47" s="1"/>
  <c r="C13" i="47"/>
  <c r="J13" i="47"/>
  <c r="J29" i="47" s="1"/>
  <c r="H13" i="47"/>
  <c r="H29" i="47" s="1"/>
  <c r="O13" i="47"/>
  <c r="O29" i="47" s="1"/>
  <c r="P13" i="47"/>
  <c r="Q13" i="47"/>
  <c r="Q29" i="47" s="1"/>
  <c r="X13" i="47"/>
  <c r="X29" i="47" s="1"/>
  <c r="T29" i="47"/>
  <c r="V13" i="47"/>
  <c r="V29" i="47" s="1"/>
  <c r="W13" i="47"/>
  <c r="C14" i="47"/>
  <c r="D30" i="47"/>
  <c r="F30" i="47"/>
  <c r="G30" i="47"/>
  <c r="M30" i="47"/>
  <c r="P14" i="47"/>
  <c r="P30" i="47" s="1"/>
  <c r="T30" i="47"/>
  <c r="U30" i="47"/>
  <c r="V14" i="47"/>
  <c r="V30" i="47" s="1"/>
  <c r="W14" i="47"/>
  <c r="W30" i="47" s="1"/>
  <c r="X14" i="47"/>
  <c r="X30" i="47" s="1"/>
  <c r="C15" i="47"/>
  <c r="G31" i="47"/>
  <c r="H15" i="47"/>
  <c r="H31" i="47" s="1"/>
  <c r="I15" i="47"/>
  <c r="I31" i="47" s="1"/>
  <c r="J15" i="47"/>
  <c r="J31" i="47" s="1"/>
  <c r="Q15" i="47"/>
  <c r="Q31" i="47" s="1"/>
  <c r="O15" i="47"/>
  <c r="O31" i="47" s="1"/>
  <c r="P15" i="47"/>
  <c r="P31" i="47" s="1"/>
  <c r="R31" i="47"/>
  <c r="V15" i="47"/>
  <c r="V31" i="47" s="1"/>
  <c r="C16" i="47"/>
  <c r="I16" i="47"/>
  <c r="I32" i="47" s="1"/>
  <c r="O16" i="47"/>
  <c r="P16" i="47"/>
  <c r="P32" i="47" s="1"/>
  <c r="Q16" i="47"/>
  <c r="R32" i="47"/>
  <c r="V16" i="47"/>
  <c r="V32" i="47" s="1"/>
  <c r="W16" i="47"/>
  <c r="X16" i="47"/>
  <c r="C17" i="47"/>
  <c r="J17" i="47"/>
  <c r="J33" i="47" s="1"/>
  <c r="H17" i="47"/>
  <c r="H33" i="47" s="1"/>
  <c r="I17" i="47"/>
  <c r="M33" i="47"/>
  <c r="O17" i="47"/>
  <c r="O33" i="47" s="1"/>
  <c r="X17" i="47"/>
  <c r="X33" i="47" s="1"/>
  <c r="C18" i="47"/>
  <c r="H18" i="47"/>
  <c r="H34" i="47" s="1"/>
  <c r="I18" i="47"/>
  <c r="I34" i="47" s="1"/>
  <c r="J18" i="47"/>
  <c r="J34" i="47" s="1"/>
  <c r="K34" i="47"/>
  <c r="O18" i="47"/>
  <c r="O34" i="47" s="1"/>
  <c r="P18" i="47"/>
  <c r="P34" i="47" s="1"/>
  <c r="Q18" i="47"/>
  <c r="Q34" i="47" s="1"/>
  <c r="R21" i="47"/>
  <c r="R37" i="47" s="1"/>
  <c r="X18" i="47"/>
  <c r="X34" i="47" s="1"/>
  <c r="D19" i="47"/>
  <c r="D35" i="47" s="1"/>
  <c r="E19" i="47"/>
  <c r="E35" i="47" s="1"/>
  <c r="L19" i="47"/>
  <c r="L35" i="47" s="1"/>
  <c r="M19" i="47"/>
  <c r="M35" i="47" s="1"/>
  <c r="S19" i="47"/>
  <c r="S35" i="47" s="1"/>
  <c r="T19" i="47"/>
  <c r="T35" i="47" s="1"/>
  <c r="U19" i="47"/>
  <c r="U35" i="47" s="1"/>
  <c r="E20" i="47"/>
  <c r="E36" i="47" s="1"/>
  <c r="F20" i="47"/>
  <c r="F36" i="47" s="1"/>
  <c r="G20" i="47"/>
  <c r="G36" i="47" s="1"/>
  <c r="L20" i="47"/>
  <c r="L36" i="47" s="1"/>
  <c r="N20" i="47"/>
  <c r="N36" i="47" s="1"/>
  <c r="S20" i="47"/>
  <c r="S36" i="47" s="1"/>
  <c r="E21" i="47"/>
  <c r="L21" i="47"/>
  <c r="S21" i="47"/>
  <c r="D23" i="47"/>
  <c r="E23" i="47"/>
  <c r="F23" i="47"/>
  <c r="K23" i="47"/>
  <c r="L23" i="47"/>
  <c r="M23" i="47"/>
  <c r="N23" i="47"/>
  <c r="S23" i="47"/>
  <c r="T23" i="47"/>
  <c r="U23" i="47"/>
  <c r="D24" i="47"/>
  <c r="E24" i="47"/>
  <c r="F24" i="47"/>
  <c r="G24" i="47"/>
  <c r="K24" i="47"/>
  <c r="L24" i="47"/>
  <c r="M24" i="47"/>
  <c r="N24" i="47"/>
  <c r="O24" i="47"/>
  <c r="P24" i="47"/>
  <c r="Q24" i="47"/>
  <c r="S24" i="47"/>
  <c r="T24" i="47"/>
  <c r="U24" i="47"/>
  <c r="W24" i="47"/>
  <c r="X24" i="47"/>
  <c r="D25" i="47"/>
  <c r="E25" i="47"/>
  <c r="G25" i="47"/>
  <c r="I25" i="47"/>
  <c r="K25" i="47"/>
  <c r="L25" i="47"/>
  <c r="R25" i="47"/>
  <c r="S25" i="47"/>
  <c r="T25" i="47"/>
  <c r="D26" i="47"/>
  <c r="E26" i="47"/>
  <c r="F26" i="47"/>
  <c r="G26" i="47"/>
  <c r="L26" i="47"/>
  <c r="M26" i="47"/>
  <c r="N26" i="47"/>
  <c r="O26" i="47"/>
  <c r="S26" i="47"/>
  <c r="T26" i="47"/>
  <c r="U26" i="47"/>
  <c r="E27" i="47"/>
  <c r="G27" i="47"/>
  <c r="L27" i="47"/>
  <c r="M27" i="47"/>
  <c r="R27" i="47"/>
  <c r="S27" i="47"/>
  <c r="T27" i="47"/>
  <c r="U27" i="47"/>
  <c r="X27" i="47"/>
  <c r="D28" i="47"/>
  <c r="E28" i="47"/>
  <c r="F28" i="47"/>
  <c r="G28" i="47"/>
  <c r="I28" i="47"/>
  <c r="K28" i="47"/>
  <c r="L28" i="47"/>
  <c r="M28" i="47"/>
  <c r="R28" i="47"/>
  <c r="S28" i="47"/>
  <c r="T28" i="47"/>
  <c r="U28" i="47"/>
  <c r="D29" i="47"/>
  <c r="E29" i="47"/>
  <c r="F29" i="47"/>
  <c r="G29" i="47"/>
  <c r="K29" i="47"/>
  <c r="L29" i="47"/>
  <c r="M29" i="47"/>
  <c r="N29" i="47"/>
  <c r="P29" i="47"/>
  <c r="S29" i="47"/>
  <c r="U29" i="47"/>
  <c r="W29" i="47"/>
  <c r="E30" i="47"/>
  <c r="K30" i="47"/>
  <c r="L30" i="47"/>
  <c r="R30" i="47"/>
  <c r="S30" i="47"/>
  <c r="D31" i="47"/>
  <c r="E31" i="47"/>
  <c r="F31" i="47"/>
  <c r="K31" i="47"/>
  <c r="L31" i="47"/>
  <c r="M31" i="47"/>
  <c r="N31" i="47"/>
  <c r="S31" i="47"/>
  <c r="T31" i="47"/>
  <c r="U31" i="47"/>
  <c r="D32" i="47"/>
  <c r="E32" i="47"/>
  <c r="F32" i="47"/>
  <c r="G32" i="47"/>
  <c r="K32" i="47"/>
  <c r="L32" i="47"/>
  <c r="M32" i="47"/>
  <c r="N32" i="47"/>
  <c r="O32" i="47"/>
  <c r="Q32" i="47"/>
  <c r="S32" i="47"/>
  <c r="T32" i="47"/>
  <c r="U32" i="47"/>
  <c r="W32" i="47"/>
  <c r="X32" i="47"/>
  <c r="D33" i="47"/>
  <c r="E33" i="47"/>
  <c r="G33" i="47"/>
  <c r="I33" i="47"/>
  <c r="K33" i="47"/>
  <c r="L33" i="47"/>
  <c r="R33" i="47"/>
  <c r="S33" i="47"/>
  <c r="T33" i="47"/>
  <c r="D34" i="47"/>
  <c r="E34" i="47"/>
  <c r="F34" i="47"/>
  <c r="G34" i="47"/>
  <c r="L34" i="47"/>
  <c r="M34" i="47"/>
  <c r="N34" i="47"/>
  <c r="S34" i="47"/>
  <c r="T34" i="47"/>
  <c r="U34" i="47"/>
  <c r="C35" i="47"/>
  <c r="C36" i="47"/>
  <c r="C37" i="47"/>
  <c r="E37" i="47"/>
  <c r="L37" i="47"/>
  <c r="S37" i="47"/>
  <c r="B1" i="46"/>
  <c r="B2" i="46"/>
  <c r="C7" i="45"/>
  <c r="C21" i="45" s="1"/>
  <c r="F23" i="45"/>
  <c r="H7" i="45"/>
  <c r="H23" i="45" s="1"/>
  <c r="J7" i="45"/>
  <c r="Q7" i="45"/>
  <c r="O7" i="45"/>
  <c r="T23" i="45"/>
  <c r="X7" i="45"/>
  <c r="C8" i="45"/>
  <c r="F24" i="45"/>
  <c r="G24" i="45"/>
  <c r="H8" i="45"/>
  <c r="H24" i="45" s="1"/>
  <c r="J8" i="45"/>
  <c r="J21" i="45" s="1"/>
  <c r="J37" i="45" s="1"/>
  <c r="Q8" i="45"/>
  <c r="Q24" i="45" s="1"/>
  <c r="O8" i="45"/>
  <c r="O24" i="45" s="1"/>
  <c r="R24" i="45"/>
  <c r="T24" i="45"/>
  <c r="X8" i="45"/>
  <c r="X24" i="45" s="1"/>
  <c r="C9" i="45"/>
  <c r="G25" i="45"/>
  <c r="H9" i="45"/>
  <c r="H25" i="45" s="1"/>
  <c r="J9" i="45"/>
  <c r="J25" i="45" s="1"/>
  <c r="K25" i="45"/>
  <c r="O9" i="45"/>
  <c r="O25" i="45" s="1"/>
  <c r="R25" i="45"/>
  <c r="T25" i="45"/>
  <c r="X9" i="45"/>
  <c r="X25" i="45" s="1"/>
  <c r="C10" i="45"/>
  <c r="H10" i="45"/>
  <c r="H26" i="45" s="1"/>
  <c r="J10" i="45"/>
  <c r="J26" i="45" s="1"/>
  <c r="Q10" i="45"/>
  <c r="M26" i="45"/>
  <c r="T26" i="45"/>
  <c r="X10" i="45"/>
  <c r="C11" i="45"/>
  <c r="H11" i="45"/>
  <c r="H27" i="45" s="1"/>
  <c r="J11" i="45"/>
  <c r="J27" i="45" s="1"/>
  <c r="Q11" i="45"/>
  <c r="Q27" i="45" s="1"/>
  <c r="M27" i="45"/>
  <c r="T27" i="45"/>
  <c r="X11" i="45"/>
  <c r="X27" i="45" s="1"/>
  <c r="C12" i="45"/>
  <c r="H12" i="45"/>
  <c r="H28" i="45" s="1"/>
  <c r="J12" i="45"/>
  <c r="J28" i="45" s="1"/>
  <c r="Q12" i="45"/>
  <c r="Q28" i="45" s="1"/>
  <c r="O12" i="45"/>
  <c r="O28" i="45" s="1"/>
  <c r="T28" i="45"/>
  <c r="X12" i="45"/>
  <c r="X28" i="45" s="1"/>
  <c r="C13" i="45"/>
  <c r="C20" i="45" s="1"/>
  <c r="H13" i="45"/>
  <c r="J13" i="45"/>
  <c r="J29" i="45" s="1"/>
  <c r="Q13" i="45"/>
  <c r="Q29" i="45" s="1"/>
  <c r="O13" i="45"/>
  <c r="O29" i="45" s="1"/>
  <c r="X13" i="45"/>
  <c r="X29" i="45" s="1"/>
  <c r="C14" i="45"/>
  <c r="H14" i="45"/>
  <c r="H20" i="45" s="1"/>
  <c r="H36" i="45" s="1"/>
  <c r="J14" i="45"/>
  <c r="J30" i="45" s="1"/>
  <c r="Q14" i="45"/>
  <c r="Q30" i="45" s="1"/>
  <c r="O14" i="45"/>
  <c r="O30" i="45" s="1"/>
  <c r="X14" i="45"/>
  <c r="X30" i="45" s="1"/>
  <c r="C15" i="45"/>
  <c r="F31" i="45"/>
  <c r="H15" i="45"/>
  <c r="H31" i="45" s="1"/>
  <c r="J15" i="45"/>
  <c r="J31" i="45" s="1"/>
  <c r="Q15" i="45"/>
  <c r="Q31" i="45" s="1"/>
  <c r="O15" i="45"/>
  <c r="O31" i="45" s="1"/>
  <c r="T31" i="45"/>
  <c r="X15" i="45"/>
  <c r="X31" i="45" s="1"/>
  <c r="C16" i="45"/>
  <c r="F32" i="45"/>
  <c r="G32" i="45"/>
  <c r="H16" i="45"/>
  <c r="H32" i="45" s="1"/>
  <c r="J16" i="45"/>
  <c r="J32" i="45" s="1"/>
  <c r="Q16" i="45"/>
  <c r="Q32" i="45" s="1"/>
  <c r="O16" i="45"/>
  <c r="O32" i="45" s="1"/>
  <c r="R32" i="45"/>
  <c r="T32" i="45"/>
  <c r="X16" i="45"/>
  <c r="X32" i="45" s="1"/>
  <c r="C17" i="45"/>
  <c r="G33" i="45"/>
  <c r="H17" i="45"/>
  <c r="H33" i="45" s="1"/>
  <c r="J17" i="45"/>
  <c r="J33" i="45" s="1"/>
  <c r="K33" i="45"/>
  <c r="O17" i="45"/>
  <c r="O33" i="45" s="1"/>
  <c r="R33" i="45"/>
  <c r="T33" i="45"/>
  <c r="X17" i="45"/>
  <c r="X33" i="45" s="1"/>
  <c r="C18" i="45"/>
  <c r="H18" i="45"/>
  <c r="H34" i="45" s="1"/>
  <c r="J18" i="45"/>
  <c r="J34" i="45" s="1"/>
  <c r="Q18" i="45"/>
  <c r="Q34" i="45" s="1"/>
  <c r="M34" i="45"/>
  <c r="T34" i="45"/>
  <c r="X18" i="45"/>
  <c r="X34" i="45" s="1"/>
  <c r="D19" i="45"/>
  <c r="F19" i="45"/>
  <c r="F35" i="45" s="1"/>
  <c r="G19" i="45"/>
  <c r="K19" i="45"/>
  <c r="K35" i="45" s="1"/>
  <c r="M19" i="45"/>
  <c r="M35" i="45" s="1"/>
  <c r="N19" i="45"/>
  <c r="N35" i="45" s="1"/>
  <c r="R19" i="45"/>
  <c r="R35" i="45" s="1"/>
  <c r="T19" i="45"/>
  <c r="T35" i="45" s="1"/>
  <c r="U19" i="45"/>
  <c r="U35" i="45" s="1"/>
  <c r="D20" i="45"/>
  <c r="F20" i="45"/>
  <c r="G20" i="45"/>
  <c r="K20" i="45"/>
  <c r="K36" i="45" s="1"/>
  <c r="M20" i="45"/>
  <c r="M36" i="45" s="1"/>
  <c r="N20" i="45"/>
  <c r="R20" i="45"/>
  <c r="T20" i="45"/>
  <c r="T36" i="45" s="1"/>
  <c r="U20" i="45"/>
  <c r="U36" i="45" s="1"/>
  <c r="D21" i="45"/>
  <c r="D37" i="45" s="1"/>
  <c r="F21" i="45"/>
  <c r="F37" i="45" s="1"/>
  <c r="G21" i="45"/>
  <c r="G37" i="45" s="1"/>
  <c r="K21" i="45"/>
  <c r="K37" i="45" s="1"/>
  <c r="M21" i="45"/>
  <c r="M37" i="45" s="1"/>
  <c r="N21" i="45"/>
  <c r="R21" i="45"/>
  <c r="T21" i="45"/>
  <c r="T37" i="45" s="1"/>
  <c r="U21" i="45"/>
  <c r="U37" i="45" s="1"/>
  <c r="D23" i="45"/>
  <c r="G23" i="45"/>
  <c r="J23" i="45"/>
  <c r="K23" i="45"/>
  <c r="M23" i="45"/>
  <c r="N23" i="45"/>
  <c r="R23" i="45"/>
  <c r="U23" i="45"/>
  <c r="D24" i="45"/>
  <c r="K24" i="45"/>
  <c r="M24" i="45"/>
  <c r="N24" i="45"/>
  <c r="D25" i="45"/>
  <c r="F25" i="45"/>
  <c r="M25" i="45"/>
  <c r="N25" i="45"/>
  <c r="D26" i="45"/>
  <c r="F26" i="45"/>
  <c r="G26" i="45"/>
  <c r="N26" i="45"/>
  <c r="R26" i="45"/>
  <c r="D27" i="45"/>
  <c r="F27" i="45"/>
  <c r="G27" i="45"/>
  <c r="N27" i="45"/>
  <c r="R27" i="45"/>
  <c r="D28" i="45"/>
  <c r="F28" i="45"/>
  <c r="G28" i="45"/>
  <c r="N28" i="45"/>
  <c r="R28" i="45"/>
  <c r="D29" i="45"/>
  <c r="F29" i="45"/>
  <c r="G29" i="45"/>
  <c r="H29" i="45"/>
  <c r="K29" i="45"/>
  <c r="N29" i="45"/>
  <c r="R29" i="45"/>
  <c r="T29" i="45"/>
  <c r="D30" i="45"/>
  <c r="F30" i="45"/>
  <c r="G30" i="45"/>
  <c r="K30" i="45"/>
  <c r="M30" i="45"/>
  <c r="N30" i="45"/>
  <c r="R30" i="45"/>
  <c r="T30" i="45"/>
  <c r="U30" i="45"/>
  <c r="D31" i="45"/>
  <c r="G31" i="45"/>
  <c r="K31" i="45"/>
  <c r="M31" i="45"/>
  <c r="N31" i="45"/>
  <c r="R31" i="45"/>
  <c r="U31" i="45"/>
  <c r="D32" i="45"/>
  <c r="K32" i="45"/>
  <c r="M32" i="45"/>
  <c r="N32" i="45"/>
  <c r="D33" i="45"/>
  <c r="F33" i="45"/>
  <c r="M33" i="45"/>
  <c r="N33" i="45"/>
  <c r="D34" i="45"/>
  <c r="F34" i="45"/>
  <c r="G34" i="45"/>
  <c r="N34" i="45"/>
  <c r="R34" i="45"/>
  <c r="C35" i="45"/>
  <c r="D35" i="45"/>
  <c r="G35" i="45"/>
  <c r="C36" i="45"/>
  <c r="D36" i="45"/>
  <c r="F36" i="45"/>
  <c r="G36" i="45"/>
  <c r="N36" i="45"/>
  <c r="R36" i="45"/>
  <c r="C37" i="45"/>
  <c r="N37" i="45"/>
  <c r="R37" i="45"/>
  <c r="B1" i="44"/>
  <c r="B2" i="44"/>
  <c r="H7" i="43"/>
  <c r="J7" i="43"/>
  <c r="Q7" i="43"/>
  <c r="M19" i="43"/>
  <c r="M35" i="43" s="1"/>
  <c r="O7" i="43"/>
  <c r="T21" i="43"/>
  <c r="T37" i="43" s="1"/>
  <c r="X7" i="43"/>
  <c r="H8" i="43"/>
  <c r="J8" i="43"/>
  <c r="K24" i="43"/>
  <c r="N21" i="43"/>
  <c r="N37" i="43" s="1"/>
  <c r="X8" i="43"/>
  <c r="X24" i="43" s="1"/>
  <c r="V8" i="43"/>
  <c r="V24" i="43" s="1"/>
  <c r="J9" i="43"/>
  <c r="J25" i="43" s="1"/>
  <c r="H9" i="43"/>
  <c r="H25" i="43" s="1"/>
  <c r="O9" i="43"/>
  <c r="O25" i="43" s="1"/>
  <c r="Q9" i="43"/>
  <c r="Q25" i="43" s="1"/>
  <c r="V9" i="43"/>
  <c r="V25" i="43" s="1"/>
  <c r="X9" i="43"/>
  <c r="X25" i="43" s="1"/>
  <c r="J10" i="43"/>
  <c r="H10" i="43"/>
  <c r="K20" i="43"/>
  <c r="K36" i="43" s="1"/>
  <c r="M20" i="43"/>
  <c r="M36" i="43" s="1"/>
  <c r="Q10" i="43"/>
  <c r="U20" i="43"/>
  <c r="U36" i="43" s="1"/>
  <c r="V10" i="43"/>
  <c r="V26" i="43" s="1"/>
  <c r="X10" i="43"/>
  <c r="X26" i="43" s="1"/>
  <c r="D27" i="43"/>
  <c r="J11" i="43"/>
  <c r="J27" i="43" s="1"/>
  <c r="Q11" i="43"/>
  <c r="Q27" i="43" s="1"/>
  <c r="O11" i="43"/>
  <c r="O27" i="43" s="1"/>
  <c r="X11" i="43"/>
  <c r="X27" i="43" s="1"/>
  <c r="V11" i="43"/>
  <c r="H12" i="43"/>
  <c r="H28" i="43" s="1"/>
  <c r="J12" i="43"/>
  <c r="J28" i="43" s="1"/>
  <c r="O12" i="43"/>
  <c r="Q12" i="43"/>
  <c r="Q28" i="43" s="1"/>
  <c r="X12" i="43"/>
  <c r="X28" i="43" s="1"/>
  <c r="V12" i="43"/>
  <c r="V28" i="43" s="1"/>
  <c r="J13" i="43"/>
  <c r="J29" i="43" s="1"/>
  <c r="O13" i="43"/>
  <c r="Q13" i="43"/>
  <c r="Q29" i="43" s="1"/>
  <c r="R19" i="43"/>
  <c r="R35" i="43" s="1"/>
  <c r="X13" i="43"/>
  <c r="X29" i="43" s="1"/>
  <c r="J14" i="43"/>
  <c r="J30" i="43" s="1"/>
  <c r="H14" i="43"/>
  <c r="H30" i="43" s="1"/>
  <c r="Q14" i="43"/>
  <c r="Q30" i="43" s="1"/>
  <c r="O14" i="43"/>
  <c r="V14" i="43"/>
  <c r="V30" i="43" s="1"/>
  <c r="X14" i="43"/>
  <c r="X30" i="43" s="1"/>
  <c r="H15" i="43"/>
  <c r="J15" i="43"/>
  <c r="J31" i="43" s="1"/>
  <c r="Q15" i="43"/>
  <c r="Q31" i="43" s="1"/>
  <c r="O15" i="43"/>
  <c r="O31" i="43" s="1"/>
  <c r="X15" i="43"/>
  <c r="X31" i="43" s="1"/>
  <c r="H16" i="43"/>
  <c r="J16" i="43"/>
  <c r="K32" i="43"/>
  <c r="Q16" i="43"/>
  <c r="Q32" i="43" s="1"/>
  <c r="X16" i="43"/>
  <c r="X32" i="43" s="1"/>
  <c r="V16" i="43"/>
  <c r="V32" i="43" s="1"/>
  <c r="J17" i="43"/>
  <c r="J33" i="43" s="1"/>
  <c r="H17" i="43"/>
  <c r="H33" i="43" s="1"/>
  <c r="O17" i="43"/>
  <c r="O33" i="43" s="1"/>
  <c r="Q17" i="43"/>
  <c r="Q33" i="43" s="1"/>
  <c r="V17" i="43"/>
  <c r="X17" i="43"/>
  <c r="X33" i="43" s="1"/>
  <c r="J18" i="43"/>
  <c r="J34" i="43" s="1"/>
  <c r="H18" i="43"/>
  <c r="H34" i="43" s="1"/>
  <c r="Q18" i="43"/>
  <c r="Q34" i="43" s="1"/>
  <c r="V18" i="43"/>
  <c r="V34" i="43" s="1"/>
  <c r="X18" i="43"/>
  <c r="D19" i="43"/>
  <c r="D35" i="43" s="1"/>
  <c r="N19" i="43"/>
  <c r="D20" i="43"/>
  <c r="F20" i="43"/>
  <c r="F36" i="43" s="1"/>
  <c r="F21" i="43"/>
  <c r="G21" i="43"/>
  <c r="G37" i="43" s="1"/>
  <c r="R21" i="43"/>
  <c r="R37" i="43" s="1"/>
  <c r="D23" i="43"/>
  <c r="F23" i="43"/>
  <c r="G23" i="43"/>
  <c r="H23" i="43"/>
  <c r="K23" i="43"/>
  <c r="N23" i="43"/>
  <c r="R23" i="43"/>
  <c r="T23" i="43"/>
  <c r="D24" i="43"/>
  <c r="F24" i="43"/>
  <c r="G24" i="43"/>
  <c r="H24" i="43"/>
  <c r="J24" i="43"/>
  <c r="M24" i="43"/>
  <c r="R24" i="43"/>
  <c r="T24" i="43"/>
  <c r="U24" i="43"/>
  <c r="F25" i="43"/>
  <c r="G25" i="43"/>
  <c r="K25" i="43"/>
  <c r="N25" i="43"/>
  <c r="R25" i="43"/>
  <c r="T25" i="43"/>
  <c r="U25" i="43"/>
  <c r="D26" i="43"/>
  <c r="G26" i="43"/>
  <c r="K26" i="43"/>
  <c r="M26" i="43"/>
  <c r="R26" i="43"/>
  <c r="T26" i="43"/>
  <c r="U26" i="43"/>
  <c r="F27" i="43"/>
  <c r="K27" i="43"/>
  <c r="M27" i="43"/>
  <c r="N27" i="43"/>
  <c r="T27" i="43"/>
  <c r="U27" i="43"/>
  <c r="V27" i="43"/>
  <c r="D28" i="43"/>
  <c r="G28" i="43"/>
  <c r="K28" i="43"/>
  <c r="M28" i="43"/>
  <c r="N28" i="43"/>
  <c r="O28" i="43"/>
  <c r="R28" i="43"/>
  <c r="U28" i="43"/>
  <c r="D29" i="43"/>
  <c r="F29" i="43"/>
  <c r="K29" i="43"/>
  <c r="M29" i="43"/>
  <c r="N29" i="43"/>
  <c r="O29" i="43"/>
  <c r="T29" i="43"/>
  <c r="D30" i="43"/>
  <c r="F30" i="43"/>
  <c r="G30" i="43"/>
  <c r="M30" i="43"/>
  <c r="N30" i="43"/>
  <c r="O30" i="43"/>
  <c r="R30" i="43"/>
  <c r="U30" i="43"/>
  <c r="D31" i="43"/>
  <c r="F31" i="43"/>
  <c r="G31" i="43"/>
  <c r="H31" i="43"/>
  <c r="K31" i="43"/>
  <c r="N31" i="43"/>
  <c r="R31" i="43"/>
  <c r="T31" i="43"/>
  <c r="D32" i="43"/>
  <c r="F32" i="43"/>
  <c r="G32" i="43"/>
  <c r="H32" i="43"/>
  <c r="J32" i="43"/>
  <c r="M32" i="43"/>
  <c r="R32" i="43"/>
  <c r="T32" i="43"/>
  <c r="U32" i="43"/>
  <c r="F33" i="43"/>
  <c r="G33" i="43"/>
  <c r="K33" i="43"/>
  <c r="N33" i="43"/>
  <c r="R33" i="43"/>
  <c r="T33" i="43"/>
  <c r="U33" i="43"/>
  <c r="V33" i="43"/>
  <c r="D34" i="43"/>
  <c r="G34" i="43"/>
  <c r="K34" i="43"/>
  <c r="M34" i="43"/>
  <c r="R34" i="43"/>
  <c r="T34" i="43"/>
  <c r="U34" i="43"/>
  <c r="X34" i="43"/>
  <c r="N35" i="43"/>
  <c r="D36" i="43"/>
  <c r="F37" i="43"/>
  <c r="B1" i="42"/>
  <c r="B2" i="42"/>
  <c r="B7" i="41"/>
  <c r="C7" i="41"/>
  <c r="D21" i="41"/>
  <c r="D37" i="41" s="1"/>
  <c r="J7" i="41"/>
  <c r="O7" i="41"/>
  <c r="O23" i="41" s="1"/>
  <c r="P7" i="41"/>
  <c r="Q7" i="41"/>
  <c r="X7" i="41"/>
  <c r="T19" i="41"/>
  <c r="T35" i="41" s="1"/>
  <c r="V7" i="41"/>
  <c r="W7" i="41"/>
  <c r="W23" i="41" s="1"/>
  <c r="B8" i="41"/>
  <c r="C8" i="41"/>
  <c r="J8" i="41"/>
  <c r="J24" i="41" s="1"/>
  <c r="F21" i="41"/>
  <c r="F37" i="41" s="1"/>
  <c r="H8" i="41"/>
  <c r="H24" i="41" s="1"/>
  <c r="I8" i="41"/>
  <c r="O8" i="41"/>
  <c r="R24" i="41"/>
  <c r="B9" i="41"/>
  <c r="C9" i="41"/>
  <c r="F25" i="41"/>
  <c r="O9" i="41"/>
  <c r="O25" i="41" s="1"/>
  <c r="P9" i="41"/>
  <c r="P25" i="41" s="1"/>
  <c r="Q9" i="41"/>
  <c r="Q25" i="41" s="1"/>
  <c r="X9" i="41"/>
  <c r="X25" i="41" s="1"/>
  <c r="V9" i="41"/>
  <c r="V25" i="41" s="1"/>
  <c r="W9" i="41"/>
  <c r="B10" i="41"/>
  <c r="C10" i="41"/>
  <c r="J10" i="41"/>
  <c r="F20" i="41"/>
  <c r="H10" i="41"/>
  <c r="H26" i="41" s="1"/>
  <c r="I10" i="41"/>
  <c r="I26" i="41" s="1"/>
  <c r="T20" i="41"/>
  <c r="T36" i="41" s="1"/>
  <c r="V10" i="41"/>
  <c r="B11" i="41"/>
  <c r="C11" i="41"/>
  <c r="D27" i="41"/>
  <c r="H11" i="41"/>
  <c r="O11" i="41"/>
  <c r="P11" i="41"/>
  <c r="P27" i="41" s="1"/>
  <c r="Q11" i="41"/>
  <c r="Q27" i="41" s="1"/>
  <c r="X11" i="41"/>
  <c r="X27" i="41" s="1"/>
  <c r="T27" i="41"/>
  <c r="V11" i="41"/>
  <c r="V27" i="41" s="1"/>
  <c r="W11" i="41"/>
  <c r="B12" i="41"/>
  <c r="C12" i="41"/>
  <c r="J12" i="41"/>
  <c r="J28" i="41" s="1"/>
  <c r="F28" i="41"/>
  <c r="H12" i="41"/>
  <c r="H28" i="41" s="1"/>
  <c r="I12" i="41"/>
  <c r="I28" i="41" s="1"/>
  <c r="M28" i="41"/>
  <c r="O12" i="41"/>
  <c r="O28" i="41" s="1"/>
  <c r="U28" i="41"/>
  <c r="B13" i="41"/>
  <c r="C13" i="41"/>
  <c r="G29" i="41"/>
  <c r="H13" i="41"/>
  <c r="O13" i="41"/>
  <c r="O29" i="41" s="1"/>
  <c r="P13" i="41"/>
  <c r="P29" i="41" s="1"/>
  <c r="Q13" i="41"/>
  <c r="Q29" i="41" s="1"/>
  <c r="X13" i="41"/>
  <c r="X29" i="41" s="1"/>
  <c r="T29" i="41"/>
  <c r="V13" i="41"/>
  <c r="W13" i="41"/>
  <c r="W29" i="41" s="1"/>
  <c r="B14" i="41"/>
  <c r="C14" i="41"/>
  <c r="J14" i="41"/>
  <c r="J30" i="41" s="1"/>
  <c r="F30" i="41"/>
  <c r="H14" i="41"/>
  <c r="H30" i="41" s="1"/>
  <c r="I14" i="41"/>
  <c r="M30" i="41"/>
  <c r="T30" i="41"/>
  <c r="V14" i="41"/>
  <c r="V30" i="41" s="1"/>
  <c r="B15" i="41"/>
  <c r="C15" i="41"/>
  <c r="H15" i="41"/>
  <c r="H31" i="41" s="1"/>
  <c r="O15" i="41"/>
  <c r="O31" i="41" s="1"/>
  <c r="P15" i="41"/>
  <c r="P31" i="41" s="1"/>
  <c r="Q15" i="41"/>
  <c r="Q31" i="41" s="1"/>
  <c r="X15" i="41"/>
  <c r="X31" i="41" s="1"/>
  <c r="V15" i="41"/>
  <c r="V31" i="41" s="1"/>
  <c r="W15" i="41"/>
  <c r="W31" i="41" s="1"/>
  <c r="B16" i="41"/>
  <c r="C16" i="41"/>
  <c r="J16" i="41"/>
  <c r="J32" i="41" s="1"/>
  <c r="H16" i="41"/>
  <c r="H32" i="41" s="1"/>
  <c r="I16" i="41"/>
  <c r="K32" i="41"/>
  <c r="M32" i="41"/>
  <c r="O16" i="41"/>
  <c r="O32" i="41" s="1"/>
  <c r="R32" i="41"/>
  <c r="V16" i="41"/>
  <c r="V32" i="41" s="1"/>
  <c r="B17" i="41"/>
  <c r="C17" i="41"/>
  <c r="F33" i="41"/>
  <c r="H17" i="41"/>
  <c r="H33" i="41" s="1"/>
  <c r="O17" i="41"/>
  <c r="O33" i="41" s="1"/>
  <c r="P17" i="41"/>
  <c r="P33" i="41" s="1"/>
  <c r="Q17" i="41"/>
  <c r="Q33" i="41" s="1"/>
  <c r="X17" i="41"/>
  <c r="X33" i="41" s="1"/>
  <c r="V17" i="41"/>
  <c r="V33" i="41" s="1"/>
  <c r="W17" i="41"/>
  <c r="B18" i="41"/>
  <c r="C18" i="41"/>
  <c r="J18" i="41"/>
  <c r="J34" i="41" s="1"/>
  <c r="H18" i="41"/>
  <c r="H34" i="41" s="1"/>
  <c r="I18" i="41"/>
  <c r="I34" i="41" s="1"/>
  <c r="K34" i="41"/>
  <c r="O18" i="41"/>
  <c r="O34" i="41" s="1"/>
  <c r="V18" i="41"/>
  <c r="V34" i="41" s="1"/>
  <c r="E19" i="41"/>
  <c r="E35" i="41" s="1"/>
  <c r="F19" i="41"/>
  <c r="F35" i="41" s="1"/>
  <c r="G19" i="41"/>
  <c r="G35" i="41" s="1"/>
  <c r="L19" i="41"/>
  <c r="L35" i="41" s="1"/>
  <c r="N19" i="41"/>
  <c r="N35" i="41" s="1"/>
  <c r="S19" i="41"/>
  <c r="E20" i="41"/>
  <c r="G20" i="41"/>
  <c r="L20" i="41"/>
  <c r="R20" i="41"/>
  <c r="R36" i="41" s="1"/>
  <c r="S20" i="41"/>
  <c r="E21" i="41"/>
  <c r="L21" i="41"/>
  <c r="L37" i="41" s="1"/>
  <c r="R21" i="41"/>
  <c r="S21" i="41"/>
  <c r="S37" i="41" s="1"/>
  <c r="D23" i="41"/>
  <c r="E23" i="41"/>
  <c r="F23" i="41"/>
  <c r="K23" i="41"/>
  <c r="L23" i="41"/>
  <c r="M23" i="41"/>
  <c r="N23" i="41"/>
  <c r="S23" i="41"/>
  <c r="T23" i="41"/>
  <c r="U23" i="41"/>
  <c r="E24" i="41"/>
  <c r="F24" i="41"/>
  <c r="G24" i="41"/>
  <c r="I24" i="41"/>
  <c r="L24" i="41"/>
  <c r="N24" i="41"/>
  <c r="S24" i="41"/>
  <c r="T24" i="41"/>
  <c r="D25" i="41"/>
  <c r="E25" i="41"/>
  <c r="K25" i="41"/>
  <c r="L25" i="41"/>
  <c r="M25" i="41"/>
  <c r="R25" i="41"/>
  <c r="S25" i="41"/>
  <c r="T25" i="41"/>
  <c r="U25" i="41"/>
  <c r="W25" i="41"/>
  <c r="D26" i="41"/>
  <c r="E26" i="41"/>
  <c r="F26" i="41"/>
  <c r="G26" i="41"/>
  <c r="L26" i="41"/>
  <c r="M26" i="41"/>
  <c r="N26" i="41"/>
  <c r="R26" i="41"/>
  <c r="S26" i="41"/>
  <c r="T26" i="41"/>
  <c r="E27" i="41"/>
  <c r="F27" i="41"/>
  <c r="G27" i="41"/>
  <c r="H27" i="41"/>
  <c r="K27" i="41"/>
  <c r="L27" i="41"/>
  <c r="M27" i="41"/>
  <c r="N27" i="41"/>
  <c r="O27" i="41"/>
  <c r="R27" i="41"/>
  <c r="S27" i="41"/>
  <c r="U27" i="41"/>
  <c r="W27" i="41"/>
  <c r="D28" i="41"/>
  <c r="E28" i="41"/>
  <c r="G28" i="41"/>
  <c r="K28" i="41"/>
  <c r="L28" i="41"/>
  <c r="R28" i="41"/>
  <c r="S28" i="41"/>
  <c r="T28" i="41"/>
  <c r="D29" i="41"/>
  <c r="E29" i="41"/>
  <c r="F29" i="41"/>
  <c r="H29" i="41"/>
  <c r="K29" i="41"/>
  <c r="L29" i="41"/>
  <c r="M29" i="41"/>
  <c r="N29" i="41"/>
  <c r="S29" i="41"/>
  <c r="U29" i="41"/>
  <c r="V29" i="41"/>
  <c r="E30" i="41"/>
  <c r="G30" i="41"/>
  <c r="I30" i="41"/>
  <c r="K30" i="41"/>
  <c r="L30" i="41"/>
  <c r="R30" i="41"/>
  <c r="S30" i="41"/>
  <c r="D31" i="41"/>
  <c r="E31" i="41"/>
  <c r="F31" i="41"/>
  <c r="K31" i="41"/>
  <c r="L31" i="41"/>
  <c r="M31" i="41"/>
  <c r="N31" i="41"/>
  <c r="S31" i="41"/>
  <c r="T31" i="41"/>
  <c r="U31" i="41"/>
  <c r="E32" i="41"/>
  <c r="F32" i="41"/>
  <c r="G32" i="41"/>
  <c r="I32" i="41"/>
  <c r="L32" i="41"/>
  <c r="N32" i="41"/>
  <c r="S32" i="41"/>
  <c r="T32" i="41"/>
  <c r="D33" i="41"/>
  <c r="E33" i="41"/>
  <c r="K33" i="41"/>
  <c r="L33" i="41"/>
  <c r="M33" i="41"/>
  <c r="R33" i="41"/>
  <c r="S33" i="41"/>
  <c r="T33" i="41"/>
  <c r="U33" i="41"/>
  <c r="W33" i="41"/>
  <c r="D34" i="41"/>
  <c r="E34" i="41"/>
  <c r="F34" i="41"/>
  <c r="G34" i="41"/>
  <c r="L34" i="41"/>
  <c r="M34" i="41"/>
  <c r="N34" i="41"/>
  <c r="R34" i="41"/>
  <c r="S34" i="41"/>
  <c r="T34" i="41"/>
  <c r="B35" i="41"/>
  <c r="C35" i="41"/>
  <c r="S35" i="41"/>
  <c r="B36" i="41"/>
  <c r="C36" i="41"/>
  <c r="E36" i="41"/>
  <c r="F36" i="41"/>
  <c r="G36" i="41"/>
  <c r="L36" i="41"/>
  <c r="S36" i="41"/>
  <c r="B37" i="41"/>
  <c r="C37" i="41"/>
  <c r="E37" i="41"/>
  <c r="R37" i="41"/>
  <c r="B1" i="40"/>
  <c r="B2" i="40"/>
  <c r="C6" i="39"/>
  <c r="M6" i="39"/>
  <c r="N18" i="39"/>
  <c r="S6" i="39"/>
  <c r="V6" i="39"/>
  <c r="Y6" i="39"/>
  <c r="AF6" i="39"/>
  <c r="C7" i="39"/>
  <c r="H7" i="39"/>
  <c r="M7" i="39"/>
  <c r="P7" i="39"/>
  <c r="S7" i="39"/>
  <c r="V7" i="39"/>
  <c r="X18" i="39"/>
  <c r="AB7" i="39"/>
  <c r="AF7" i="39"/>
  <c r="C8" i="39"/>
  <c r="H8" i="39"/>
  <c r="P8" i="39"/>
  <c r="R20" i="39"/>
  <c r="V8" i="39"/>
  <c r="W20" i="39"/>
  <c r="AE8" i="39"/>
  <c r="AF8" i="39"/>
  <c r="C9" i="39"/>
  <c r="P9" i="39"/>
  <c r="R19" i="39"/>
  <c r="Y9" i="39"/>
  <c r="AB9" i="39"/>
  <c r="AE9" i="39"/>
  <c r="C10" i="39"/>
  <c r="M10" i="39"/>
  <c r="P10" i="39"/>
  <c r="S10" i="39"/>
  <c r="V10" i="39"/>
  <c r="Y10" i="39"/>
  <c r="AB10" i="39"/>
  <c r="C11" i="39"/>
  <c r="H11" i="39"/>
  <c r="M11" i="39"/>
  <c r="N19" i="39"/>
  <c r="O19" i="39"/>
  <c r="S11" i="39"/>
  <c r="V11" i="39"/>
  <c r="Y11" i="39"/>
  <c r="AB11" i="39"/>
  <c r="AE11" i="39"/>
  <c r="AF11" i="39"/>
  <c r="H12" i="39"/>
  <c r="P12" i="39"/>
  <c r="S12" i="39"/>
  <c r="V12" i="39"/>
  <c r="Y12" i="39"/>
  <c r="AE12" i="39"/>
  <c r="AF12" i="39"/>
  <c r="C13" i="39"/>
  <c r="P13" i="39"/>
  <c r="S13" i="39"/>
  <c r="V13" i="39"/>
  <c r="Y13" i="39"/>
  <c r="AF13" i="39"/>
  <c r="AE13" i="39"/>
  <c r="H14" i="39"/>
  <c r="M14" i="39"/>
  <c r="P14" i="39"/>
  <c r="S14" i="39"/>
  <c r="V14" i="39"/>
  <c r="Y14" i="39"/>
  <c r="C15" i="39"/>
  <c r="H15" i="39"/>
  <c r="M15" i="39"/>
  <c r="P15" i="39"/>
  <c r="S15" i="39"/>
  <c r="V15" i="39"/>
  <c r="AB15" i="39"/>
  <c r="AF15" i="39"/>
  <c r="AE15" i="39"/>
  <c r="H16" i="39"/>
  <c r="P16" i="39"/>
  <c r="Q20" i="39"/>
  <c r="V16" i="39"/>
  <c r="Y16" i="39"/>
  <c r="AF16" i="39"/>
  <c r="AE16" i="39"/>
  <c r="C17" i="39"/>
  <c r="P17" i="39"/>
  <c r="S17" i="39"/>
  <c r="V17" i="39"/>
  <c r="Y17" i="39"/>
  <c r="AF17" i="39"/>
  <c r="AB17" i="39"/>
  <c r="AE17" i="39"/>
  <c r="K18" i="39"/>
  <c r="T18" i="39"/>
  <c r="F19" i="39"/>
  <c r="X19" i="39"/>
  <c r="AC19" i="39"/>
  <c r="O20" i="39"/>
  <c r="Z20" i="39"/>
  <c r="C21" i="39"/>
  <c r="K33" i="39"/>
  <c r="P21" i="39"/>
  <c r="R35" i="39"/>
  <c r="T33" i="39"/>
  <c r="Y21" i="39"/>
  <c r="AE21" i="39"/>
  <c r="C22" i="39"/>
  <c r="S22" i="39"/>
  <c r="V22" i="39"/>
  <c r="Y22" i="39"/>
  <c r="AB22" i="39"/>
  <c r="C23" i="39"/>
  <c r="H23" i="39"/>
  <c r="M23" i="39"/>
  <c r="O35" i="39"/>
  <c r="P23" i="39"/>
  <c r="S23" i="39"/>
  <c r="V23" i="39"/>
  <c r="AB23" i="39"/>
  <c r="AF23" i="39"/>
  <c r="C24" i="39"/>
  <c r="H24" i="39"/>
  <c r="Q33" i="39"/>
  <c r="R34" i="39"/>
  <c r="V24" i="39"/>
  <c r="X34" i="39"/>
  <c r="AF24" i="39"/>
  <c r="AE24" i="39"/>
  <c r="C25" i="39"/>
  <c r="P25" i="39"/>
  <c r="S25" i="39"/>
  <c r="V25" i="39"/>
  <c r="Y25" i="39"/>
  <c r="AF25" i="39"/>
  <c r="AE25" i="39"/>
  <c r="H26" i="39"/>
  <c r="P26" i="39"/>
  <c r="S26" i="39"/>
  <c r="V26" i="39"/>
  <c r="U34" i="39"/>
  <c r="Y26" i="39"/>
  <c r="AB26" i="39"/>
  <c r="C27" i="39"/>
  <c r="H27" i="39"/>
  <c r="M27" i="39"/>
  <c r="P27" i="39"/>
  <c r="S27" i="39"/>
  <c r="V27" i="39"/>
  <c r="Y27" i="39"/>
  <c r="AB27" i="39"/>
  <c r="AE27" i="39"/>
  <c r="AF27" i="39"/>
  <c r="C28" i="39"/>
  <c r="H28" i="39"/>
  <c r="M28" i="39"/>
  <c r="P28" i="39"/>
  <c r="S28" i="39"/>
  <c r="V28" i="39"/>
  <c r="Y28" i="39"/>
  <c r="AF28" i="39"/>
  <c r="AE28" i="39"/>
  <c r="C29" i="39"/>
  <c r="M29" i="39"/>
  <c r="P29" i="39"/>
  <c r="S29" i="39"/>
  <c r="V29" i="39"/>
  <c r="Y29" i="39"/>
  <c r="AF29" i="39"/>
  <c r="AB29" i="39"/>
  <c r="AE29" i="39"/>
  <c r="H30" i="39"/>
  <c r="P30" i="39"/>
  <c r="S30" i="39"/>
  <c r="V30" i="39"/>
  <c r="Y30" i="39"/>
  <c r="AB30" i="39"/>
  <c r="C31" i="39"/>
  <c r="H31" i="39"/>
  <c r="M31" i="39"/>
  <c r="P31" i="39"/>
  <c r="S31" i="39"/>
  <c r="V31" i="39"/>
  <c r="Y31" i="39"/>
  <c r="AB31" i="39"/>
  <c r="AE31" i="39"/>
  <c r="AF31" i="39"/>
  <c r="H32" i="39"/>
  <c r="P32" i="39"/>
  <c r="S32" i="39"/>
  <c r="V32" i="39"/>
  <c r="Y32" i="39"/>
  <c r="AE32" i="39"/>
  <c r="AF32" i="39"/>
  <c r="I33" i="39"/>
  <c r="R33" i="39"/>
  <c r="D34" i="39"/>
  <c r="K34" i="39"/>
  <c r="F35" i="39"/>
  <c r="N35" i="39"/>
  <c r="U35" i="39"/>
  <c r="AC35" i="39"/>
  <c r="H36" i="39"/>
  <c r="I50" i="39"/>
  <c r="O50" i="39"/>
  <c r="R48" i="39"/>
  <c r="V36" i="39"/>
  <c r="X50" i="39"/>
  <c r="Y36" i="39"/>
  <c r="Z48" i="39"/>
  <c r="AE36" i="39"/>
  <c r="AF36" i="39"/>
  <c r="C37" i="39"/>
  <c r="P37" i="39"/>
  <c r="S37" i="39"/>
  <c r="Y37" i="39"/>
  <c r="AF37" i="39"/>
  <c r="AE37" i="39"/>
  <c r="C38" i="39"/>
  <c r="M38" i="39"/>
  <c r="S38" i="39"/>
  <c r="V38" i="39"/>
  <c r="Y38" i="39"/>
  <c r="AF38" i="39"/>
  <c r="AB38" i="39"/>
  <c r="C39" i="39"/>
  <c r="AE39" i="39"/>
  <c r="M39" i="39"/>
  <c r="P39" i="39"/>
  <c r="S39" i="39"/>
  <c r="V39" i="39"/>
  <c r="AB39" i="39"/>
  <c r="AF39" i="39"/>
  <c r="H40" i="39"/>
  <c r="M40" i="39"/>
  <c r="P40" i="39"/>
  <c r="Q49" i="39"/>
  <c r="R49" i="39"/>
  <c r="V40" i="39"/>
  <c r="Y40" i="39"/>
  <c r="AE40" i="39"/>
  <c r="AF40" i="39"/>
  <c r="C41" i="39"/>
  <c r="P41" i="39"/>
  <c r="S41" i="39"/>
  <c r="V41" i="39"/>
  <c r="Y41" i="39"/>
  <c r="AF41" i="39"/>
  <c r="AE41" i="39"/>
  <c r="C42" i="39"/>
  <c r="M42" i="39"/>
  <c r="P42" i="39"/>
  <c r="S42" i="39"/>
  <c r="V42" i="39"/>
  <c r="Y42" i="39"/>
  <c r="AB42" i="39"/>
  <c r="C43" i="39"/>
  <c r="H43" i="39"/>
  <c r="M43" i="39"/>
  <c r="P43" i="39"/>
  <c r="S43" i="39"/>
  <c r="V43" i="39"/>
  <c r="AB43" i="39"/>
  <c r="H44" i="39"/>
  <c r="P44" i="39"/>
  <c r="V44" i="39"/>
  <c r="W48" i="39"/>
  <c r="AF44" i="39"/>
  <c r="AE44" i="39"/>
  <c r="C45" i="39"/>
  <c r="M45" i="39"/>
  <c r="P45" i="39"/>
  <c r="S45" i="39"/>
  <c r="V45" i="39"/>
  <c r="Y45" i="39"/>
  <c r="AF45" i="39"/>
  <c r="AB45" i="39"/>
  <c r="AE45" i="39"/>
  <c r="C46" i="39"/>
  <c r="H46" i="39"/>
  <c r="M46" i="39"/>
  <c r="P46" i="39"/>
  <c r="S46" i="39"/>
  <c r="V46" i="39"/>
  <c r="Y46" i="39"/>
  <c r="AF46" i="39"/>
  <c r="AB46" i="39"/>
  <c r="C47" i="39"/>
  <c r="H47" i="39"/>
  <c r="M47" i="39"/>
  <c r="P47" i="39"/>
  <c r="S47" i="39"/>
  <c r="V47" i="39"/>
  <c r="Y47" i="39"/>
  <c r="AB47" i="39"/>
  <c r="AE47" i="39"/>
  <c r="AF47" i="39"/>
  <c r="Q48" i="39"/>
  <c r="X48" i="39"/>
  <c r="D49" i="39"/>
  <c r="Z49" i="39"/>
  <c r="D50" i="39"/>
  <c r="N50" i="39"/>
  <c r="Q50" i="39"/>
  <c r="T50" i="39"/>
  <c r="U50" i="39"/>
  <c r="Z50" i="39"/>
  <c r="AC50" i="39"/>
  <c r="B1" i="38"/>
  <c r="B2" i="38"/>
  <c r="C6" i="37"/>
  <c r="N18" i="37"/>
  <c r="O20" i="37"/>
  <c r="P6" i="37"/>
  <c r="Q18" i="37"/>
  <c r="V6" i="37"/>
  <c r="W18" i="37"/>
  <c r="X18" i="37"/>
  <c r="AB6" i="37"/>
  <c r="AF6" i="37"/>
  <c r="C7" i="37"/>
  <c r="H7" i="37"/>
  <c r="M7" i="37"/>
  <c r="P7" i="37"/>
  <c r="R20" i="37"/>
  <c r="S7" i="37"/>
  <c r="Y7" i="37"/>
  <c r="AF7" i="37"/>
  <c r="AB7" i="37"/>
  <c r="H8" i="37"/>
  <c r="M8" i="37"/>
  <c r="P8" i="37"/>
  <c r="S8" i="37"/>
  <c r="V8" i="37"/>
  <c r="Y8" i="37"/>
  <c r="AF8" i="37"/>
  <c r="AB8" i="37"/>
  <c r="AE8" i="37"/>
  <c r="C9" i="37"/>
  <c r="H9" i="37"/>
  <c r="M9" i="37"/>
  <c r="P9" i="37"/>
  <c r="S9" i="37"/>
  <c r="V9" i="37"/>
  <c r="Y9" i="37"/>
  <c r="AE9" i="37"/>
  <c r="AF9" i="37"/>
  <c r="H10" i="37"/>
  <c r="M10" i="37"/>
  <c r="P10" i="37"/>
  <c r="O18" i="37"/>
  <c r="S10" i="37"/>
  <c r="V10" i="37"/>
  <c r="Y10" i="37"/>
  <c r="AB10" i="37"/>
  <c r="AE10" i="37"/>
  <c r="AF10" i="37"/>
  <c r="H11" i="37"/>
  <c r="P11" i="37"/>
  <c r="S11" i="37"/>
  <c r="R19" i="37"/>
  <c r="Y11" i="37"/>
  <c r="C12" i="37"/>
  <c r="AB12" i="37"/>
  <c r="M12" i="37"/>
  <c r="S12" i="37"/>
  <c r="T19" i="37"/>
  <c r="Y12" i="37"/>
  <c r="AF12" i="37"/>
  <c r="AC19" i="37"/>
  <c r="H13" i="37"/>
  <c r="P13" i="37"/>
  <c r="S13" i="37"/>
  <c r="V13" i="37"/>
  <c r="Y13" i="37"/>
  <c r="AB13" i="37"/>
  <c r="AE13" i="37"/>
  <c r="AF13" i="37"/>
  <c r="H14" i="37"/>
  <c r="M14" i="37"/>
  <c r="P14" i="37"/>
  <c r="S14" i="37"/>
  <c r="V14" i="37"/>
  <c r="Y14" i="37"/>
  <c r="AB14" i="37"/>
  <c r="AF14" i="37"/>
  <c r="C15" i="37"/>
  <c r="H15" i="37"/>
  <c r="M15" i="37"/>
  <c r="P15" i="37"/>
  <c r="S15" i="37"/>
  <c r="V15" i="37"/>
  <c r="Y15" i="37"/>
  <c r="AB15" i="37"/>
  <c r="H16" i="37"/>
  <c r="M16" i="37"/>
  <c r="P16" i="37"/>
  <c r="S16" i="37"/>
  <c r="V16" i="37"/>
  <c r="Y16" i="37"/>
  <c r="AE16" i="37"/>
  <c r="C17" i="37"/>
  <c r="M17" i="37"/>
  <c r="P17" i="37"/>
  <c r="S17" i="37"/>
  <c r="V17" i="37"/>
  <c r="Y17" i="37"/>
  <c r="I18" i="37"/>
  <c r="K19" i="37"/>
  <c r="U19" i="37"/>
  <c r="X19" i="37"/>
  <c r="N20" i="37"/>
  <c r="T20" i="37"/>
  <c r="W20" i="37"/>
  <c r="Z20" i="37"/>
  <c r="H21" i="37"/>
  <c r="F35" i="37"/>
  <c r="N35" i="37"/>
  <c r="O35" i="37"/>
  <c r="S21" i="37"/>
  <c r="V21" i="37"/>
  <c r="W35" i="37"/>
  <c r="X35" i="37"/>
  <c r="AB21" i="37"/>
  <c r="AE21" i="37"/>
  <c r="AF21" i="37"/>
  <c r="H22" i="37"/>
  <c r="C22" i="37"/>
  <c r="K35" i="37"/>
  <c r="P22" i="37"/>
  <c r="S22" i="37"/>
  <c r="R35" i="37"/>
  <c r="V22" i="37"/>
  <c r="Y22" i="37"/>
  <c r="AF22" i="37"/>
  <c r="C23" i="37"/>
  <c r="H23" i="37"/>
  <c r="M23" i="37"/>
  <c r="P23" i="37"/>
  <c r="S23" i="37"/>
  <c r="V23" i="37"/>
  <c r="Y23" i="37"/>
  <c r="AB23" i="37"/>
  <c r="C24" i="37"/>
  <c r="M24" i="37"/>
  <c r="P24" i="37"/>
  <c r="S24" i="37"/>
  <c r="V24" i="37"/>
  <c r="Y24" i="37"/>
  <c r="AE24" i="37"/>
  <c r="C25" i="37"/>
  <c r="M25" i="37"/>
  <c r="P25" i="37"/>
  <c r="S25" i="37"/>
  <c r="V25" i="37"/>
  <c r="Y25" i="37"/>
  <c r="H26" i="37"/>
  <c r="M26" i="37"/>
  <c r="P26" i="37"/>
  <c r="S26" i="37"/>
  <c r="V26" i="37"/>
  <c r="Y26" i="37"/>
  <c r="AB26" i="37"/>
  <c r="AE26" i="37"/>
  <c r="C27" i="37"/>
  <c r="M27" i="37"/>
  <c r="P27" i="37"/>
  <c r="S27" i="37"/>
  <c r="Y27" i="37"/>
  <c r="AB27" i="37"/>
  <c r="C28" i="37"/>
  <c r="H28" i="37"/>
  <c r="M28" i="37"/>
  <c r="P28" i="37"/>
  <c r="S28" i="37"/>
  <c r="V28" i="37"/>
  <c r="Y28" i="37"/>
  <c r="AF28" i="37"/>
  <c r="AE28" i="37"/>
  <c r="H29" i="37"/>
  <c r="P29" i="37"/>
  <c r="S29" i="37"/>
  <c r="V29" i="37"/>
  <c r="Y29" i="37"/>
  <c r="AB29" i="37"/>
  <c r="H30" i="37"/>
  <c r="M30" i="37"/>
  <c r="P30" i="37"/>
  <c r="S30" i="37"/>
  <c r="V30" i="37"/>
  <c r="Y30" i="37"/>
  <c r="AB30" i="37"/>
  <c r="AE30" i="37"/>
  <c r="C31" i="37"/>
  <c r="M31" i="37"/>
  <c r="P31" i="37"/>
  <c r="S31" i="37"/>
  <c r="V31" i="37"/>
  <c r="Y31" i="37"/>
  <c r="AB31" i="37"/>
  <c r="C32" i="37"/>
  <c r="H32" i="37"/>
  <c r="M32" i="37"/>
  <c r="P32" i="37"/>
  <c r="S32" i="37"/>
  <c r="V32" i="37"/>
  <c r="Y32" i="37"/>
  <c r="AF32" i="37"/>
  <c r="AE32" i="37"/>
  <c r="Q33" i="37"/>
  <c r="N34" i="37"/>
  <c r="O34" i="37"/>
  <c r="X34" i="37"/>
  <c r="D35" i="37"/>
  <c r="Q35" i="37"/>
  <c r="T35" i="37"/>
  <c r="Z35" i="37"/>
  <c r="C36" i="37"/>
  <c r="AB36" i="37"/>
  <c r="M36" i="37"/>
  <c r="O48" i="37"/>
  <c r="S36" i="37"/>
  <c r="V36" i="37"/>
  <c r="U48" i="37"/>
  <c r="Y36" i="37"/>
  <c r="AF36" i="37"/>
  <c r="AC48" i="37"/>
  <c r="H37" i="37"/>
  <c r="AE37" i="37"/>
  <c r="N50" i="37"/>
  <c r="S37" i="37"/>
  <c r="V37" i="37"/>
  <c r="W48" i="37"/>
  <c r="X50" i="37"/>
  <c r="AB37" i="37"/>
  <c r="AF37" i="37"/>
  <c r="C38" i="37"/>
  <c r="H38" i="37"/>
  <c r="P38" i="37"/>
  <c r="Q50" i="37"/>
  <c r="V38" i="37"/>
  <c r="Y38" i="37"/>
  <c r="AB38" i="37"/>
  <c r="AE38" i="37"/>
  <c r="H39" i="37"/>
  <c r="P39" i="37"/>
  <c r="Q49" i="37"/>
  <c r="R48" i="37"/>
  <c r="Y39" i="37"/>
  <c r="C40" i="37"/>
  <c r="AB40" i="37"/>
  <c r="M40" i="37"/>
  <c r="O49" i="37"/>
  <c r="S40" i="37"/>
  <c r="V40" i="37"/>
  <c r="Y40" i="37"/>
  <c r="AF40" i="37"/>
  <c r="H41" i="37"/>
  <c r="AE41" i="37"/>
  <c r="N49" i="37"/>
  <c r="S41" i="37"/>
  <c r="V41" i="37"/>
  <c r="W49" i="37"/>
  <c r="AB41" i="37"/>
  <c r="AF41" i="37"/>
  <c r="C42" i="37"/>
  <c r="H42" i="37"/>
  <c r="P42" i="37"/>
  <c r="S42" i="37"/>
  <c r="V42" i="37"/>
  <c r="Y42" i="37"/>
  <c r="AB42" i="37"/>
  <c r="AE42" i="37"/>
  <c r="H43" i="37"/>
  <c r="P43" i="37"/>
  <c r="S43" i="37"/>
  <c r="Y43" i="37"/>
  <c r="C44" i="37"/>
  <c r="AB44" i="37"/>
  <c r="M44" i="37"/>
  <c r="S44" i="37"/>
  <c r="V44" i="37"/>
  <c r="Y44" i="37"/>
  <c r="AF44" i="37"/>
  <c r="H45" i="37"/>
  <c r="AE45" i="37"/>
  <c r="P45" i="37"/>
  <c r="S45" i="37"/>
  <c r="V45" i="37"/>
  <c r="Y45" i="37"/>
  <c r="AB45" i="37"/>
  <c r="AF45" i="37"/>
  <c r="C46" i="37"/>
  <c r="H46" i="37"/>
  <c r="M46" i="37"/>
  <c r="P46" i="37"/>
  <c r="S46" i="37"/>
  <c r="V46" i="37"/>
  <c r="Y46" i="37"/>
  <c r="AE46" i="37"/>
  <c r="M47" i="37"/>
  <c r="P47" i="37"/>
  <c r="S47" i="37"/>
  <c r="V47" i="37"/>
  <c r="Y47" i="37"/>
  <c r="AB47" i="37"/>
  <c r="AF47" i="37"/>
  <c r="F48" i="37"/>
  <c r="N48" i="37"/>
  <c r="D49" i="37"/>
  <c r="T49" i="37"/>
  <c r="U49" i="37"/>
  <c r="X49" i="37"/>
  <c r="AC49" i="37"/>
  <c r="K50" i="37"/>
  <c r="R50" i="37"/>
  <c r="Z50" i="37"/>
  <c r="B1" i="36"/>
  <c r="B2" i="36"/>
  <c r="F20" i="35"/>
  <c r="H6" i="35"/>
  <c r="M6" i="35"/>
  <c r="N20" i="35"/>
  <c r="P6" i="35"/>
  <c r="S6" i="35"/>
  <c r="V6" i="35"/>
  <c r="U20" i="35"/>
  <c r="W20" i="35"/>
  <c r="X20" i="35"/>
  <c r="AB6" i="35"/>
  <c r="AC20" i="35"/>
  <c r="AE6" i="35"/>
  <c r="AF6" i="35"/>
  <c r="C7" i="35"/>
  <c r="H7" i="35"/>
  <c r="P7" i="35"/>
  <c r="Q20" i="35"/>
  <c r="R20" i="35"/>
  <c r="U18" i="35"/>
  <c r="V7" i="35"/>
  <c r="Y7" i="35"/>
  <c r="AF7" i="35"/>
  <c r="AC18" i="35"/>
  <c r="C8" i="35"/>
  <c r="H8" i="35"/>
  <c r="P8" i="35"/>
  <c r="S8" i="35"/>
  <c r="T18" i="35"/>
  <c r="Y8" i="35"/>
  <c r="AB8" i="35"/>
  <c r="AE8" i="35"/>
  <c r="AF8" i="35"/>
  <c r="C9" i="35"/>
  <c r="F19" i="35"/>
  <c r="K19" i="35"/>
  <c r="M9" i="35"/>
  <c r="N19" i="35"/>
  <c r="S9" i="35"/>
  <c r="T19" i="35"/>
  <c r="V9" i="35"/>
  <c r="Y9" i="35"/>
  <c r="AB9" i="35"/>
  <c r="H10" i="35"/>
  <c r="M10" i="35"/>
  <c r="P10" i="35"/>
  <c r="S10" i="35"/>
  <c r="V10" i="35"/>
  <c r="W19" i="35"/>
  <c r="X19" i="35"/>
  <c r="AB10" i="35"/>
  <c r="AE10" i="35"/>
  <c r="AF10" i="35"/>
  <c r="C11" i="35"/>
  <c r="H11" i="35"/>
  <c r="P11" i="35"/>
  <c r="S11" i="35"/>
  <c r="V11" i="35"/>
  <c r="Y11" i="35"/>
  <c r="AF11" i="35"/>
  <c r="C12" i="35"/>
  <c r="H12" i="35"/>
  <c r="P12" i="35"/>
  <c r="S12" i="35"/>
  <c r="V12" i="35"/>
  <c r="Y12" i="35"/>
  <c r="AB12" i="35"/>
  <c r="AE12" i="35"/>
  <c r="AF12" i="35"/>
  <c r="C13" i="35"/>
  <c r="M13" i="35"/>
  <c r="P13" i="35"/>
  <c r="S13" i="35"/>
  <c r="V13" i="35"/>
  <c r="Y13" i="35"/>
  <c r="AB13" i="35"/>
  <c r="H14" i="35"/>
  <c r="M14" i="35"/>
  <c r="P14" i="35"/>
  <c r="S14" i="35"/>
  <c r="V14" i="35"/>
  <c r="Y14" i="35"/>
  <c r="AB14" i="35"/>
  <c r="AE14" i="35"/>
  <c r="AF14" i="35"/>
  <c r="C15" i="35"/>
  <c r="H15" i="35"/>
  <c r="P15" i="35"/>
  <c r="S15" i="35"/>
  <c r="V15" i="35"/>
  <c r="Y15" i="35"/>
  <c r="AF15" i="35"/>
  <c r="C16" i="35"/>
  <c r="H16" i="35"/>
  <c r="P16" i="35"/>
  <c r="S16" i="35"/>
  <c r="V16" i="35"/>
  <c r="Y16" i="35"/>
  <c r="AB16" i="35"/>
  <c r="AE16" i="35"/>
  <c r="AF16" i="35"/>
  <c r="H17" i="35"/>
  <c r="C17" i="35"/>
  <c r="M17" i="35"/>
  <c r="P17" i="35"/>
  <c r="S17" i="35"/>
  <c r="V17" i="35"/>
  <c r="Y17" i="35"/>
  <c r="AB17" i="35"/>
  <c r="O18" i="35"/>
  <c r="W18" i="35"/>
  <c r="X18" i="35"/>
  <c r="I19" i="35"/>
  <c r="Q19" i="35"/>
  <c r="R19" i="35"/>
  <c r="Z19" i="35"/>
  <c r="D20" i="35"/>
  <c r="K20" i="35"/>
  <c r="T20" i="35"/>
  <c r="C21" i="35"/>
  <c r="F35" i="35"/>
  <c r="K35" i="35"/>
  <c r="M21" i="35"/>
  <c r="N35" i="35"/>
  <c r="S21" i="35"/>
  <c r="T35" i="35"/>
  <c r="V21" i="35"/>
  <c r="Y21" i="35"/>
  <c r="AB21" i="35"/>
  <c r="D33" i="35"/>
  <c r="H22" i="35"/>
  <c r="M22" i="35"/>
  <c r="P22" i="35"/>
  <c r="S22" i="35"/>
  <c r="V22" i="35"/>
  <c r="W35" i="35"/>
  <c r="X35" i="35"/>
  <c r="AB22" i="35"/>
  <c r="AE22" i="35"/>
  <c r="AF22" i="35"/>
  <c r="C23" i="35"/>
  <c r="H23" i="35"/>
  <c r="P23" i="35"/>
  <c r="Q33" i="35"/>
  <c r="R33" i="35"/>
  <c r="V23" i="35"/>
  <c r="Y23" i="35"/>
  <c r="AF23" i="35"/>
  <c r="C24" i="35"/>
  <c r="H24" i="35"/>
  <c r="P24" i="35"/>
  <c r="Q34" i="35"/>
  <c r="R34" i="35"/>
  <c r="S24" i="35"/>
  <c r="T34" i="35"/>
  <c r="Y24" i="35"/>
  <c r="Z34" i="35"/>
  <c r="AB24" i="35"/>
  <c r="AE24" i="35"/>
  <c r="AF24" i="35"/>
  <c r="C25" i="35"/>
  <c r="F34" i="35"/>
  <c r="M25" i="35"/>
  <c r="N34" i="35"/>
  <c r="S25" i="35"/>
  <c r="V25" i="35"/>
  <c r="Y25" i="35"/>
  <c r="AB25" i="35"/>
  <c r="H26" i="35"/>
  <c r="M26" i="35"/>
  <c r="P26" i="35"/>
  <c r="S26" i="35"/>
  <c r="V26" i="35"/>
  <c r="Y26" i="35"/>
  <c r="AB26" i="35"/>
  <c r="AE26" i="35"/>
  <c r="AF26" i="35"/>
  <c r="C27" i="35"/>
  <c r="H27" i="35"/>
  <c r="P27" i="35"/>
  <c r="S27" i="35"/>
  <c r="V27" i="35"/>
  <c r="Y27" i="35"/>
  <c r="AF27" i="35"/>
  <c r="C28" i="35"/>
  <c r="H28" i="35"/>
  <c r="P28" i="35"/>
  <c r="S28" i="35"/>
  <c r="V28" i="35"/>
  <c r="Y28" i="35"/>
  <c r="AB28" i="35"/>
  <c r="AE28" i="35"/>
  <c r="AF28" i="35"/>
  <c r="H29" i="35"/>
  <c r="C29" i="35"/>
  <c r="M29" i="35"/>
  <c r="P29" i="35"/>
  <c r="S29" i="35"/>
  <c r="V29" i="35"/>
  <c r="Y29" i="35"/>
  <c r="AB29" i="35"/>
  <c r="H30" i="35"/>
  <c r="M30" i="35"/>
  <c r="P30" i="35"/>
  <c r="S30" i="35"/>
  <c r="V30" i="35"/>
  <c r="Y30" i="35"/>
  <c r="AB30" i="35"/>
  <c r="AE30" i="35"/>
  <c r="AF30" i="35"/>
  <c r="C31" i="35"/>
  <c r="H31" i="35"/>
  <c r="P31" i="35"/>
  <c r="S31" i="35"/>
  <c r="V31" i="35"/>
  <c r="Y31" i="35"/>
  <c r="AF31" i="35"/>
  <c r="C32" i="35"/>
  <c r="P32" i="35"/>
  <c r="S32" i="35"/>
  <c r="V32" i="35"/>
  <c r="Y32" i="35"/>
  <c r="AB32" i="35"/>
  <c r="AE32" i="35"/>
  <c r="AF32" i="35"/>
  <c r="F33" i="35"/>
  <c r="N33" i="35"/>
  <c r="U33" i="35"/>
  <c r="AC33" i="35"/>
  <c r="O34" i="35"/>
  <c r="W34" i="35"/>
  <c r="X34" i="35"/>
  <c r="I35" i="35"/>
  <c r="Q35" i="35"/>
  <c r="R35" i="35"/>
  <c r="Z35" i="35"/>
  <c r="C36" i="35"/>
  <c r="P36" i="35"/>
  <c r="Q50" i="35"/>
  <c r="R50" i="35"/>
  <c r="S36" i="35"/>
  <c r="T50" i="35"/>
  <c r="Y36" i="35"/>
  <c r="Z50" i="35"/>
  <c r="AB36" i="35"/>
  <c r="AE36" i="35"/>
  <c r="AF36" i="35"/>
  <c r="C37" i="35"/>
  <c r="F50" i="35"/>
  <c r="I48" i="35"/>
  <c r="M37" i="35"/>
  <c r="N50" i="35"/>
  <c r="S37" i="35"/>
  <c r="R48" i="35"/>
  <c r="V37" i="35"/>
  <c r="Y37" i="35"/>
  <c r="AB37" i="35"/>
  <c r="C38" i="35"/>
  <c r="H38" i="35"/>
  <c r="M38" i="35"/>
  <c r="P38" i="35"/>
  <c r="S38" i="35"/>
  <c r="V38" i="35"/>
  <c r="W48" i="35"/>
  <c r="X48" i="35"/>
  <c r="AB38" i="35"/>
  <c r="AE38" i="35"/>
  <c r="AF38" i="35"/>
  <c r="C39" i="35"/>
  <c r="H39" i="35"/>
  <c r="P39" i="35"/>
  <c r="O49" i="35"/>
  <c r="Q49" i="35"/>
  <c r="R49" i="35"/>
  <c r="V39" i="35"/>
  <c r="W49" i="35"/>
  <c r="X49" i="35"/>
  <c r="Y39" i="35"/>
  <c r="AF39" i="35"/>
  <c r="C40" i="35"/>
  <c r="D49" i="35"/>
  <c r="P40" i="35"/>
  <c r="S40" i="35"/>
  <c r="T49" i="35"/>
  <c r="Y40" i="35"/>
  <c r="AB40" i="35"/>
  <c r="AE40" i="35"/>
  <c r="AF40" i="35"/>
  <c r="C41" i="35"/>
  <c r="M41" i="35"/>
  <c r="P41" i="35"/>
  <c r="S41" i="35"/>
  <c r="V41" i="35"/>
  <c r="Y41" i="35"/>
  <c r="AB41" i="35"/>
  <c r="H42" i="35"/>
  <c r="M42" i="35"/>
  <c r="P42" i="35"/>
  <c r="S42" i="35"/>
  <c r="V42" i="35"/>
  <c r="Y42" i="35"/>
  <c r="AB42" i="35"/>
  <c r="AE42" i="35"/>
  <c r="AF42" i="35"/>
  <c r="C43" i="35"/>
  <c r="H43" i="35"/>
  <c r="P43" i="35"/>
  <c r="S43" i="35"/>
  <c r="V43" i="35"/>
  <c r="Y43" i="35"/>
  <c r="AF43" i="35"/>
  <c r="C44" i="35"/>
  <c r="P44" i="35"/>
  <c r="S44" i="35"/>
  <c r="V44" i="35"/>
  <c r="Y44" i="35"/>
  <c r="AB44" i="35"/>
  <c r="AE44" i="35"/>
  <c r="AF44" i="35"/>
  <c r="C45" i="35"/>
  <c r="M45" i="35"/>
  <c r="P45" i="35"/>
  <c r="S45" i="35"/>
  <c r="V45" i="35"/>
  <c r="Y45" i="35"/>
  <c r="AB45" i="35"/>
  <c r="H46" i="35"/>
  <c r="M46" i="35"/>
  <c r="P46" i="35"/>
  <c r="S46" i="35"/>
  <c r="V46" i="35"/>
  <c r="Y46" i="35"/>
  <c r="AB46" i="35"/>
  <c r="AE46" i="35"/>
  <c r="AF46" i="35"/>
  <c r="H47" i="35"/>
  <c r="P47" i="35"/>
  <c r="S47" i="35"/>
  <c r="V47" i="35"/>
  <c r="Y47" i="35"/>
  <c r="AF47" i="35"/>
  <c r="D48" i="35"/>
  <c r="K48" i="35"/>
  <c r="T48" i="35"/>
  <c r="F49" i="35"/>
  <c r="N49" i="35"/>
  <c r="U49" i="35"/>
  <c r="AC49" i="35"/>
  <c r="O50" i="35"/>
  <c r="W50" i="35"/>
  <c r="X50" i="35"/>
  <c r="B1" i="34"/>
  <c r="B2" i="34"/>
  <c r="K20" i="33"/>
  <c r="M6" i="33"/>
  <c r="P6" i="33"/>
  <c r="S6" i="33"/>
  <c r="R20" i="33"/>
  <c r="T20" i="33"/>
  <c r="U20" i="33"/>
  <c r="Y6" i="33"/>
  <c r="AB6" i="33"/>
  <c r="AC20" i="33"/>
  <c r="C7" i="33"/>
  <c r="F20" i="33"/>
  <c r="M7" i="33"/>
  <c r="N20" i="33"/>
  <c r="O20" i="33"/>
  <c r="R18" i="33"/>
  <c r="S7" i="33"/>
  <c r="V7" i="33"/>
  <c r="W20" i="33"/>
  <c r="AB7" i="33"/>
  <c r="AE7" i="33"/>
  <c r="H8" i="33"/>
  <c r="M8" i="33"/>
  <c r="P8" i="33"/>
  <c r="Q18" i="33"/>
  <c r="V8" i="33"/>
  <c r="Y8" i="33"/>
  <c r="AB8" i="33"/>
  <c r="AF8" i="33"/>
  <c r="C9" i="33"/>
  <c r="H9" i="33"/>
  <c r="M9" i="33"/>
  <c r="M19" i="33" s="1"/>
  <c r="K19" i="33"/>
  <c r="P9" i="33"/>
  <c r="Q19" i="33"/>
  <c r="R19" i="33"/>
  <c r="S9" i="33"/>
  <c r="V9" i="33"/>
  <c r="Y9" i="33"/>
  <c r="X19" i="33"/>
  <c r="AE9" i="33"/>
  <c r="M10" i="33"/>
  <c r="P10" i="33"/>
  <c r="S10" i="33"/>
  <c r="T19" i="33"/>
  <c r="U19" i="33"/>
  <c r="Y10" i="33"/>
  <c r="AB10" i="33"/>
  <c r="AC19" i="33"/>
  <c r="C11" i="33"/>
  <c r="M11" i="33"/>
  <c r="P11" i="33"/>
  <c r="S11" i="33"/>
  <c r="V11" i="33"/>
  <c r="Y11" i="33"/>
  <c r="AB11" i="33"/>
  <c r="AE11" i="33"/>
  <c r="C12" i="33"/>
  <c r="H12" i="33"/>
  <c r="M12" i="33"/>
  <c r="P12" i="33"/>
  <c r="S12" i="33"/>
  <c r="V12" i="33"/>
  <c r="Y12" i="33"/>
  <c r="AB12" i="33"/>
  <c r="AF12" i="33"/>
  <c r="C13" i="33"/>
  <c r="H13" i="33"/>
  <c r="M13" i="33"/>
  <c r="P13" i="33"/>
  <c r="S13" i="33"/>
  <c r="V13" i="33"/>
  <c r="Y13" i="33"/>
  <c r="AF13" i="33"/>
  <c r="AE13" i="33"/>
  <c r="M14" i="33"/>
  <c r="P14" i="33"/>
  <c r="S14" i="33"/>
  <c r="V14" i="33"/>
  <c r="Y14" i="33"/>
  <c r="AB14" i="33"/>
  <c r="AF14" i="33"/>
  <c r="C15" i="33"/>
  <c r="M15" i="33"/>
  <c r="P15" i="33"/>
  <c r="S15" i="33"/>
  <c r="V15" i="33"/>
  <c r="Y15" i="33"/>
  <c r="AB15" i="33"/>
  <c r="AE15" i="33"/>
  <c r="H16" i="33"/>
  <c r="M16" i="33"/>
  <c r="P16" i="33"/>
  <c r="S16" i="33"/>
  <c r="V16" i="33"/>
  <c r="Y16" i="33"/>
  <c r="AB16" i="33"/>
  <c r="AF16" i="33"/>
  <c r="C17" i="33"/>
  <c r="H17" i="33"/>
  <c r="M17" i="33"/>
  <c r="P17" i="33"/>
  <c r="S17" i="33"/>
  <c r="V17" i="33"/>
  <c r="Y17" i="33"/>
  <c r="AE17" i="33"/>
  <c r="D18" i="33"/>
  <c r="T18" i="33"/>
  <c r="U18" i="33"/>
  <c r="AC18" i="33"/>
  <c r="F19" i="33"/>
  <c r="N19" i="33"/>
  <c r="O19" i="33"/>
  <c r="W19" i="33"/>
  <c r="I20" i="33"/>
  <c r="Q20" i="33"/>
  <c r="X20" i="33"/>
  <c r="C21" i="33"/>
  <c r="H21" i="33"/>
  <c r="M21" i="33"/>
  <c r="K35" i="33"/>
  <c r="P21" i="33"/>
  <c r="Q35" i="33"/>
  <c r="R35" i="33"/>
  <c r="S21" i="33"/>
  <c r="V21" i="33"/>
  <c r="Y21" i="33"/>
  <c r="X35" i="33"/>
  <c r="AF21" i="33"/>
  <c r="AE21" i="33"/>
  <c r="I33" i="33"/>
  <c r="M22" i="33"/>
  <c r="P22" i="33"/>
  <c r="S22" i="33"/>
  <c r="T35" i="33"/>
  <c r="U35" i="33"/>
  <c r="X33" i="33"/>
  <c r="Y22" i="33"/>
  <c r="AB22" i="33"/>
  <c r="AC35" i="33"/>
  <c r="C23" i="33"/>
  <c r="M23" i="33"/>
  <c r="N33" i="33"/>
  <c r="O33" i="33"/>
  <c r="S23" i="33"/>
  <c r="V23" i="33"/>
  <c r="W33" i="33"/>
  <c r="AB23" i="33"/>
  <c r="AE23" i="33"/>
  <c r="H24" i="33"/>
  <c r="M24" i="33"/>
  <c r="N34" i="33"/>
  <c r="O34" i="33"/>
  <c r="P24" i="33"/>
  <c r="Q34" i="33"/>
  <c r="V24" i="33"/>
  <c r="W34" i="33"/>
  <c r="X34" i="33"/>
  <c r="Y24" i="33"/>
  <c r="AB24" i="33"/>
  <c r="AF24" i="33"/>
  <c r="C25" i="33"/>
  <c r="H25" i="33"/>
  <c r="M25" i="33"/>
  <c r="K34" i="33"/>
  <c r="P25" i="33"/>
  <c r="R34" i="33"/>
  <c r="S25" i="33"/>
  <c r="V25" i="33"/>
  <c r="Y25" i="33"/>
  <c r="AE25" i="33"/>
  <c r="M26" i="33"/>
  <c r="P26" i="33"/>
  <c r="S26" i="33"/>
  <c r="V26" i="33"/>
  <c r="Y26" i="33"/>
  <c r="AB26" i="33"/>
  <c r="AF26" i="33"/>
  <c r="C27" i="33"/>
  <c r="M27" i="33"/>
  <c r="P27" i="33"/>
  <c r="S27" i="33"/>
  <c r="V27" i="33"/>
  <c r="Y27" i="33"/>
  <c r="AB27" i="33"/>
  <c r="AE27" i="33"/>
  <c r="C28" i="33"/>
  <c r="H28" i="33"/>
  <c r="M28" i="33"/>
  <c r="P28" i="33"/>
  <c r="S28" i="33"/>
  <c r="V28" i="33"/>
  <c r="Y28" i="33"/>
  <c r="AB28" i="33"/>
  <c r="AF28" i="33"/>
  <c r="C29" i="33"/>
  <c r="H29" i="33"/>
  <c r="M29" i="33"/>
  <c r="P29" i="33"/>
  <c r="S29" i="33"/>
  <c r="V29" i="33"/>
  <c r="Y29" i="33"/>
  <c r="AE29" i="33"/>
  <c r="M30" i="33"/>
  <c r="P30" i="33"/>
  <c r="S30" i="33"/>
  <c r="V30" i="33"/>
  <c r="Y30" i="33"/>
  <c r="AB30" i="33"/>
  <c r="AF30" i="33"/>
  <c r="C31" i="33"/>
  <c r="M31" i="33"/>
  <c r="P31" i="33"/>
  <c r="S31" i="33"/>
  <c r="V31" i="33"/>
  <c r="Y31" i="33"/>
  <c r="AB31" i="33"/>
  <c r="AE31" i="33"/>
  <c r="H32" i="33"/>
  <c r="M32" i="33"/>
  <c r="P32" i="33"/>
  <c r="S32" i="33"/>
  <c r="V32" i="33"/>
  <c r="Y32" i="33"/>
  <c r="AB32" i="33"/>
  <c r="AE32" i="33"/>
  <c r="AF32" i="33"/>
  <c r="K33" i="33"/>
  <c r="R33" i="33"/>
  <c r="Z33" i="33"/>
  <c r="D34" i="33"/>
  <c r="T34" i="33"/>
  <c r="U34" i="33"/>
  <c r="AC34" i="33"/>
  <c r="F35" i="33"/>
  <c r="N35" i="33"/>
  <c r="O35" i="33"/>
  <c r="W35" i="33"/>
  <c r="C36" i="33"/>
  <c r="F50" i="33"/>
  <c r="H36" i="33"/>
  <c r="M36" i="33"/>
  <c r="N50" i="33"/>
  <c r="O50" i="33"/>
  <c r="P36" i="33"/>
  <c r="Q50" i="33"/>
  <c r="V36" i="33"/>
  <c r="W50" i="33"/>
  <c r="Y36" i="33"/>
  <c r="AB36" i="33"/>
  <c r="AE36" i="33"/>
  <c r="AF36" i="33"/>
  <c r="C37" i="33"/>
  <c r="H37" i="33"/>
  <c r="M37" i="33"/>
  <c r="K50" i="33"/>
  <c r="P37" i="33"/>
  <c r="O48" i="33"/>
  <c r="S37" i="33"/>
  <c r="V37" i="33"/>
  <c r="Y37" i="33"/>
  <c r="AE37" i="33"/>
  <c r="M38" i="33"/>
  <c r="P38" i="33"/>
  <c r="S38" i="33"/>
  <c r="T48" i="33"/>
  <c r="U48" i="33"/>
  <c r="Y38" i="33"/>
  <c r="AB38" i="33"/>
  <c r="AC48" i="33"/>
  <c r="C39" i="33"/>
  <c r="M39" i="33"/>
  <c r="N49" i="33"/>
  <c r="O49" i="33"/>
  <c r="S39" i="33"/>
  <c r="T49" i="33"/>
  <c r="U49" i="33"/>
  <c r="V39" i="33"/>
  <c r="W49" i="33"/>
  <c r="AB39" i="33"/>
  <c r="AC49" i="33"/>
  <c r="AE39" i="33"/>
  <c r="H40" i="33"/>
  <c r="I49" i="33"/>
  <c r="P40" i="33"/>
  <c r="Q49" i="33"/>
  <c r="V40" i="33"/>
  <c r="X49" i="33"/>
  <c r="Y40" i="33"/>
  <c r="AB40" i="33"/>
  <c r="AE40" i="33"/>
  <c r="AF40" i="33"/>
  <c r="C41" i="33"/>
  <c r="H41" i="33"/>
  <c r="M41" i="33"/>
  <c r="P41" i="33"/>
  <c r="S41" i="33"/>
  <c r="V41" i="33"/>
  <c r="Y41" i="33"/>
  <c r="AE41" i="33"/>
  <c r="C42" i="33"/>
  <c r="M42" i="33"/>
  <c r="P42" i="33"/>
  <c r="S42" i="33"/>
  <c r="V42" i="33"/>
  <c r="Y42" i="33"/>
  <c r="AB42" i="33"/>
  <c r="AF42" i="33"/>
  <c r="C43" i="33"/>
  <c r="H43" i="33"/>
  <c r="M43" i="33"/>
  <c r="P43" i="33"/>
  <c r="S43" i="33"/>
  <c r="V43" i="33"/>
  <c r="Y43" i="33"/>
  <c r="AB43" i="33"/>
  <c r="AE43" i="33"/>
  <c r="C44" i="33"/>
  <c r="H44" i="33"/>
  <c r="M44" i="33"/>
  <c r="P44" i="33"/>
  <c r="S44" i="33"/>
  <c r="V44" i="33"/>
  <c r="Y44" i="33"/>
  <c r="AB44" i="33"/>
  <c r="AE44" i="33"/>
  <c r="AF44" i="33"/>
  <c r="C45" i="33"/>
  <c r="H45" i="33"/>
  <c r="M45" i="33"/>
  <c r="P45" i="33"/>
  <c r="S45" i="33"/>
  <c r="V45" i="33"/>
  <c r="Y45" i="33"/>
  <c r="AE45" i="33"/>
  <c r="M46" i="33"/>
  <c r="P46" i="33"/>
  <c r="S46" i="33"/>
  <c r="V46" i="33"/>
  <c r="Y46" i="33"/>
  <c r="AB46" i="33"/>
  <c r="AF46" i="33"/>
  <c r="C47" i="33"/>
  <c r="M47" i="33"/>
  <c r="P47" i="33"/>
  <c r="S47" i="33"/>
  <c r="V47" i="33"/>
  <c r="Y47" i="33"/>
  <c r="AB47" i="33"/>
  <c r="AE47" i="33"/>
  <c r="I48" i="33"/>
  <c r="Q48" i="33"/>
  <c r="X48" i="33"/>
  <c r="K49" i="33"/>
  <c r="R49" i="33"/>
  <c r="Z49" i="33"/>
  <c r="D50" i="33"/>
  <c r="T50" i="33"/>
  <c r="U50" i="33"/>
  <c r="AC50" i="33"/>
  <c r="B1" i="32"/>
  <c r="B2" i="32"/>
  <c r="C6" i="31"/>
  <c r="H6" i="31"/>
  <c r="M6" i="31"/>
  <c r="P6" i="31"/>
  <c r="O20" i="31"/>
  <c r="Q20" i="31"/>
  <c r="R20" i="31"/>
  <c r="V6" i="31"/>
  <c r="W20" i="31"/>
  <c r="X20" i="31"/>
  <c r="Y6" i="31"/>
  <c r="AF6" i="31"/>
  <c r="C7" i="31"/>
  <c r="K20" i="31"/>
  <c r="O18" i="31"/>
  <c r="S7" i="31"/>
  <c r="T20" i="31"/>
  <c r="Y7" i="31"/>
  <c r="X18" i="31"/>
  <c r="AB7" i="31"/>
  <c r="AE7" i="31"/>
  <c r="AF7" i="31"/>
  <c r="C8" i="31"/>
  <c r="F18" i="31"/>
  <c r="M8" i="31"/>
  <c r="N18" i="31"/>
  <c r="S8" i="31"/>
  <c r="U18" i="31"/>
  <c r="V8" i="31"/>
  <c r="Y8" i="31"/>
  <c r="AB8" i="31"/>
  <c r="AC18" i="31"/>
  <c r="F19" i="31"/>
  <c r="H9" i="31"/>
  <c r="M9" i="31"/>
  <c r="N19" i="31"/>
  <c r="O19" i="31"/>
  <c r="P9" i="31"/>
  <c r="S9" i="31"/>
  <c r="V9" i="31"/>
  <c r="U19" i="31"/>
  <c r="W19" i="31"/>
  <c r="X19" i="31"/>
  <c r="AB9" i="31"/>
  <c r="AE9" i="31"/>
  <c r="AF9" i="31"/>
  <c r="C10" i="31"/>
  <c r="H10" i="31"/>
  <c r="I19" i="31"/>
  <c r="P10" i="31"/>
  <c r="Q19" i="31"/>
  <c r="R19" i="31"/>
  <c r="V10" i="31"/>
  <c r="Y10" i="31"/>
  <c r="AF10" i="31"/>
  <c r="C11" i="31"/>
  <c r="M11" i="31"/>
  <c r="P11" i="31"/>
  <c r="S11" i="31"/>
  <c r="V11" i="31"/>
  <c r="Y11" i="31"/>
  <c r="AB11" i="31"/>
  <c r="AE11" i="31"/>
  <c r="AF11" i="31"/>
  <c r="C12" i="31"/>
  <c r="M12" i="31"/>
  <c r="P12" i="31"/>
  <c r="S12" i="31"/>
  <c r="V12" i="31"/>
  <c r="Y12" i="31"/>
  <c r="AB12" i="31"/>
  <c r="C13" i="31"/>
  <c r="H13" i="31"/>
  <c r="M13" i="31"/>
  <c r="P13" i="31"/>
  <c r="S13" i="31"/>
  <c r="V13" i="31"/>
  <c r="Y13" i="31"/>
  <c r="AB13" i="31"/>
  <c r="AE13" i="31"/>
  <c r="AF13" i="31"/>
  <c r="C14" i="31"/>
  <c r="H14" i="31"/>
  <c r="M14" i="31"/>
  <c r="P14" i="31"/>
  <c r="S14" i="31"/>
  <c r="V14" i="31"/>
  <c r="Y14" i="31"/>
  <c r="AF14" i="31"/>
  <c r="C15" i="31"/>
  <c r="M15" i="31"/>
  <c r="P15" i="31"/>
  <c r="S15" i="31"/>
  <c r="V15" i="31"/>
  <c r="Y15" i="31"/>
  <c r="AB15" i="31"/>
  <c r="AE15" i="31"/>
  <c r="AF15" i="31"/>
  <c r="C16" i="31"/>
  <c r="M16" i="31"/>
  <c r="P16" i="31"/>
  <c r="S16" i="31"/>
  <c r="V16" i="31"/>
  <c r="Y16" i="31"/>
  <c r="AB16" i="31"/>
  <c r="C17" i="31"/>
  <c r="H17" i="31"/>
  <c r="M17" i="31"/>
  <c r="P17" i="31"/>
  <c r="S17" i="31"/>
  <c r="V17" i="31"/>
  <c r="Y17" i="31"/>
  <c r="AB17" i="31"/>
  <c r="AE17" i="31"/>
  <c r="AF17" i="31"/>
  <c r="I18" i="31"/>
  <c r="Q18" i="31"/>
  <c r="R18" i="31"/>
  <c r="Z18" i="31"/>
  <c r="D19" i="31"/>
  <c r="C19" i="31" s="1"/>
  <c r="K19" i="31"/>
  <c r="T19" i="31"/>
  <c r="F20" i="31"/>
  <c r="N20" i="31"/>
  <c r="U20" i="31"/>
  <c r="AC20" i="31"/>
  <c r="H21" i="31"/>
  <c r="M21" i="31"/>
  <c r="O35" i="31"/>
  <c r="P21" i="31"/>
  <c r="S21" i="31"/>
  <c r="V21" i="31"/>
  <c r="W35" i="31"/>
  <c r="X35" i="31"/>
  <c r="AB21" i="31"/>
  <c r="AE21" i="31"/>
  <c r="AF21" i="31"/>
  <c r="C22" i="31"/>
  <c r="H22" i="31"/>
  <c r="P22" i="31"/>
  <c r="Q35" i="31"/>
  <c r="V22" i="31"/>
  <c r="Y22" i="31"/>
  <c r="C23" i="31"/>
  <c r="K35" i="31"/>
  <c r="P23" i="31"/>
  <c r="S23" i="31"/>
  <c r="Y23" i="31"/>
  <c r="AE23" i="31"/>
  <c r="AF23" i="31"/>
  <c r="C24" i="31"/>
  <c r="M24" i="31"/>
  <c r="S24" i="31"/>
  <c r="V24" i="31"/>
  <c r="Y24" i="31"/>
  <c r="AB24" i="31"/>
  <c r="C25" i="31"/>
  <c r="H25" i="31"/>
  <c r="M25" i="31"/>
  <c r="P25" i="31"/>
  <c r="S25" i="31"/>
  <c r="V25" i="31"/>
  <c r="AB25" i="31"/>
  <c r="AE25" i="31"/>
  <c r="AF25" i="31"/>
  <c r="H26" i="31"/>
  <c r="M26" i="31"/>
  <c r="P26" i="31"/>
  <c r="V26" i="31"/>
  <c r="Y26" i="31"/>
  <c r="C27" i="31"/>
  <c r="P27" i="31"/>
  <c r="S27" i="31"/>
  <c r="V27" i="31"/>
  <c r="Y27" i="31"/>
  <c r="AE27" i="31"/>
  <c r="AF27" i="31"/>
  <c r="C28" i="31"/>
  <c r="M28" i="31"/>
  <c r="P28" i="31"/>
  <c r="S28" i="31"/>
  <c r="V28" i="31"/>
  <c r="Y28" i="31"/>
  <c r="AB28" i="31"/>
  <c r="C29" i="31"/>
  <c r="H29" i="31"/>
  <c r="M29" i="31"/>
  <c r="P29" i="31"/>
  <c r="S29" i="31"/>
  <c r="V29" i="31"/>
  <c r="Y29" i="31"/>
  <c r="AB29" i="31"/>
  <c r="AE29" i="31"/>
  <c r="AF29" i="31"/>
  <c r="C30" i="31"/>
  <c r="H30" i="31"/>
  <c r="M30" i="31"/>
  <c r="P30" i="31"/>
  <c r="S30" i="31"/>
  <c r="V30" i="31"/>
  <c r="Y30" i="31"/>
  <c r="P31" i="31"/>
  <c r="S31" i="31"/>
  <c r="V31" i="31"/>
  <c r="Y31" i="31"/>
  <c r="AE31" i="31"/>
  <c r="AF31" i="31"/>
  <c r="C32" i="31"/>
  <c r="M32" i="31"/>
  <c r="P32" i="31"/>
  <c r="S32" i="31"/>
  <c r="V32" i="31"/>
  <c r="Y32" i="31"/>
  <c r="AB32" i="31"/>
  <c r="W33" i="31"/>
  <c r="X33" i="31"/>
  <c r="Q34" i="31"/>
  <c r="R34" i="31"/>
  <c r="Z34" i="31"/>
  <c r="D35" i="31"/>
  <c r="T35" i="31"/>
  <c r="C36" i="31"/>
  <c r="M36" i="31"/>
  <c r="P36" i="31"/>
  <c r="S36" i="31"/>
  <c r="V36" i="31"/>
  <c r="Y36" i="31"/>
  <c r="AB36" i="31"/>
  <c r="AC50" i="31"/>
  <c r="H37" i="31"/>
  <c r="M37" i="31"/>
  <c r="S37" i="31"/>
  <c r="V37" i="31"/>
  <c r="AB37" i="31"/>
  <c r="AE37" i="31"/>
  <c r="AF37" i="31"/>
  <c r="H38" i="31"/>
  <c r="I48" i="31"/>
  <c r="P38" i="31"/>
  <c r="S38" i="31"/>
  <c r="V38" i="31"/>
  <c r="Y38" i="31"/>
  <c r="C39" i="31"/>
  <c r="K49" i="31"/>
  <c r="P39" i="31"/>
  <c r="Q49" i="31"/>
  <c r="S39" i="31"/>
  <c r="V39" i="31"/>
  <c r="Y39" i="31"/>
  <c r="AB39" i="31"/>
  <c r="AE39" i="31"/>
  <c r="AF39" i="31"/>
  <c r="C40" i="31"/>
  <c r="M40" i="31"/>
  <c r="S40" i="31"/>
  <c r="U49" i="31"/>
  <c r="Y40" i="31"/>
  <c r="AB40" i="31"/>
  <c r="H41" i="31"/>
  <c r="M41" i="31"/>
  <c r="P41" i="31"/>
  <c r="S41" i="31"/>
  <c r="V41" i="31"/>
  <c r="Y41" i="31"/>
  <c r="AB41" i="31"/>
  <c r="AE41" i="31"/>
  <c r="AF41" i="31"/>
  <c r="H42" i="31"/>
  <c r="P42" i="31"/>
  <c r="R48" i="31"/>
  <c r="V42" i="31"/>
  <c r="Y42" i="31"/>
  <c r="C43" i="31"/>
  <c r="P43" i="31"/>
  <c r="S43" i="31"/>
  <c r="V43" i="31"/>
  <c r="Y43" i="31"/>
  <c r="AE43" i="31"/>
  <c r="AF43" i="31"/>
  <c r="C44" i="31"/>
  <c r="M44" i="31"/>
  <c r="P44" i="31"/>
  <c r="S44" i="31"/>
  <c r="V44" i="31"/>
  <c r="Y44" i="31"/>
  <c r="AB44" i="31"/>
  <c r="H45" i="31"/>
  <c r="M45" i="31"/>
  <c r="P45" i="31"/>
  <c r="S45" i="31"/>
  <c r="V45" i="31"/>
  <c r="AB45" i="31"/>
  <c r="AE45" i="31"/>
  <c r="AF45" i="31"/>
  <c r="H46" i="31"/>
  <c r="P46" i="31"/>
  <c r="S46" i="31"/>
  <c r="V46" i="31"/>
  <c r="Y46" i="31"/>
  <c r="C47" i="31"/>
  <c r="H47" i="31"/>
  <c r="P47" i="31"/>
  <c r="S47" i="31"/>
  <c r="V47" i="31"/>
  <c r="Y47" i="31"/>
  <c r="AB47" i="31"/>
  <c r="AE47" i="31"/>
  <c r="AF47" i="31"/>
  <c r="N48" i="31"/>
  <c r="Q48" i="31"/>
  <c r="Z48" i="31"/>
  <c r="AC48" i="31"/>
  <c r="O49" i="31"/>
  <c r="T49" i="31"/>
  <c r="W49" i="31"/>
  <c r="X49" i="31"/>
  <c r="F50" i="31"/>
  <c r="N50" i="31"/>
  <c r="Q50" i="31"/>
  <c r="R50" i="31"/>
  <c r="U50" i="31"/>
  <c r="B1" i="30"/>
  <c r="B2" i="30"/>
  <c r="C6" i="29"/>
  <c r="P6" i="29"/>
  <c r="O18" i="29"/>
  <c r="S6" i="29"/>
  <c r="V6" i="29"/>
  <c r="Y6" i="29"/>
  <c r="AE6" i="29"/>
  <c r="H7" i="29"/>
  <c r="M7" i="29"/>
  <c r="P7" i="29"/>
  <c r="U18" i="29"/>
  <c r="Y7" i="29"/>
  <c r="AF7" i="29"/>
  <c r="C8" i="29"/>
  <c r="H8" i="29"/>
  <c r="M8" i="29"/>
  <c r="O20" i="29"/>
  <c r="R18" i="29"/>
  <c r="S8" i="29"/>
  <c r="V8" i="29"/>
  <c r="Y8" i="29"/>
  <c r="H9" i="29"/>
  <c r="P9" i="29"/>
  <c r="S9" i="29"/>
  <c r="V9" i="29"/>
  <c r="Y9" i="29"/>
  <c r="AB9" i="29"/>
  <c r="C10" i="29"/>
  <c r="S10" i="29"/>
  <c r="V10" i="29"/>
  <c r="P11" i="29"/>
  <c r="S11" i="29"/>
  <c r="V11" i="29"/>
  <c r="Y11" i="29"/>
  <c r="AC19" i="29"/>
  <c r="AF11" i="29"/>
  <c r="C12" i="29"/>
  <c r="H12" i="29"/>
  <c r="P12" i="29"/>
  <c r="S12" i="29"/>
  <c r="V12" i="29"/>
  <c r="Y12" i="29"/>
  <c r="C13" i="29"/>
  <c r="P13" i="29"/>
  <c r="S13" i="29"/>
  <c r="V13" i="29"/>
  <c r="Y13" i="29"/>
  <c r="C14" i="29"/>
  <c r="AE14" i="29"/>
  <c r="P14" i="29"/>
  <c r="S14" i="29"/>
  <c r="V14" i="29"/>
  <c r="Y14" i="29"/>
  <c r="P15" i="29"/>
  <c r="S15" i="29"/>
  <c r="V15" i="29"/>
  <c r="Y15" i="29"/>
  <c r="C16" i="29"/>
  <c r="H16" i="29"/>
  <c r="P16" i="29"/>
  <c r="S16" i="29"/>
  <c r="V16" i="29"/>
  <c r="Y16" i="29"/>
  <c r="C17" i="29"/>
  <c r="M17" i="29"/>
  <c r="P17" i="29"/>
  <c r="S17" i="29"/>
  <c r="Y17" i="29"/>
  <c r="AF17" i="29"/>
  <c r="F18" i="29"/>
  <c r="Z18" i="29"/>
  <c r="U19" i="29"/>
  <c r="X19" i="29"/>
  <c r="W20" i="29"/>
  <c r="Z20" i="29"/>
  <c r="H21" i="29"/>
  <c r="P21" i="29"/>
  <c r="S21" i="29"/>
  <c r="U35" i="29"/>
  <c r="Y21" i="29"/>
  <c r="AB21" i="29"/>
  <c r="AC33" i="29"/>
  <c r="AF21" i="29"/>
  <c r="C22" i="29"/>
  <c r="V22" i="29"/>
  <c r="W35" i="29"/>
  <c r="AE22" i="29"/>
  <c r="C23" i="29"/>
  <c r="M23" i="29"/>
  <c r="P23" i="29"/>
  <c r="S23" i="29"/>
  <c r="U33" i="29"/>
  <c r="Y23" i="29"/>
  <c r="C24" i="29"/>
  <c r="H24" i="29"/>
  <c r="M24" i="29"/>
  <c r="P24" i="29"/>
  <c r="O34" i="29"/>
  <c r="S24" i="29"/>
  <c r="V24" i="29"/>
  <c r="V34" i="29" s="1"/>
  <c r="Y24" i="29"/>
  <c r="H25" i="29"/>
  <c r="P25" i="29"/>
  <c r="S25" i="29"/>
  <c r="V25" i="29"/>
  <c r="U34" i="29"/>
  <c r="Y25" i="29"/>
  <c r="AB25" i="29"/>
  <c r="AC34" i="29"/>
  <c r="AF25" i="29"/>
  <c r="C26" i="29"/>
  <c r="K34" i="29"/>
  <c r="P26" i="29"/>
  <c r="S26" i="29"/>
  <c r="V26" i="29"/>
  <c r="Y26" i="29"/>
  <c r="AE26" i="29"/>
  <c r="C27" i="29"/>
  <c r="M27" i="29"/>
  <c r="P27" i="29"/>
  <c r="S27" i="29"/>
  <c r="V27" i="29"/>
  <c r="Y27" i="29"/>
  <c r="C28" i="29"/>
  <c r="H28" i="29"/>
  <c r="P28" i="29"/>
  <c r="S28" i="29"/>
  <c r="V28" i="29"/>
  <c r="Y28" i="29"/>
  <c r="C29" i="29"/>
  <c r="P29" i="29"/>
  <c r="S29" i="29"/>
  <c r="V29" i="29"/>
  <c r="X33" i="29"/>
  <c r="C30" i="29"/>
  <c r="AE30" i="29"/>
  <c r="P30" i="29"/>
  <c r="S30" i="29"/>
  <c r="V30" i="29"/>
  <c r="Y30" i="29"/>
  <c r="H31" i="29"/>
  <c r="P31" i="29"/>
  <c r="S31" i="29"/>
  <c r="Y31" i="29"/>
  <c r="AB31" i="29"/>
  <c r="C32" i="29"/>
  <c r="H32" i="29"/>
  <c r="P32" i="29"/>
  <c r="S32" i="29"/>
  <c r="V32" i="29"/>
  <c r="Y32" i="29"/>
  <c r="AE32" i="29"/>
  <c r="D33" i="29"/>
  <c r="Q33" i="29"/>
  <c r="T33" i="29"/>
  <c r="F34" i="29"/>
  <c r="R34" i="29"/>
  <c r="W34" i="29"/>
  <c r="Z34" i="29"/>
  <c r="D35" i="29"/>
  <c r="N35" i="29"/>
  <c r="O35" i="29"/>
  <c r="T35" i="29"/>
  <c r="X35" i="29"/>
  <c r="H36" i="29"/>
  <c r="O50" i="29"/>
  <c r="P36" i="29"/>
  <c r="S36" i="29"/>
  <c r="R50" i="29"/>
  <c r="V36" i="29"/>
  <c r="Y36" i="29"/>
  <c r="X50" i="29"/>
  <c r="AB36" i="29"/>
  <c r="AF36" i="29"/>
  <c r="C37" i="29"/>
  <c r="H37" i="29"/>
  <c r="M37" i="29"/>
  <c r="P37" i="29"/>
  <c r="S37" i="29"/>
  <c r="Y37" i="29"/>
  <c r="AB37" i="29"/>
  <c r="C38" i="29"/>
  <c r="H38" i="29"/>
  <c r="P38" i="29"/>
  <c r="R48" i="29"/>
  <c r="S38" i="29"/>
  <c r="V38" i="29"/>
  <c r="Y38" i="29"/>
  <c r="AB38" i="29"/>
  <c r="H39" i="29"/>
  <c r="P39" i="29"/>
  <c r="S39" i="29"/>
  <c r="V39" i="29"/>
  <c r="Y39" i="29"/>
  <c r="AB39" i="29"/>
  <c r="AF39" i="29"/>
  <c r="H40" i="29"/>
  <c r="M40" i="29"/>
  <c r="P40" i="29"/>
  <c r="S40" i="29"/>
  <c r="V40" i="29"/>
  <c r="Y40" i="29"/>
  <c r="X49" i="29"/>
  <c r="AB40" i="29"/>
  <c r="AF40" i="29"/>
  <c r="C41" i="29"/>
  <c r="H41" i="29"/>
  <c r="M41" i="29"/>
  <c r="P41" i="29"/>
  <c r="S41" i="29"/>
  <c r="V41" i="29"/>
  <c r="U49" i="29"/>
  <c r="Y41" i="29"/>
  <c r="AB41" i="29"/>
  <c r="C42" i="29"/>
  <c r="H42" i="29"/>
  <c r="P42" i="29"/>
  <c r="S42" i="29"/>
  <c r="V42" i="29"/>
  <c r="Y42" i="29"/>
  <c r="AB42" i="29"/>
  <c r="H43" i="29"/>
  <c r="P43" i="29"/>
  <c r="S43" i="29"/>
  <c r="V43" i="29"/>
  <c r="Y43" i="29"/>
  <c r="AB43" i="29"/>
  <c r="AF43" i="29"/>
  <c r="H44" i="29"/>
  <c r="M44" i="29"/>
  <c r="P44" i="29"/>
  <c r="S44" i="29"/>
  <c r="V44" i="29"/>
  <c r="Y44" i="29"/>
  <c r="AB44" i="29"/>
  <c r="AF44" i="29"/>
  <c r="C45" i="29"/>
  <c r="M45" i="29"/>
  <c r="P45" i="29"/>
  <c r="S45" i="29"/>
  <c r="V45" i="29"/>
  <c r="Y45" i="29"/>
  <c r="AB45" i="29"/>
  <c r="C46" i="29"/>
  <c r="H46" i="29"/>
  <c r="P46" i="29"/>
  <c r="S46" i="29"/>
  <c r="V46" i="29"/>
  <c r="Y46" i="29"/>
  <c r="AB46" i="29"/>
  <c r="H47" i="29"/>
  <c r="P47" i="29"/>
  <c r="S47" i="29"/>
  <c r="V47" i="29"/>
  <c r="Y47" i="29"/>
  <c r="AB47" i="29"/>
  <c r="AF47" i="29"/>
  <c r="F48" i="29"/>
  <c r="O48" i="29"/>
  <c r="Z48" i="29"/>
  <c r="I49" i="29"/>
  <c r="Q49" i="29"/>
  <c r="R49" i="29"/>
  <c r="N50" i="29"/>
  <c r="T50" i="29"/>
  <c r="U50" i="29"/>
  <c r="AC50" i="29"/>
  <c r="B1" i="28"/>
  <c r="F5" i="27"/>
  <c r="J5" i="27"/>
  <c r="N5" i="27"/>
  <c r="F6" i="27"/>
  <c r="J6" i="27"/>
  <c r="N6" i="27"/>
  <c r="F7" i="27"/>
  <c r="J7" i="27"/>
  <c r="N7" i="27"/>
  <c r="F8" i="27"/>
  <c r="J8" i="27"/>
  <c r="N8" i="27"/>
  <c r="F9" i="27"/>
  <c r="J9" i="27"/>
  <c r="F10" i="27"/>
  <c r="J10" i="27"/>
  <c r="F11" i="27"/>
  <c r="J11" i="27"/>
  <c r="N11" i="27"/>
  <c r="F12" i="27"/>
  <c r="N12" i="27"/>
  <c r="F13" i="27"/>
  <c r="J13" i="27"/>
  <c r="N13" i="27"/>
  <c r="F14" i="27"/>
  <c r="J14" i="27"/>
  <c r="N14" i="27"/>
  <c r="J15" i="27"/>
  <c r="N15" i="27"/>
  <c r="F16" i="27"/>
  <c r="J16" i="27"/>
  <c r="N16" i="27"/>
  <c r="B1" i="26"/>
  <c r="F5" i="25"/>
  <c r="J5" i="25"/>
  <c r="N5" i="25"/>
  <c r="F6" i="25"/>
  <c r="J6" i="25"/>
  <c r="N6" i="25"/>
  <c r="F7" i="25"/>
  <c r="J7" i="25"/>
  <c r="N7" i="25"/>
  <c r="J8" i="25"/>
  <c r="N8" i="25"/>
  <c r="J9" i="25"/>
  <c r="N9" i="25"/>
  <c r="F10" i="25"/>
  <c r="J10" i="25"/>
  <c r="F11" i="25"/>
  <c r="J11" i="25"/>
  <c r="F12" i="25"/>
  <c r="J12" i="25"/>
  <c r="N12" i="25"/>
  <c r="F13" i="25"/>
  <c r="N13" i="25"/>
  <c r="F14" i="25"/>
  <c r="J14" i="25"/>
  <c r="N14" i="25"/>
  <c r="F15" i="25"/>
  <c r="J15" i="25"/>
  <c r="N15" i="25"/>
  <c r="F16" i="25"/>
  <c r="J16" i="25"/>
  <c r="N16" i="25"/>
  <c r="B1" i="24"/>
  <c r="F5" i="23"/>
  <c r="J5" i="23"/>
  <c r="N5" i="23"/>
  <c r="F6" i="23"/>
  <c r="J6" i="23"/>
  <c r="N6" i="23"/>
  <c r="F7" i="23"/>
  <c r="J7" i="23"/>
  <c r="N7" i="23"/>
  <c r="F8" i="23"/>
  <c r="J8" i="23"/>
  <c r="N8" i="23"/>
  <c r="J9" i="23"/>
  <c r="N9" i="23"/>
  <c r="J10" i="23"/>
  <c r="N10" i="23"/>
  <c r="F11" i="23"/>
  <c r="J11" i="23"/>
  <c r="N11" i="23"/>
  <c r="F12" i="23"/>
  <c r="J12" i="23"/>
  <c r="N12" i="23"/>
  <c r="F13" i="23"/>
  <c r="J13" i="23"/>
  <c r="N13" i="23"/>
  <c r="F14" i="23"/>
  <c r="J14" i="23"/>
  <c r="N14" i="23"/>
  <c r="F15" i="23"/>
  <c r="J15" i="23"/>
  <c r="N15" i="23"/>
  <c r="F16" i="23"/>
  <c r="J16" i="23"/>
  <c r="N16" i="23"/>
  <c r="B1" i="22"/>
  <c r="F5" i="21"/>
  <c r="J5" i="21"/>
  <c r="N5" i="21"/>
  <c r="F6" i="21"/>
  <c r="J6" i="21"/>
  <c r="N6" i="21"/>
  <c r="F7" i="21"/>
  <c r="N7" i="21"/>
  <c r="F8" i="21"/>
  <c r="N8" i="21"/>
  <c r="F9" i="21"/>
  <c r="J9" i="21"/>
  <c r="N9" i="21"/>
  <c r="J10" i="21"/>
  <c r="N10" i="21"/>
  <c r="J11" i="21"/>
  <c r="N11" i="21"/>
  <c r="F12" i="21"/>
  <c r="J12" i="21"/>
  <c r="F13" i="21"/>
  <c r="J13" i="21"/>
  <c r="F14" i="21"/>
  <c r="J14" i="21"/>
  <c r="N14" i="21"/>
  <c r="F15" i="21"/>
  <c r="J15" i="21"/>
  <c r="N15" i="21"/>
  <c r="F16" i="21"/>
  <c r="J16" i="21"/>
  <c r="N16" i="21"/>
  <c r="B1" i="20"/>
  <c r="F5" i="19"/>
  <c r="J5" i="19"/>
  <c r="F6" i="19"/>
  <c r="J6" i="19"/>
  <c r="F7" i="19"/>
  <c r="J7" i="19"/>
  <c r="N7" i="19"/>
  <c r="F8" i="19"/>
  <c r="N8" i="19"/>
  <c r="F9" i="19"/>
  <c r="J9" i="19"/>
  <c r="N9" i="19"/>
  <c r="F10" i="19"/>
  <c r="J10" i="19"/>
  <c r="N10" i="19"/>
  <c r="J11" i="19"/>
  <c r="N11" i="19"/>
  <c r="F12" i="19"/>
  <c r="J12" i="19"/>
  <c r="N12" i="19"/>
  <c r="F13" i="19"/>
  <c r="J13" i="19"/>
  <c r="N13" i="19"/>
  <c r="F14" i="19"/>
  <c r="J14" i="19"/>
  <c r="N14" i="19"/>
  <c r="F15" i="19"/>
  <c r="J15" i="19"/>
  <c r="N15" i="19"/>
  <c r="F16" i="19"/>
  <c r="N16" i="19"/>
  <c r="B1" i="18"/>
  <c r="F5" i="17"/>
  <c r="J5" i="17"/>
  <c r="N5" i="17"/>
  <c r="F6" i="17"/>
  <c r="J6" i="17"/>
  <c r="N6" i="17"/>
  <c r="F7" i="17"/>
  <c r="J7" i="17"/>
  <c r="N7" i="17"/>
  <c r="F8" i="17"/>
  <c r="J8" i="17"/>
  <c r="N8" i="17"/>
  <c r="F9" i="17"/>
  <c r="N9" i="17"/>
  <c r="F10" i="17"/>
  <c r="J10" i="17"/>
  <c r="N10" i="17"/>
  <c r="F11" i="17"/>
  <c r="J11" i="17"/>
  <c r="N11" i="17"/>
  <c r="F12" i="17"/>
  <c r="J12" i="17"/>
  <c r="N12" i="17"/>
  <c r="F13" i="17"/>
  <c r="J13" i="17"/>
  <c r="N13" i="17"/>
  <c r="F14" i="17"/>
  <c r="J14" i="17"/>
  <c r="F15" i="17"/>
  <c r="J15" i="17"/>
  <c r="N15" i="17"/>
  <c r="F16" i="17"/>
  <c r="J16" i="17"/>
  <c r="N16" i="17"/>
  <c r="B1" i="16"/>
  <c r="F5" i="15"/>
  <c r="J5" i="15"/>
  <c r="N5" i="15"/>
  <c r="F6" i="15"/>
  <c r="J6" i="15"/>
  <c r="N6" i="15"/>
  <c r="F7" i="15"/>
  <c r="J7" i="15"/>
  <c r="F8" i="15"/>
  <c r="J8" i="15"/>
  <c r="N8" i="15"/>
  <c r="F9" i="15"/>
  <c r="J9" i="15"/>
  <c r="N9" i="15"/>
  <c r="F10" i="15"/>
  <c r="J10" i="15"/>
  <c r="N10" i="15"/>
  <c r="F11" i="15"/>
  <c r="J11" i="15"/>
  <c r="N11" i="15"/>
  <c r="F12" i="15"/>
  <c r="J12" i="15"/>
  <c r="N12" i="15"/>
  <c r="J13" i="15"/>
  <c r="N13" i="15"/>
  <c r="F14" i="15"/>
  <c r="J14" i="15"/>
  <c r="N14" i="15"/>
  <c r="F15" i="15"/>
  <c r="J15" i="15"/>
  <c r="N15" i="15"/>
  <c r="F16" i="15"/>
  <c r="J16" i="15"/>
  <c r="N16" i="15"/>
  <c r="B1" i="14"/>
  <c r="F5" i="13"/>
  <c r="K5" i="13"/>
  <c r="P5" i="13"/>
  <c r="K6" i="13"/>
  <c r="P6" i="13"/>
  <c r="K7" i="13"/>
  <c r="P7" i="13"/>
  <c r="F8" i="13"/>
  <c r="K8" i="13"/>
  <c r="P8" i="13"/>
  <c r="F9" i="13"/>
  <c r="K9" i="13"/>
  <c r="P9" i="13"/>
  <c r="F10" i="13"/>
  <c r="K10" i="13"/>
  <c r="P10" i="13"/>
  <c r="F11" i="13"/>
  <c r="P11" i="13"/>
  <c r="F12" i="13"/>
  <c r="P12" i="13"/>
  <c r="F13" i="13"/>
  <c r="K13" i="13"/>
  <c r="P13" i="13"/>
  <c r="F14" i="13"/>
  <c r="K14" i="13"/>
  <c r="P14" i="13"/>
  <c r="F15" i="13"/>
  <c r="K15" i="13"/>
  <c r="P15" i="13"/>
  <c r="F16" i="13"/>
  <c r="K16" i="13"/>
  <c r="B1" i="12"/>
  <c r="B2" i="12"/>
  <c r="AN2" i="11"/>
  <c r="C6" i="11"/>
  <c r="AK6" i="11"/>
  <c r="O20" i="11"/>
  <c r="P6" i="11"/>
  <c r="S6" i="11"/>
  <c r="V6" i="11"/>
  <c r="Y6" i="11"/>
  <c r="AE6" i="11"/>
  <c r="AL6" i="11"/>
  <c r="AS6" i="11"/>
  <c r="AR20" i="11"/>
  <c r="AV6" i="11"/>
  <c r="AY6" i="11"/>
  <c r="BB6" i="11"/>
  <c r="BA18" i="11"/>
  <c r="BE6" i="11"/>
  <c r="BH6" i="11"/>
  <c r="BI20" i="11"/>
  <c r="BJ18" i="11"/>
  <c r="C7" i="11"/>
  <c r="AK7" i="11"/>
  <c r="M7" i="11"/>
  <c r="S7" i="11"/>
  <c r="Y7" i="11"/>
  <c r="AB7" i="11"/>
  <c r="AA18" i="11"/>
  <c r="AH7" i="11"/>
  <c r="AL7" i="11"/>
  <c r="BM7" i="11" s="1"/>
  <c r="AS7" i="11"/>
  <c r="AV7" i="11"/>
  <c r="AY7" i="11"/>
  <c r="BB7" i="11"/>
  <c r="BH7" i="11"/>
  <c r="BK7" i="11"/>
  <c r="AK8" i="11"/>
  <c r="M8" i="11"/>
  <c r="P8" i="11"/>
  <c r="S8" i="11"/>
  <c r="V8" i="11"/>
  <c r="Y8" i="11"/>
  <c r="AE8" i="11"/>
  <c r="AL8" i="11"/>
  <c r="BM8" i="11" s="1"/>
  <c r="AP8" i="11"/>
  <c r="AS8" i="11"/>
  <c r="AV8" i="11"/>
  <c r="AY8" i="11"/>
  <c r="BB8" i="11"/>
  <c r="BE8" i="11"/>
  <c r="BH8" i="11"/>
  <c r="BK8" i="11"/>
  <c r="C9" i="11"/>
  <c r="M9" i="11"/>
  <c r="P9" i="11"/>
  <c r="S9" i="11"/>
  <c r="V9" i="11"/>
  <c r="Y9" i="11"/>
  <c r="AB9" i="11"/>
  <c r="AE9" i="11"/>
  <c r="AH9" i="11"/>
  <c r="AK9" i="11"/>
  <c r="AS9" i="11"/>
  <c r="AT19" i="11"/>
  <c r="AU19" i="11"/>
  <c r="AV9" i="11"/>
  <c r="AY9" i="11"/>
  <c r="BB9" i="11"/>
  <c r="BD19" i="11"/>
  <c r="BE9" i="11"/>
  <c r="BE19" i="11" s="1"/>
  <c r="BH9" i="11"/>
  <c r="BK9" i="11"/>
  <c r="C10" i="11"/>
  <c r="H10" i="11"/>
  <c r="P10" i="11"/>
  <c r="Q19" i="11"/>
  <c r="V10" i="11"/>
  <c r="Y10" i="11"/>
  <c r="AB10" i="11"/>
  <c r="AE10" i="11"/>
  <c r="AH10" i="11"/>
  <c r="AP10" i="11"/>
  <c r="AQ19" i="11"/>
  <c r="AV10" i="11"/>
  <c r="AY10" i="11"/>
  <c r="AZ19" i="11"/>
  <c r="BE10" i="11"/>
  <c r="BG19" i="11"/>
  <c r="BH10" i="11"/>
  <c r="H11" i="11"/>
  <c r="AK11" i="11"/>
  <c r="M11" i="11"/>
  <c r="P11" i="11"/>
  <c r="S11" i="11"/>
  <c r="V11" i="11"/>
  <c r="Y11" i="11"/>
  <c r="AB11" i="11"/>
  <c r="AE11" i="11"/>
  <c r="AH11" i="11"/>
  <c r="AL11" i="11"/>
  <c r="BM11" i="11" s="1"/>
  <c r="AP11" i="11"/>
  <c r="AS11" i="11"/>
  <c r="AV11" i="11"/>
  <c r="AY11" i="11"/>
  <c r="BB11" i="11"/>
  <c r="BE11" i="11"/>
  <c r="BH11" i="11"/>
  <c r="BK11" i="11"/>
  <c r="AK12" i="11"/>
  <c r="M12" i="11"/>
  <c r="P12" i="11"/>
  <c r="S12" i="11"/>
  <c r="V12" i="11"/>
  <c r="Y12" i="11"/>
  <c r="AE12" i="11"/>
  <c r="AH12" i="11"/>
  <c r="AS12" i="11"/>
  <c r="AV12" i="11"/>
  <c r="AY12" i="11"/>
  <c r="BB12" i="11"/>
  <c r="BE12" i="11"/>
  <c r="BH12" i="11"/>
  <c r="BK12" i="11"/>
  <c r="H13" i="11"/>
  <c r="M13" i="11"/>
  <c r="P13" i="11"/>
  <c r="S13" i="11"/>
  <c r="V13" i="11"/>
  <c r="Y13" i="11"/>
  <c r="AB13" i="11"/>
  <c r="AE13" i="11"/>
  <c r="AK13" i="11"/>
  <c r="AL13" i="11"/>
  <c r="BM13" i="11" s="1"/>
  <c r="AP13" i="11"/>
  <c r="AS13" i="11"/>
  <c r="AV13" i="11"/>
  <c r="AY13" i="11"/>
  <c r="BB13" i="11"/>
  <c r="BE13" i="11"/>
  <c r="BH13" i="11"/>
  <c r="BK13" i="11"/>
  <c r="C14" i="11"/>
  <c r="AP14" i="11"/>
  <c r="H14" i="11"/>
  <c r="M14" i="11"/>
  <c r="N18" i="11"/>
  <c r="S14" i="11"/>
  <c r="V14" i="11"/>
  <c r="Y14" i="11"/>
  <c r="AB14" i="11"/>
  <c r="AE14" i="11"/>
  <c r="AH14" i="11"/>
  <c r="AS14" i="11"/>
  <c r="AV14" i="11"/>
  <c r="AY14" i="11"/>
  <c r="BB14" i="11"/>
  <c r="BE14" i="11"/>
  <c r="BH14" i="11"/>
  <c r="BI18" i="11"/>
  <c r="H15" i="11"/>
  <c r="M15" i="11"/>
  <c r="P15" i="11"/>
  <c r="S15" i="11"/>
  <c r="V15" i="11"/>
  <c r="Y15" i="11"/>
  <c r="AB15" i="11"/>
  <c r="AE15" i="11"/>
  <c r="AL15" i="11"/>
  <c r="BM15" i="11" s="1"/>
  <c r="AP15" i="11"/>
  <c r="AS15" i="11"/>
  <c r="AV15" i="11"/>
  <c r="BB15" i="11"/>
  <c r="BE15" i="11"/>
  <c r="BH15" i="11"/>
  <c r="BK15" i="11"/>
  <c r="AK16" i="11"/>
  <c r="M16" i="11"/>
  <c r="P16" i="11"/>
  <c r="S16" i="11"/>
  <c r="V16" i="11"/>
  <c r="Y16" i="11"/>
  <c r="AE16" i="11"/>
  <c r="AH16" i="11"/>
  <c r="AL16" i="11"/>
  <c r="BM16" i="11" s="1"/>
  <c r="AP16" i="11"/>
  <c r="AQ20" i="11"/>
  <c r="AS16" i="11"/>
  <c r="AV16" i="11"/>
  <c r="AY16" i="11"/>
  <c r="BB16" i="11"/>
  <c r="BE16" i="11"/>
  <c r="BF18" i="11"/>
  <c r="BG18" i="11"/>
  <c r="BK16" i="11"/>
  <c r="C17" i="11"/>
  <c r="M17" i="11"/>
  <c r="P17" i="11"/>
  <c r="O18" i="11"/>
  <c r="S17" i="11"/>
  <c r="V17" i="11"/>
  <c r="Y17" i="11"/>
  <c r="AB17" i="11"/>
  <c r="AE17" i="11"/>
  <c r="AH17" i="11"/>
  <c r="AS17" i="11"/>
  <c r="AV17" i="11"/>
  <c r="AY17" i="11"/>
  <c r="BB17" i="11"/>
  <c r="BE17" i="11"/>
  <c r="BH17" i="11"/>
  <c r="BK17" i="11"/>
  <c r="I18" i="11"/>
  <c r="X18" i="11"/>
  <c r="AF18" i="11"/>
  <c r="AI18" i="11"/>
  <c r="AR18" i="11"/>
  <c r="AX18" i="11"/>
  <c r="D19" i="11"/>
  <c r="F19" i="11"/>
  <c r="N19" i="11"/>
  <c r="O19" i="11"/>
  <c r="R19" i="11"/>
  <c r="W19" i="11"/>
  <c r="Z19" i="11"/>
  <c r="AA19" i="11"/>
  <c r="AC19" i="11"/>
  <c r="AI19" i="11"/>
  <c r="AK19" i="11" s="1"/>
  <c r="AW19" i="11"/>
  <c r="AX19" i="11"/>
  <c r="BA19" i="11"/>
  <c r="BC19" i="11"/>
  <c r="BF19" i="11"/>
  <c r="BI19" i="11"/>
  <c r="BJ19" i="11"/>
  <c r="K20" i="11"/>
  <c r="Q20" i="11"/>
  <c r="R20" i="11"/>
  <c r="W20" i="11"/>
  <c r="X20" i="11"/>
  <c r="AA20" i="11"/>
  <c r="AC20" i="11"/>
  <c r="AD20" i="11"/>
  <c r="AI20" i="11"/>
  <c r="AT20" i="11"/>
  <c r="AU20" i="11"/>
  <c r="AW20" i="11"/>
  <c r="AY20" i="11" s="1"/>
  <c r="AX20" i="11"/>
  <c r="BC20" i="11"/>
  <c r="BD20" i="11"/>
  <c r="BF20" i="11"/>
  <c r="BJ20" i="11"/>
  <c r="C21" i="11"/>
  <c r="AK21" i="11"/>
  <c r="H21" i="11"/>
  <c r="P21" i="11"/>
  <c r="S21" i="11"/>
  <c r="V21" i="11"/>
  <c r="Y21" i="11"/>
  <c r="AB21" i="11"/>
  <c r="AE21" i="11"/>
  <c r="AE33" i="11" s="1"/>
  <c r="AH21" i="11"/>
  <c r="AP21" i="11"/>
  <c r="AS21" i="11"/>
  <c r="AV21" i="11"/>
  <c r="AY21" i="11"/>
  <c r="BB21" i="11"/>
  <c r="BE21" i="11"/>
  <c r="BH21" i="11"/>
  <c r="BK21" i="11"/>
  <c r="F33" i="11"/>
  <c r="M22" i="11"/>
  <c r="N33" i="11"/>
  <c r="S22" i="11"/>
  <c r="V22" i="11"/>
  <c r="U33" i="11"/>
  <c r="Y22" i="11"/>
  <c r="AB22" i="11"/>
  <c r="AC33" i="11"/>
  <c r="AD33" i="11"/>
  <c r="AE22" i="11"/>
  <c r="AL22" i="11"/>
  <c r="BM22" i="11" s="1"/>
  <c r="AS22" i="11"/>
  <c r="AV22" i="11"/>
  <c r="AW33" i="11"/>
  <c r="BB22" i="11"/>
  <c r="BE22" i="11"/>
  <c r="BD33" i="11"/>
  <c r="BH22" i="11"/>
  <c r="BK22" i="11"/>
  <c r="C23" i="11"/>
  <c r="AK23" i="11"/>
  <c r="H23" i="11"/>
  <c r="P23" i="11"/>
  <c r="S23" i="11"/>
  <c r="V23" i="11"/>
  <c r="Y23" i="11"/>
  <c r="AB23" i="11"/>
  <c r="AE23" i="11"/>
  <c r="AH23" i="11"/>
  <c r="AP23" i="11"/>
  <c r="AS23" i="11"/>
  <c r="AV23" i="11"/>
  <c r="AY23" i="11"/>
  <c r="BB23" i="11"/>
  <c r="BE23" i="11"/>
  <c r="BH23" i="11"/>
  <c r="BK23" i="11"/>
  <c r="M24" i="11"/>
  <c r="P24" i="11"/>
  <c r="S24" i="11"/>
  <c r="S34" i="11" s="1"/>
  <c r="V24" i="11"/>
  <c r="Y24" i="11"/>
  <c r="AB24" i="11"/>
  <c r="AE24" i="11"/>
  <c r="AE34" i="11" s="1"/>
  <c r="AL24" i="11"/>
  <c r="AS24" i="11"/>
  <c r="AV24" i="11"/>
  <c r="AY24" i="11"/>
  <c r="BB24" i="11"/>
  <c r="BE24" i="11"/>
  <c r="BH24" i="11"/>
  <c r="BK24" i="11"/>
  <c r="C25" i="11"/>
  <c r="AK25" i="11"/>
  <c r="H25" i="11"/>
  <c r="P25" i="11"/>
  <c r="Q34" i="11"/>
  <c r="R34" i="11"/>
  <c r="S25" i="11"/>
  <c r="V25" i="11"/>
  <c r="Y25" i="11"/>
  <c r="Z34" i="11"/>
  <c r="AE25" i="11"/>
  <c r="AH25" i="11"/>
  <c r="AP25" i="11"/>
  <c r="AS25" i="11"/>
  <c r="AR34" i="11"/>
  <c r="AV25" i="11"/>
  <c r="AY25" i="11"/>
  <c r="AZ34" i="11"/>
  <c r="BA34" i="11"/>
  <c r="BB25" i="11"/>
  <c r="BB34" i="11" s="1"/>
  <c r="BE25" i="11"/>
  <c r="BH25" i="11"/>
  <c r="BI34" i="11"/>
  <c r="BK25" i="11"/>
  <c r="M26" i="11"/>
  <c r="P26" i="11"/>
  <c r="S26" i="11"/>
  <c r="V26" i="11"/>
  <c r="Y26" i="11"/>
  <c r="AB26" i="11"/>
  <c r="AE26" i="11"/>
  <c r="AL26" i="11"/>
  <c r="BM26" i="11" s="1"/>
  <c r="AS26" i="11"/>
  <c r="AV26" i="11"/>
  <c r="AU33" i="11"/>
  <c r="AY26" i="11"/>
  <c r="BB26" i="11"/>
  <c r="BE26" i="11"/>
  <c r="BH26" i="11"/>
  <c r="BK26" i="11"/>
  <c r="C27" i="11"/>
  <c r="H27" i="11"/>
  <c r="M27" i="11"/>
  <c r="P27" i="11"/>
  <c r="S27" i="11"/>
  <c r="V27" i="11"/>
  <c r="Y27" i="11"/>
  <c r="X34" i="11"/>
  <c r="AB27" i="11"/>
  <c r="AE27" i="11"/>
  <c r="AH27" i="11"/>
  <c r="AK27" i="11"/>
  <c r="AP27" i="11"/>
  <c r="AS27" i="11"/>
  <c r="AV27" i="11"/>
  <c r="AY27" i="11"/>
  <c r="BB27" i="11"/>
  <c r="BE27" i="11"/>
  <c r="BH27" i="11"/>
  <c r="BK27" i="11"/>
  <c r="M28" i="11"/>
  <c r="P28" i="11"/>
  <c r="S28" i="11"/>
  <c r="V28" i="11"/>
  <c r="Y28" i="11"/>
  <c r="AB28" i="11"/>
  <c r="AE28" i="11"/>
  <c r="AL28" i="11"/>
  <c r="BM28" i="11" s="1"/>
  <c r="AS28" i="11"/>
  <c r="AV28" i="11"/>
  <c r="AY28" i="11"/>
  <c r="BB28" i="11"/>
  <c r="BE28" i="11"/>
  <c r="BH28" i="11"/>
  <c r="BK28" i="11"/>
  <c r="C29" i="11"/>
  <c r="H29" i="11"/>
  <c r="P29" i="11"/>
  <c r="S29" i="11"/>
  <c r="V29" i="11"/>
  <c r="Y29" i="11"/>
  <c r="AB29" i="11"/>
  <c r="AE29" i="11"/>
  <c r="AH29" i="11"/>
  <c r="AK29" i="11"/>
  <c r="AP29" i="11"/>
  <c r="AS29" i="11"/>
  <c r="AV29" i="11"/>
  <c r="AY29" i="11"/>
  <c r="BB29" i="11"/>
  <c r="BE29" i="11"/>
  <c r="BH29" i="11"/>
  <c r="BK29" i="11"/>
  <c r="M30" i="11"/>
  <c r="P30" i="11"/>
  <c r="S30" i="11"/>
  <c r="V30" i="11"/>
  <c r="Y30" i="11"/>
  <c r="AB30" i="11"/>
  <c r="AE30" i="11"/>
  <c r="AL30" i="11"/>
  <c r="BM30" i="11" s="1"/>
  <c r="AS30" i="11"/>
  <c r="AV30" i="11"/>
  <c r="AU35" i="11"/>
  <c r="AY30" i="11"/>
  <c r="BB30" i="11"/>
  <c r="BE30" i="11"/>
  <c r="BH30" i="11"/>
  <c r="BK30" i="11"/>
  <c r="C31" i="11"/>
  <c r="H31" i="11"/>
  <c r="P31" i="11"/>
  <c r="S31" i="11"/>
  <c r="V31" i="11"/>
  <c r="Y31" i="11"/>
  <c r="AB31" i="11"/>
  <c r="AE31" i="11"/>
  <c r="AH31" i="11"/>
  <c r="AK31" i="11"/>
  <c r="AP31" i="11"/>
  <c r="AS31" i="11"/>
  <c r="AV31" i="11"/>
  <c r="AY31" i="11"/>
  <c r="BB31" i="11"/>
  <c r="BE31" i="11"/>
  <c r="BH31" i="11"/>
  <c r="BK31" i="11"/>
  <c r="M32" i="11"/>
  <c r="P32" i="11"/>
  <c r="S32" i="11"/>
  <c r="V32" i="11"/>
  <c r="Y32" i="11"/>
  <c r="AA35" i="11"/>
  <c r="AB32" i="11"/>
  <c r="AE32" i="11"/>
  <c r="AL32" i="11"/>
  <c r="BM32" i="11" s="1"/>
  <c r="AS32" i="11"/>
  <c r="AV32" i="11"/>
  <c r="AY32" i="11"/>
  <c r="BB32" i="11"/>
  <c r="BB35" i="11" s="1"/>
  <c r="BE32" i="11"/>
  <c r="BH32" i="11"/>
  <c r="BK32" i="11"/>
  <c r="I33" i="11"/>
  <c r="O33" i="11"/>
  <c r="Q33" i="11"/>
  <c r="R33" i="11"/>
  <c r="W33" i="11"/>
  <c r="X33" i="11"/>
  <c r="Z33" i="11"/>
  <c r="AF33" i="11"/>
  <c r="AQ33" i="11"/>
  <c r="AR33" i="11"/>
  <c r="AX33" i="11"/>
  <c r="AZ33" i="11"/>
  <c r="BA33" i="11"/>
  <c r="BF33" i="11"/>
  <c r="BG33" i="11"/>
  <c r="BI33" i="11"/>
  <c r="D34" i="11"/>
  <c r="F34" i="11"/>
  <c r="K34" i="11"/>
  <c r="N34" i="11"/>
  <c r="O34" i="11"/>
  <c r="T34" i="11"/>
  <c r="U34" i="11"/>
  <c r="W34" i="11"/>
  <c r="AA34" i="11"/>
  <c r="AC34" i="11"/>
  <c r="AD34" i="11"/>
  <c r="AI34" i="11"/>
  <c r="AT34" i="11"/>
  <c r="AU34" i="11"/>
  <c r="AW34" i="11"/>
  <c r="AY34" i="11" s="1"/>
  <c r="AX34" i="11"/>
  <c r="BC34" i="11"/>
  <c r="BD34" i="11"/>
  <c r="BF34" i="11"/>
  <c r="BJ34" i="11"/>
  <c r="I35" i="11"/>
  <c r="O35" i="11"/>
  <c r="Q35" i="11"/>
  <c r="R35" i="11"/>
  <c r="W35" i="11"/>
  <c r="X35" i="11"/>
  <c r="Z35" i="11"/>
  <c r="AF35" i="11"/>
  <c r="AQ35" i="11"/>
  <c r="AR35" i="11"/>
  <c r="AX35" i="11"/>
  <c r="AZ35" i="11"/>
  <c r="BA35" i="11"/>
  <c r="BF35" i="11"/>
  <c r="BG35" i="11"/>
  <c r="BI35" i="11"/>
  <c r="M36" i="11"/>
  <c r="P36" i="11"/>
  <c r="S36" i="11"/>
  <c r="V36" i="11"/>
  <c r="Y36" i="11"/>
  <c r="AB36" i="11"/>
  <c r="AE36" i="11"/>
  <c r="AL36" i="11"/>
  <c r="AS36" i="11"/>
  <c r="AV36" i="11"/>
  <c r="AY36" i="11"/>
  <c r="BB36" i="11"/>
  <c r="BE36" i="11"/>
  <c r="BH36" i="11"/>
  <c r="BK36" i="11"/>
  <c r="H37" i="11"/>
  <c r="P37" i="11"/>
  <c r="Q48" i="11"/>
  <c r="R48" i="11"/>
  <c r="V37" i="11"/>
  <c r="Y37" i="11"/>
  <c r="Z48" i="11"/>
  <c r="AE37" i="11"/>
  <c r="AH37" i="11"/>
  <c r="AK37" i="11"/>
  <c r="AP37" i="11"/>
  <c r="AS37" i="11"/>
  <c r="AR48" i="11"/>
  <c r="AV37" i="11"/>
  <c r="AY37" i="11"/>
  <c r="AZ48" i="11"/>
  <c r="BA48" i="11"/>
  <c r="BE37" i="11"/>
  <c r="BH37" i="11"/>
  <c r="BI48" i="11"/>
  <c r="BK37" i="11"/>
  <c r="M38" i="11"/>
  <c r="P38" i="11"/>
  <c r="S38" i="11"/>
  <c r="V38" i="11"/>
  <c r="Y38" i="11"/>
  <c r="AB38" i="11"/>
  <c r="AE38" i="11"/>
  <c r="AL38" i="11"/>
  <c r="BM38" i="11" s="1"/>
  <c r="AS38" i="11"/>
  <c r="AV38" i="11"/>
  <c r="AY38" i="11"/>
  <c r="BB38" i="11"/>
  <c r="BE38" i="11"/>
  <c r="BH38" i="11"/>
  <c r="BK38" i="11"/>
  <c r="H39" i="11"/>
  <c r="P39" i="11"/>
  <c r="S39" i="11"/>
  <c r="V39" i="11"/>
  <c r="Y39" i="11"/>
  <c r="AB39" i="11"/>
  <c r="AE39" i="11"/>
  <c r="AH39" i="11"/>
  <c r="AK39" i="11"/>
  <c r="AP39" i="11"/>
  <c r="AS39" i="11"/>
  <c r="AV39" i="11"/>
  <c r="AY39" i="11"/>
  <c r="BB39" i="11"/>
  <c r="BE39" i="11"/>
  <c r="BH39" i="11"/>
  <c r="BK39" i="11"/>
  <c r="C40" i="11"/>
  <c r="F49" i="11"/>
  <c r="M40" i="11"/>
  <c r="N49" i="11"/>
  <c r="S40" i="11"/>
  <c r="V40" i="11"/>
  <c r="U49" i="11"/>
  <c r="Y40" i="11"/>
  <c r="AB40" i="11"/>
  <c r="AC49" i="11"/>
  <c r="AD49" i="11"/>
  <c r="AL40" i="11"/>
  <c r="BM40" i="11" s="1"/>
  <c r="AS40" i="11"/>
  <c r="AV40" i="11"/>
  <c r="AW49" i="11"/>
  <c r="AY49" i="11" s="1"/>
  <c r="BB40" i="11"/>
  <c r="BE40" i="11"/>
  <c r="BD49" i="11"/>
  <c r="BH40" i="11"/>
  <c r="BK40" i="11"/>
  <c r="H41" i="11"/>
  <c r="P41" i="11"/>
  <c r="S41" i="11"/>
  <c r="V41" i="11"/>
  <c r="Y41" i="11"/>
  <c r="AB41" i="11"/>
  <c r="AE41" i="11"/>
  <c r="AH41" i="11"/>
  <c r="AK41" i="11"/>
  <c r="AP41" i="11"/>
  <c r="AS41" i="11"/>
  <c r="AV41" i="11"/>
  <c r="AY41" i="11"/>
  <c r="BB41" i="11"/>
  <c r="BE41" i="11"/>
  <c r="BH41" i="11"/>
  <c r="BK41" i="11"/>
  <c r="M42" i="11"/>
  <c r="P42" i="11"/>
  <c r="S42" i="11"/>
  <c r="V42" i="11"/>
  <c r="Y42" i="11"/>
  <c r="AB42" i="11"/>
  <c r="AE42" i="11"/>
  <c r="AL42" i="11"/>
  <c r="BM42" i="11" s="1"/>
  <c r="AS42" i="11"/>
  <c r="AV42" i="11"/>
  <c r="AY42" i="11"/>
  <c r="BB42" i="11"/>
  <c r="BE42" i="11"/>
  <c r="BH42" i="11"/>
  <c r="BK42" i="11"/>
  <c r="H43" i="11"/>
  <c r="P43" i="11"/>
  <c r="S43" i="11"/>
  <c r="V43" i="11"/>
  <c r="Y43" i="11"/>
  <c r="X48" i="11"/>
  <c r="AB43" i="11"/>
  <c r="AE43" i="11"/>
  <c r="AH43" i="11"/>
  <c r="AK43" i="11"/>
  <c r="AP43" i="11"/>
  <c r="AS43" i="11"/>
  <c r="AV43" i="11"/>
  <c r="AX48" i="11"/>
  <c r="AY43" i="11"/>
  <c r="BB43" i="11"/>
  <c r="BE43" i="11"/>
  <c r="BF48" i="11"/>
  <c r="BH43" i="11"/>
  <c r="BK43" i="11"/>
  <c r="M44" i="11"/>
  <c r="P44" i="11"/>
  <c r="S44" i="11"/>
  <c r="V44" i="11"/>
  <c r="Y44" i="11"/>
  <c r="AA49" i="11"/>
  <c r="AB44" i="11"/>
  <c r="AE44" i="11"/>
  <c r="AL44" i="11"/>
  <c r="BM44" i="11" s="1"/>
  <c r="AS44" i="11"/>
  <c r="AV44" i="11"/>
  <c r="AU49" i="11"/>
  <c r="AY44" i="11"/>
  <c r="BB44" i="11"/>
  <c r="BE44" i="11"/>
  <c r="BH44" i="11"/>
  <c r="BJ49" i="11"/>
  <c r="BK44" i="11"/>
  <c r="H45" i="11"/>
  <c r="M45" i="11"/>
  <c r="P45" i="11"/>
  <c r="S45" i="11"/>
  <c r="V45" i="11"/>
  <c r="Y45" i="11"/>
  <c r="X50" i="11"/>
  <c r="AB45" i="11"/>
  <c r="AE45" i="11"/>
  <c r="AH45" i="11"/>
  <c r="AK45" i="11"/>
  <c r="AP45" i="11"/>
  <c r="AS45" i="11"/>
  <c r="AV45" i="11"/>
  <c r="AX50" i="11"/>
  <c r="AY45" i="11"/>
  <c r="BB45" i="11"/>
  <c r="BE45" i="11"/>
  <c r="BF50" i="11"/>
  <c r="BH45" i="11"/>
  <c r="BK45" i="11"/>
  <c r="C46" i="11"/>
  <c r="M46" i="11"/>
  <c r="P46" i="11"/>
  <c r="S46" i="11"/>
  <c r="V46" i="11"/>
  <c r="Y46" i="11"/>
  <c r="AB46" i="11"/>
  <c r="AE46" i="11"/>
  <c r="AL46" i="11"/>
  <c r="BM46" i="11" s="1"/>
  <c r="AS46" i="11"/>
  <c r="AV46" i="11"/>
  <c r="AY46" i="11"/>
  <c r="BB46" i="11"/>
  <c r="BE46" i="11"/>
  <c r="BH46" i="11"/>
  <c r="BK46" i="11"/>
  <c r="H47" i="11"/>
  <c r="P47" i="11"/>
  <c r="S47" i="11"/>
  <c r="V47" i="11"/>
  <c r="Y47" i="11"/>
  <c r="AB47" i="11"/>
  <c r="AE47" i="11"/>
  <c r="AH47" i="11"/>
  <c r="AK47" i="11"/>
  <c r="AP47" i="11"/>
  <c r="AS47" i="11"/>
  <c r="AV47" i="11"/>
  <c r="AY47" i="11"/>
  <c r="BB47" i="11"/>
  <c r="BE47" i="11"/>
  <c r="BH47" i="11"/>
  <c r="BK47" i="11"/>
  <c r="D48" i="11"/>
  <c r="F48" i="11"/>
  <c r="K48" i="11"/>
  <c r="N48" i="11"/>
  <c r="T48" i="11"/>
  <c r="U48" i="11"/>
  <c r="AA48" i="11"/>
  <c r="AC48" i="11"/>
  <c r="AD48" i="11"/>
  <c r="AI48" i="11"/>
  <c r="AK48" i="11" s="1"/>
  <c r="AT48" i="11"/>
  <c r="AU48" i="11"/>
  <c r="AW48" i="11"/>
  <c r="BC48" i="11"/>
  <c r="BD48" i="11"/>
  <c r="BJ48" i="11"/>
  <c r="I49" i="11"/>
  <c r="O49" i="11"/>
  <c r="Q49" i="11"/>
  <c r="R49" i="11"/>
  <c r="W49" i="11"/>
  <c r="X49" i="11"/>
  <c r="Z49" i="11"/>
  <c r="AF49" i="11"/>
  <c r="AQ49" i="11"/>
  <c r="AR49" i="11"/>
  <c r="AX49" i="11"/>
  <c r="AZ49" i="11"/>
  <c r="BA49" i="11"/>
  <c r="BF49" i="11"/>
  <c r="BG49" i="11"/>
  <c r="BI49" i="11"/>
  <c r="D50" i="11"/>
  <c r="F50" i="11"/>
  <c r="K50" i="11"/>
  <c r="N50" i="11"/>
  <c r="T50" i="11"/>
  <c r="U50" i="11"/>
  <c r="AA50" i="11"/>
  <c r="AC50" i="11"/>
  <c r="AD50" i="11"/>
  <c r="AI50" i="11"/>
  <c r="AK50" i="11" s="1"/>
  <c r="AT50" i="11"/>
  <c r="AU50" i="11"/>
  <c r="AW50" i="11"/>
  <c r="BC50" i="11"/>
  <c r="BD50" i="11"/>
  <c r="BJ50" i="11"/>
  <c r="B1" i="10"/>
  <c r="B2" i="10"/>
  <c r="F18" i="9"/>
  <c r="M6" i="9"/>
  <c r="N18" i="9"/>
  <c r="O20" i="9"/>
  <c r="S6" i="9"/>
  <c r="V6" i="9"/>
  <c r="U18" i="9"/>
  <c r="W20" i="9"/>
  <c r="AB6" i="9"/>
  <c r="AC6" i="9"/>
  <c r="H7" i="9"/>
  <c r="C7" i="9"/>
  <c r="P7" i="9"/>
  <c r="S7" i="9"/>
  <c r="V7" i="9"/>
  <c r="Y7" i="9"/>
  <c r="C8" i="9"/>
  <c r="H8" i="9"/>
  <c r="M8" i="9"/>
  <c r="P8" i="9"/>
  <c r="S8" i="9"/>
  <c r="V8" i="9"/>
  <c r="AC8" i="9"/>
  <c r="C9" i="9"/>
  <c r="M9" i="9"/>
  <c r="P9" i="9"/>
  <c r="R18" i="9"/>
  <c r="V9" i="9"/>
  <c r="AC9" i="9"/>
  <c r="H10" i="9"/>
  <c r="M10" i="9"/>
  <c r="O19" i="9"/>
  <c r="S10" i="9"/>
  <c r="V10" i="9"/>
  <c r="W19" i="9"/>
  <c r="AB10" i="9"/>
  <c r="M11" i="9"/>
  <c r="P11" i="9"/>
  <c r="S11" i="9"/>
  <c r="V11" i="9"/>
  <c r="AB11" i="9"/>
  <c r="AC11" i="9"/>
  <c r="C12" i="9"/>
  <c r="P12" i="9"/>
  <c r="S12" i="9"/>
  <c r="V12" i="9"/>
  <c r="Y12" i="9"/>
  <c r="AB12" i="9"/>
  <c r="H13" i="9"/>
  <c r="M13" i="9"/>
  <c r="P13" i="9"/>
  <c r="S13" i="9"/>
  <c r="V13" i="9"/>
  <c r="Y13" i="9"/>
  <c r="C14" i="9"/>
  <c r="M14" i="9"/>
  <c r="P14" i="9"/>
  <c r="S14" i="9"/>
  <c r="V14" i="9"/>
  <c r="AB14" i="9"/>
  <c r="AC14" i="9"/>
  <c r="H15" i="9"/>
  <c r="C15" i="9"/>
  <c r="P15" i="9"/>
  <c r="S15" i="9"/>
  <c r="V15" i="9"/>
  <c r="Y15" i="9"/>
  <c r="H16" i="9"/>
  <c r="C16" i="9"/>
  <c r="M16" i="9"/>
  <c r="P16" i="9"/>
  <c r="S16" i="9"/>
  <c r="V16" i="9"/>
  <c r="AC16" i="9"/>
  <c r="C17" i="9"/>
  <c r="M17" i="9"/>
  <c r="P17" i="9"/>
  <c r="S17" i="9"/>
  <c r="V17" i="9"/>
  <c r="AC17" i="9"/>
  <c r="O18" i="9"/>
  <c r="W18" i="9"/>
  <c r="D19" i="9"/>
  <c r="T19" i="9"/>
  <c r="U19" i="9"/>
  <c r="D20" i="9"/>
  <c r="C20" i="9" s="1"/>
  <c r="I20" i="9"/>
  <c r="Q20" i="9"/>
  <c r="T20" i="9"/>
  <c r="H21" i="9"/>
  <c r="M21" i="9"/>
  <c r="K35" i="9"/>
  <c r="P21" i="9"/>
  <c r="O35" i="9"/>
  <c r="Q33" i="9"/>
  <c r="R35" i="9"/>
  <c r="V21" i="9"/>
  <c r="Y21" i="9"/>
  <c r="Z35" i="9"/>
  <c r="C22" i="9"/>
  <c r="M22" i="9"/>
  <c r="P22" i="9"/>
  <c r="S22" i="9"/>
  <c r="V22" i="9"/>
  <c r="AB22" i="9"/>
  <c r="AC22" i="9"/>
  <c r="H23" i="9"/>
  <c r="C23" i="9"/>
  <c r="P23" i="9"/>
  <c r="S23" i="9"/>
  <c r="V23" i="9"/>
  <c r="Y23" i="9"/>
  <c r="AC23" i="9"/>
  <c r="H24" i="9"/>
  <c r="C24" i="9"/>
  <c r="M24" i="9"/>
  <c r="P24" i="9"/>
  <c r="S24" i="9"/>
  <c r="U33" i="9"/>
  <c r="AC24" i="9"/>
  <c r="C25" i="9"/>
  <c r="M25" i="9"/>
  <c r="P25" i="9"/>
  <c r="R34" i="9"/>
  <c r="V25" i="9"/>
  <c r="AC25" i="9"/>
  <c r="H26" i="9"/>
  <c r="P26" i="9"/>
  <c r="S26" i="9"/>
  <c r="V26" i="9"/>
  <c r="Y26" i="9"/>
  <c r="AB26" i="9"/>
  <c r="M27" i="9"/>
  <c r="P27" i="9"/>
  <c r="S27" i="9"/>
  <c r="V27" i="9"/>
  <c r="AB27" i="9"/>
  <c r="AC27" i="9"/>
  <c r="C28" i="9"/>
  <c r="I34" i="9"/>
  <c r="P28" i="9"/>
  <c r="S28" i="9"/>
  <c r="V28" i="9"/>
  <c r="Y28" i="9"/>
  <c r="AB28" i="9"/>
  <c r="H29" i="9"/>
  <c r="M29" i="9"/>
  <c r="P29" i="9"/>
  <c r="S29" i="9"/>
  <c r="V29" i="9"/>
  <c r="Y29" i="9"/>
  <c r="C30" i="9"/>
  <c r="M30" i="9"/>
  <c r="P30" i="9"/>
  <c r="S30" i="9"/>
  <c r="V30" i="9"/>
  <c r="AB30" i="9"/>
  <c r="AC30" i="9"/>
  <c r="H31" i="9"/>
  <c r="C31" i="9"/>
  <c r="P31" i="9"/>
  <c r="S31" i="9"/>
  <c r="V31" i="9"/>
  <c r="Y31" i="9"/>
  <c r="C32" i="9"/>
  <c r="H32" i="9"/>
  <c r="M32" i="9"/>
  <c r="P32" i="9"/>
  <c r="S32" i="9"/>
  <c r="V32" i="9"/>
  <c r="AC32" i="9"/>
  <c r="R33" i="9"/>
  <c r="Z33" i="9"/>
  <c r="O34" i="9"/>
  <c r="W34" i="9"/>
  <c r="D35" i="9"/>
  <c r="T35" i="9"/>
  <c r="C36" i="9"/>
  <c r="F50" i="9"/>
  <c r="I50" i="9"/>
  <c r="P36" i="9"/>
  <c r="S36" i="9"/>
  <c r="R50" i="9"/>
  <c r="T48" i="9"/>
  <c r="U50" i="9"/>
  <c r="Y36" i="9"/>
  <c r="AB36" i="9"/>
  <c r="H37" i="9"/>
  <c r="M37" i="9"/>
  <c r="P37" i="9"/>
  <c r="O48" i="9"/>
  <c r="S37" i="9"/>
  <c r="V37" i="9"/>
  <c r="Y37" i="9"/>
  <c r="C38" i="9"/>
  <c r="M38" i="9"/>
  <c r="P38" i="9"/>
  <c r="S38" i="9"/>
  <c r="V38" i="9"/>
  <c r="AB38" i="9"/>
  <c r="AC38" i="9"/>
  <c r="H39" i="9"/>
  <c r="C39" i="9"/>
  <c r="P39" i="9"/>
  <c r="S39" i="9"/>
  <c r="V39" i="9"/>
  <c r="Y39" i="9"/>
  <c r="AC39" i="9"/>
  <c r="H40" i="9"/>
  <c r="C40" i="9"/>
  <c r="M40" i="9"/>
  <c r="P40" i="9"/>
  <c r="S40" i="9"/>
  <c r="U49" i="9"/>
  <c r="AC40" i="9"/>
  <c r="C41" i="9"/>
  <c r="M41" i="9"/>
  <c r="P41" i="9"/>
  <c r="S41" i="9"/>
  <c r="V41" i="9"/>
  <c r="AC41" i="9"/>
  <c r="H42" i="9"/>
  <c r="P42" i="9"/>
  <c r="S42" i="9"/>
  <c r="V42" i="9"/>
  <c r="Y42" i="9"/>
  <c r="AB42" i="9"/>
  <c r="D49" i="9"/>
  <c r="M43" i="9"/>
  <c r="P43" i="9"/>
  <c r="S43" i="9"/>
  <c r="V43" i="9"/>
  <c r="AB43" i="9"/>
  <c r="AC43" i="9"/>
  <c r="C44" i="9"/>
  <c r="P44" i="9"/>
  <c r="S44" i="9"/>
  <c r="V44" i="9"/>
  <c r="Y44" i="9"/>
  <c r="AB44" i="9"/>
  <c r="H45" i="9"/>
  <c r="M45" i="9"/>
  <c r="P45" i="9"/>
  <c r="S45" i="9"/>
  <c r="V45" i="9"/>
  <c r="Y45" i="9"/>
  <c r="C46" i="9"/>
  <c r="M46" i="9"/>
  <c r="P46" i="9"/>
  <c r="S46" i="9"/>
  <c r="V46" i="9"/>
  <c r="AB46" i="9"/>
  <c r="AC46" i="9"/>
  <c r="H47" i="9"/>
  <c r="C47" i="9"/>
  <c r="P47" i="9"/>
  <c r="S47" i="9"/>
  <c r="V47" i="9"/>
  <c r="Y47" i="9"/>
  <c r="U48" i="9"/>
  <c r="K49" i="9"/>
  <c r="R49" i="9"/>
  <c r="Z49" i="9"/>
  <c r="O50" i="9"/>
  <c r="W50" i="9"/>
  <c r="B1" i="8"/>
  <c r="B2" i="8"/>
  <c r="H6" i="7"/>
  <c r="M6" i="7"/>
  <c r="P6" i="7"/>
  <c r="Q18" i="7"/>
  <c r="R18" i="7"/>
  <c r="V6" i="7"/>
  <c r="Y6" i="7"/>
  <c r="X20" i="7"/>
  <c r="Z18" i="7"/>
  <c r="AE6" i="7"/>
  <c r="AH6" i="7"/>
  <c r="F18" i="7"/>
  <c r="M7" i="7"/>
  <c r="N18" i="7"/>
  <c r="S7" i="7"/>
  <c r="V7" i="7"/>
  <c r="Y7" i="7"/>
  <c r="AB7" i="7"/>
  <c r="AE7" i="7"/>
  <c r="AI7" i="7"/>
  <c r="C8" i="7"/>
  <c r="H8" i="7"/>
  <c r="M8" i="7"/>
  <c r="P8" i="7"/>
  <c r="S8" i="7"/>
  <c r="U18" i="7"/>
  <c r="Y8" i="7"/>
  <c r="AB8" i="7"/>
  <c r="AE8" i="7"/>
  <c r="AE9" i="7"/>
  <c r="AH9" i="7"/>
  <c r="I19" i="7"/>
  <c r="M9" i="7"/>
  <c r="P9" i="7"/>
  <c r="O19" i="7"/>
  <c r="S9" i="7"/>
  <c r="V9" i="7"/>
  <c r="U19" i="7"/>
  <c r="Y9" i="7"/>
  <c r="X19" i="7"/>
  <c r="AB9" i="7"/>
  <c r="AC19" i="7"/>
  <c r="AF19" i="7"/>
  <c r="AH10" i="7"/>
  <c r="M10" i="7"/>
  <c r="P10" i="7"/>
  <c r="S10" i="7"/>
  <c r="V10" i="7"/>
  <c r="Y10" i="7"/>
  <c r="AB10" i="7"/>
  <c r="AI10" i="7"/>
  <c r="C11" i="7"/>
  <c r="H11" i="7"/>
  <c r="M11" i="7"/>
  <c r="P11" i="7"/>
  <c r="S11" i="7"/>
  <c r="V11" i="7"/>
  <c r="Y11" i="7"/>
  <c r="AB11" i="7"/>
  <c r="AH11" i="7"/>
  <c r="AI11" i="7"/>
  <c r="C12" i="7"/>
  <c r="P12" i="7"/>
  <c r="S12" i="7"/>
  <c r="V12" i="7"/>
  <c r="Y12" i="7"/>
  <c r="AB12" i="7"/>
  <c r="AH12" i="7"/>
  <c r="AI12" i="7"/>
  <c r="AE13" i="7"/>
  <c r="H13" i="7"/>
  <c r="C13" i="7"/>
  <c r="P13" i="7"/>
  <c r="S13" i="7"/>
  <c r="V13" i="7"/>
  <c r="Y13" i="7"/>
  <c r="AB13" i="7"/>
  <c r="AI13" i="7"/>
  <c r="H14" i="7"/>
  <c r="M14" i="7"/>
  <c r="P14" i="7"/>
  <c r="S14" i="7"/>
  <c r="V14" i="7"/>
  <c r="Y14" i="7"/>
  <c r="AB14" i="7"/>
  <c r="AE14" i="7"/>
  <c r="AH14" i="7"/>
  <c r="H15" i="7"/>
  <c r="M15" i="7"/>
  <c r="P15" i="7"/>
  <c r="S15" i="7"/>
  <c r="V15" i="7"/>
  <c r="Y15" i="7"/>
  <c r="AB15" i="7"/>
  <c r="AE15" i="7"/>
  <c r="AI15" i="7"/>
  <c r="H16" i="7"/>
  <c r="C16" i="7"/>
  <c r="M16" i="7"/>
  <c r="P16" i="7"/>
  <c r="S16" i="7"/>
  <c r="V16" i="7"/>
  <c r="Y16" i="7"/>
  <c r="AB16" i="7"/>
  <c r="AE16" i="7"/>
  <c r="AE17" i="7"/>
  <c r="AH17" i="7"/>
  <c r="M17" i="7"/>
  <c r="P17" i="7"/>
  <c r="S17" i="7"/>
  <c r="T20" i="7"/>
  <c r="Y17" i="7"/>
  <c r="AB17" i="7"/>
  <c r="D18" i="7"/>
  <c r="K18" i="7"/>
  <c r="T18" i="7"/>
  <c r="AA18" i="7"/>
  <c r="K19" i="7"/>
  <c r="R19" i="7"/>
  <c r="Z19" i="7"/>
  <c r="AA19" i="7"/>
  <c r="I20" i="7"/>
  <c r="K20" i="7"/>
  <c r="Q20" i="7"/>
  <c r="R20" i="7"/>
  <c r="Z20" i="7"/>
  <c r="AA20" i="7"/>
  <c r="AE21" i="7"/>
  <c r="H21" i="7"/>
  <c r="C21" i="7"/>
  <c r="K33" i="7"/>
  <c r="P21" i="7"/>
  <c r="S21" i="7"/>
  <c r="R33" i="7"/>
  <c r="V21" i="7"/>
  <c r="Y21" i="7"/>
  <c r="Z33" i="7"/>
  <c r="AA33" i="7"/>
  <c r="AI21" i="7"/>
  <c r="H22" i="7"/>
  <c r="M22" i="7"/>
  <c r="O33" i="7"/>
  <c r="S22" i="7"/>
  <c r="V22" i="7"/>
  <c r="W33" i="7"/>
  <c r="AB22" i="7"/>
  <c r="AE22" i="7"/>
  <c r="AH22" i="7"/>
  <c r="H23" i="7"/>
  <c r="M23" i="7"/>
  <c r="P23" i="7"/>
  <c r="S23" i="7"/>
  <c r="V23" i="7"/>
  <c r="Y23" i="7"/>
  <c r="AB23" i="7"/>
  <c r="AE23" i="7"/>
  <c r="AI23" i="7"/>
  <c r="H24" i="7"/>
  <c r="C24" i="7"/>
  <c r="M24" i="7"/>
  <c r="P24" i="7"/>
  <c r="S24" i="7"/>
  <c r="R34" i="7"/>
  <c r="U34" i="7"/>
  <c r="Y24" i="7"/>
  <c r="X34" i="7"/>
  <c r="AB24" i="7"/>
  <c r="AE24" i="7"/>
  <c r="AF34" i="7"/>
  <c r="AE25" i="7"/>
  <c r="AH25" i="7"/>
  <c r="M25" i="7"/>
  <c r="P25" i="7"/>
  <c r="O34" i="7"/>
  <c r="S25" i="7"/>
  <c r="V25" i="7"/>
  <c r="Y25" i="7"/>
  <c r="AB25" i="7"/>
  <c r="AH26" i="7"/>
  <c r="M26" i="7"/>
  <c r="P26" i="7"/>
  <c r="S26" i="7"/>
  <c r="V26" i="7"/>
  <c r="Y26" i="7"/>
  <c r="AB26" i="7"/>
  <c r="AI26" i="7"/>
  <c r="C27" i="7"/>
  <c r="H27" i="7"/>
  <c r="M27" i="7"/>
  <c r="P27" i="7"/>
  <c r="S27" i="7"/>
  <c r="V27" i="7"/>
  <c r="Y27" i="7"/>
  <c r="AB27" i="7"/>
  <c r="AH27" i="7"/>
  <c r="AI27" i="7"/>
  <c r="C28" i="7"/>
  <c r="P28" i="7"/>
  <c r="S28" i="7"/>
  <c r="V28" i="7"/>
  <c r="Y28" i="7"/>
  <c r="AB28" i="7"/>
  <c r="AH28" i="7"/>
  <c r="AI28" i="7"/>
  <c r="AE29" i="7"/>
  <c r="H29" i="7"/>
  <c r="C29" i="7"/>
  <c r="P29" i="7"/>
  <c r="S29" i="7"/>
  <c r="V29" i="7"/>
  <c r="Y29" i="7"/>
  <c r="AB29" i="7"/>
  <c r="AI29" i="7"/>
  <c r="H30" i="7"/>
  <c r="M30" i="7"/>
  <c r="P30" i="7"/>
  <c r="S30" i="7"/>
  <c r="V30" i="7"/>
  <c r="Y30" i="7"/>
  <c r="AB30" i="7"/>
  <c r="AE30" i="7"/>
  <c r="AH30" i="7"/>
  <c r="H31" i="7"/>
  <c r="M31" i="7"/>
  <c r="P31" i="7"/>
  <c r="S31" i="7"/>
  <c r="V31" i="7"/>
  <c r="Y31" i="7"/>
  <c r="AB31" i="7"/>
  <c r="AE31" i="7"/>
  <c r="AI31" i="7"/>
  <c r="C32" i="7"/>
  <c r="H32" i="7"/>
  <c r="M32" i="7"/>
  <c r="P32" i="7"/>
  <c r="S32" i="7"/>
  <c r="U35" i="7"/>
  <c r="Y32" i="7"/>
  <c r="AB32" i="7"/>
  <c r="AC35" i="7"/>
  <c r="D33" i="7"/>
  <c r="AE33" i="7" s="1"/>
  <c r="T33" i="7"/>
  <c r="U33" i="7"/>
  <c r="AC33" i="7"/>
  <c r="D34" i="7"/>
  <c r="K34" i="7"/>
  <c r="T34" i="7"/>
  <c r="AA34" i="7"/>
  <c r="D35" i="7"/>
  <c r="K35" i="7"/>
  <c r="R35" i="7"/>
  <c r="T35" i="7"/>
  <c r="Z35" i="7"/>
  <c r="AA35" i="7"/>
  <c r="C36" i="7"/>
  <c r="P36" i="7"/>
  <c r="S36" i="7"/>
  <c r="R50" i="7"/>
  <c r="T48" i="7"/>
  <c r="Y36" i="7"/>
  <c r="AB36" i="7"/>
  <c r="AA48" i="7"/>
  <c r="AH36" i="7"/>
  <c r="AI36" i="7"/>
  <c r="AE37" i="7"/>
  <c r="H37" i="7"/>
  <c r="C37" i="7"/>
  <c r="P37" i="7"/>
  <c r="S37" i="7"/>
  <c r="V37" i="7"/>
  <c r="X48" i="7"/>
  <c r="AB37" i="7"/>
  <c r="AI37" i="7"/>
  <c r="H38" i="7"/>
  <c r="M38" i="7"/>
  <c r="O48" i="7"/>
  <c r="S38" i="7"/>
  <c r="V38" i="7"/>
  <c r="Y38" i="7"/>
  <c r="AB38" i="7"/>
  <c r="AE38" i="7"/>
  <c r="AH38" i="7"/>
  <c r="H39" i="7"/>
  <c r="M39" i="7"/>
  <c r="K49" i="7"/>
  <c r="P39" i="7"/>
  <c r="O49" i="7"/>
  <c r="S39" i="7"/>
  <c r="R49" i="7"/>
  <c r="V39" i="7"/>
  <c r="Y39" i="7"/>
  <c r="X49" i="7"/>
  <c r="AB39" i="7"/>
  <c r="AA49" i="7"/>
  <c r="AE39" i="7"/>
  <c r="H40" i="7"/>
  <c r="C40" i="7"/>
  <c r="M40" i="7"/>
  <c r="P40" i="7"/>
  <c r="S40" i="7"/>
  <c r="V40" i="7"/>
  <c r="Y40" i="7"/>
  <c r="AB40" i="7"/>
  <c r="AE40" i="7"/>
  <c r="AE41" i="7"/>
  <c r="M41" i="7"/>
  <c r="P41" i="7"/>
  <c r="S41" i="7"/>
  <c r="V41" i="7"/>
  <c r="Y41" i="7"/>
  <c r="AB41" i="7"/>
  <c r="AH42" i="7"/>
  <c r="M42" i="7"/>
  <c r="P42" i="7"/>
  <c r="S42" i="7"/>
  <c r="V42" i="7"/>
  <c r="Y42" i="7"/>
  <c r="AB42" i="7"/>
  <c r="AI42" i="7"/>
  <c r="C43" i="7"/>
  <c r="M43" i="7"/>
  <c r="P43" i="7"/>
  <c r="S43" i="7"/>
  <c r="V43" i="7"/>
  <c r="Y43" i="7"/>
  <c r="AB43" i="7"/>
  <c r="AH43" i="7"/>
  <c r="AI43" i="7"/>
  <c r="H44" i="7"/>
  <c r="C44" i="7"/>
  <c r="P44" i="7"/>
  <c r="S44" i="7"/>
  <c r="V44" i="7"/>
  <c r="Y44" i="7"/>
  <c r="AB44" i="7"/>
  <c r="AH44" i="7"/>
  <c r="AI44" i="7"/>
  <c r="AE45" i="7"/>
  <c r="H45" i="7"/>
  <c r="C45" i="7"/>
  <c r="P45" i="7"/>
  <c r="S45" i="7"/>
  <c r="V45" i="7"/>
  <c r="Y45" i="7"/>
  <c r="AB45" i="7"/>
  <c r="AI45" i="7"/>
  <c r="H46" i="7"/>
  <c r="P46" i="7"/>
  <c r="S46" i="7"/>
  <c r="V46" i="7"/>
  <c r="Y46" i="7"/>
  <c r="AB46" i="7"/>
  <c r="AE46" i="7"/>
  <c r="AH46" i="7"/>
  <c r="F50" i="7"/>
  <c r="M47" i="7"/>
  <c r="N50" i="7"/>
  <c r="S47" i="7"/>
  <c r="V47" i="7"/>
  <c r="Y47" i="7"/>
  <c r="AB47" i="7"/>
  <c r="AE47" i="7"/>
  <c r="F48" i="7"/>
  <c r="N48" i="7"/>
  <c r="U48" i="7"/>
  <c r="AC48" i="7"/>
  <c r="D49" i="7"/>
  <c r="T49" i="7"/>
  <c r="U49" i="7"/>
  <c r="AC49" i="7"/>
  <c r="D50" i="7"/>
  <c r="K50" i="7"/>
  <c r="T50" i="7"/>
  <c r="U50" i="7"/>
  <c r="AA50" i="7"/>
  <c r="AC50" i="7"/>
  <c r="B1" i="6"/>
  <c r="B2" i="6"/>
  <c r="B7" i="5"/>
  <c r="C7" i="5"/>
  <c r="F21" i="5"/>
  <c r="I7" i="5"/>
  <c r="K19" i="5"/>
  <c r="K35" i="5" s="1"/>
  <c r="O7" i="5"/>
  <c r="P7" i="5"/>
  <c r="P23" i="5" s="1"/>
  <c r="Q7" i="5"/>
  <c r="Q23" i="5" s="1"/>
  <c r="R19" i="5"/>
  <c r="R35" i="5" s="1"/>
  <c r="T19" i="5"/>
  <c r="W7" i="5"/>
  <c r="X7" i="5"/>
  <c r="X23" i="5" s="1"/>
  <c r="B8" i="5"/>
  <c r="C8" i="5"/>
  <c r="D19" i="5"/>
  <c r="D35" i="5" s="1"/>
  <c r="I8" i="5"/>
  <c r="I24" i="5" s="1"/>
  <c r="J8" i="5"/>
  <c r="J24" i="5" s="1"/>
  <c r="K24" i="5"/>
  <c r="M21" i="5"/>
  <c r="M37" i="5" s="1"/>
  <c r="N21" i="5"/>
  <c r="T24" i="5"/>
  <c r="W8" i="5"/>
  <c r="W24" i="5" s="1"/>
  <c r="B9" i="5"/>
  <c r="C9" i="5"/>
  <c r="F25" i="5"/>
  <c r="I9" i="5"/>
  <c r="I25" i="5" s="1"/>
  <c r="O9" i="5"/>
  <c r="O25" i="5" s="1"/>
  <c r="P9" i="5"/>
  <c r="P25" i="5" s="1"/>
  <c r="Q9" i="5"/>
  <c r="Q25" i="5" s="1"/>
  <c r="W9" i="5"/>
  <c r="W25" i="5" s="1"/>
  <c r="X9" i="5"/>
  <c r="B10" i="5"/>
  <c r="C10" i="5"/>
  <c r="C20" i="5" s="1"/>
  <c r="D20" i="5"/>
  <c r="D36" i="5" s="1"/>
  <c r="I10" i="5"/>
  <c r="J10" i="5"/>
  <c r="J26" i="5" s="1"/>
  <c r="K20" i="5"/>
  <c r="K36" i="5" s="1"/>
  <c r="M20" i="5"/>
  <c r="M36" i="5" s="1"/>
  <c r="Q10" i="5"/>
  <c r="T20" i="5"/>
  <c r="T36" i="5" s="1"/>
  <c r="W10" i="5"/>
  <c r="B11" i="5"/>
  <c r="C11" i="5"/>
  <c r="I11" i="5"/>
  <c r="I27" i="5" s="1"/>
  <c r="O11" i="5"/>
  <c r="P11" i="5"/>
  <c r="P27" i="5" s="1"/>
  <c r="Q11" i="5"/>
  <c r="R20" i="5"/>
  <c r="R36" i="5" s="1"/>
  <c r="T27" i="5"/>
  <c r="W11" i="5"/>
  <c r="W27" i="5" s="1"/>
  <c r="X11" i="5"/>
  <c r="X27" i="5" s="1"/>
  <c r="B12" i="5"/>
  <c r="C12" i="5"/>
  <c r="I12" i="5"/>
  <c r="I28" i="5" s="1"/>
  <c r="J12" i="5"/>
  <c r="J28" i="5" s="1"/>
  <c r="K28" i="5"/>
  <c r="Q12" i="5"/>
  <c r="Q28" i="5" s="1"/>
  <c r="W12" i="5"/>
  <c r="W28" i="5" s="1"/>
  <c r="B13" i="5"/>
  <c r="C13" i="5"/>
  <c r="F29" i="5"/>
  <c r="I13" i="5"/>
  <c r="I29" i="5" s="1"/>
  <c r="K29" i="5"/>
  <c r="O13" i="5"/>
  <c r="O29" i="5" s="1"/>
  <c r="P13" i="5"/>
  <c r="P29" i="5" s="1"/>
  <c r="Q13" i="5"/>
  <c r="R29" i="5"/>
  <c r="W13" i="5"/>
  <c r="W29" i="5" s="1"/>
  <c r="X13" i="5"/>
  <c r="X29" i="5" s="1"/>
  <c r="B14" i="5"/>
  <c r="C14" i="5"/>
  <c r="D30" i="5"/>
  <c r="F30" i="5"/>
  <c r="I14" i="5"/>
  <c r="I30" i="5" s="1"/>
  <c r="J14" i="5"/>
  <c r="K30" i="5"/>
  <c r="M30" i="5"/>
  <c r="N30" i="5"/>
  <c r="T30" i="5"/>
  <c r="W14" i="5"/>
  <c r="W30" i="5" s="1"/>
  <c r="B15" i="5"/>
  <c r="C15" i="5"/>
  <c r="F31" i="5"/>
  <c r="I15" i="5"/>
  <c r="I31" i="5" s="1"/>
  <c r="O15" i="5"/>
  <c r="O31" i="5" s="1"/>
  <c r="P15" i="5"/>
  <c r="P31" i="5" s="1"/>
  <c r="Q15" i="5"/>
  <c r="Q31" i="5" s="1"/>
  <c r="W15" i="5"/>
  <c r="W31" i="5" s="1"/>
  <c r="X15" i="5"/>
  <c r="X31" i="5" s="1"/>
  <c r="B16" i="5"/>
  <c r="C16" i="5"/>
  <c r="D32" i="5"/>
  <c r="I16" i="5"/>
  <c r="I32" i="5" s="1"/>
  <c r="J16" i="5"/>
  <c r="J32" i="5" s="1"/>
  <c r="K32" i="5"/>
  <c r="Q16" i="5"/>
  <c r="Q32" i="5" s="1"/>
  <c r="T32" i="5"/>
  <c r="W16" i="5"/>
  <c r="W32" i="5" s="1"/>
  <c r="B17" i="5"/>
  <c r="C17" i="5"/>
  <c r="F33" i="5"/>
  <c r="I17" i="5"/>
  <c r="I33" i="5" s="1"/>
  <c r="O17" i="5"/>
  <c r="O33" i="5" s="1"/>
  <c r="P17" i="5"/>
  <c r="P33" i="5" s="1"/>
  <c r="Q17" i="5"/>
  <c r="Q33" i="5" s="1"/>
  <c r="W17" i="5"/>
  <c r="W33" i="5" s="1"/>
  <c r="X17" i="5"/>
  <c r="B18" i="5"/>
  <c r="C18" i="5"/>
  <c r="I18" i="5"/>
  <c r="I34" i="5" s="1"/>
  <c r="J18" i="5"/>
  <c r="J34" i="5" s="1"/>
  <c r="Q18" i="5"/>
  <c r="Q34" i="5" s="1"/>
  <c r="W18" i="5"/>
  <c r="W34" i="5" s="1"/>
  <c r="E19" i="5"/>
  <c r="F19" i="5"/>
  <c r="F35" i="5" s="1"/>
  <c r="L19" i="5"/>
  <c r="M19" i="5"/>
  <c r="N19" i="5"/>
  <c r="N35" i="5" s="1"/>
  <c r="S19" i="5"/>
  <c r="E20" i="5"/>
  <c r="E36" i="5" s="1"/>
  <c r="F20" i="5"/>
  <c r="F36" i="5" s="1"/>
  <c r="G20" i="5"/>
  <c r="G36" i="5" s="1"/>
  <c r="L20" i="5"/>
  <c r="N20" i="5"/>
  <c r="S20" i="5"/>
  <c r="S36" i="5" s="1"/>
  <c r="E21" i="5"/>
  <c r="E37" i="5" s="1"/>
  <c r="L21" i="5"/>
  <c r="L37" i="5" s="1"/>
  <c r="R21" i="5"/>
  <c r="R37" i="5" s="1"/>
  <c r="S21" i="5"/>
  <c r="S37" i="5" s="1"/>
  <c r="D23" i="5"/>
  <c r="E23" i="5"/>
  <c r="K23" i="5"/>
  <c r="L23" i="5"/>
  <c r="M23" i="5"/>
  <c r="N23" i="5"/>
  <c r="R23" i="5"/>
  <c r="S23" i="5"/>
  <c r="T23" i="5"/>
  <c r="U23" i="5"/>
  <c r="E24" i="5"/>
  <c r="F24" i="5"/>
  <c r="G24" i="5"/>
  <c r="L24" i="5"/>
  <c r="M24" i="5"/>
  <c r="N24" i="5"/>
  <c r="R24" i="5"/>
  <c r="S24" i="5"/>
  <c r="U24" i="5"/>
  <c r="D25" i="5"/>
  <c r="E25" i="5"/>
  <c r="K25" i="5"/>
  <c r="L25" i="5"/>
  <c r="M25" i="5"/>
  <c r="N25" i="5"/>
  <c r="R25" i="5"/>
  <c r="S25" i="5"/>
  <c r="T25" i="5"/>
  <c r="U25" i="5"/>
  <c r="X25" i="5"/>
  <c r="D26" i="5"/>
  <c r="E26" i="5"/>
  <c r="F26" i="5"/>
  <c r="G26" i="5"/>
  <c r="K26" i="5"/>
  <c r="L26" i="5"/>
  <c r="M26" i="5"/>
  <c r="N26" i="5"/>
  <c r="R26" i="5"/>
  <c r="S26" i="5"/>
  <c r="T26" i="5"/>
  <c r="D27" i="5"/>
  <c r="E27" i="5"/>
  <c r="F27" i="5"/>
  <c r="G27" i="5"/>
  <c r="K27" i="5"/>
  <c r="L27" i="5"/>
  <c r="M27" i="5"/>
  <c r="N27" i="5"/>
  <c r="O27" i="5"/>
  <c r="Q27" i="5"/>
  <c r="S27" i="5"/>
  <c r="D28" i="5"/>
  <c r="E28" i="5"/>
  <c r="F28" i="5"/>
  <c r="L28" i="5"/>
  <c r="M28" i="5"/>
  <c r="R28" i="5"/>
  <c r="S28" i="5"/>
  <c r="T28" i="5"/>
  <c r="D29" i="5"/>
  <c r="E29" i="5"/>
  <c r="L29" i="5"/>
  <c r="M29" i="5"/>
  <c r="N29" i="5"/>
  <c r="Q29" i="5"/>
  <c r="S29" i="5"/>
  <c r="T29" i="5"/>
  <c r="U29" i="5"/>
  <c r="E30" i="5"/>
  <c r="G30" i="5"/>
  <c r="J30" i="5"/>
  <c r="L30" i="5"/>
  <c r="R30" i="5"/>
  <c r="S30" i="5"/>
  <c r="D31" i="5"/>
  <c r="E31" i="5"/>
  <c r="K31" i="5"/>
  <c r="L31" i="5"/>
  <c r="M31" i="5"/>
  <c r="N31" i="5"/>
  <c r="R31" i="5"/>
  <c r="S31" i="5"/>
  <c r="T31" i="5"/>
  <c r="U31" i="5"/>
  <c r="E32" i="5"/>
  <c r="F32" i="5"/>
  <c r="G32" i="5"/>
  <c r="L32" i="5"/>
  <c r="M32" i="5"/>
  <c r="N32" i="5"/>
  <c r="R32" i="5"/>
  <c r="S32" i="5"/>
  <c r="U32" i="5"/>
  <c r="D33" i="5"/>
  <c r="E33" i="5"/>
  <c r="K33" i="5"/>
  <c r="L33" i="5"/>
  <c r="M33" i="5"/>
  <c r="N33" i="5"/>
  <c r="R33" i="5"/>
  <c r="S33" i="5"/>
  <c r="T33" i="5"/>
  <c r="U33" i="5"/>
  <c r="X33" i="5"/>
  <c r="D34" i="5"/>
  <c r="E34" i="5"/>
  <c r="F34" i="5"/>
  <c r="G34" i="5"/>
  <c r="K34" i="5"/>
  <c r="L34" i="5"/>
  <c r="M34" i="5"/>
  <c r="N34" i="5"/>
  <c r="R34" i="5"/>
  <c r="S34" i="5"/>
  <c r="T34" i="5"/>
  <c r="B35" i="5"/>
  <c r="C35" i="5"/>
  <c r="E35" i="5"/>
  <c r="L35" i="5"/>
  <c r="M35" i="5"/>
  <c r="S35" i="5"/>
  <c r="T35" i="5"/>
  <c r="B36" i="5"/>
  <c r="C36" i="5"/>
  <c r="L36" i="5"/>
  <c r="N36" i="5"/>
  <c r="B37" i="5"/>
  <c r="C37" i="5"/>
  <c r="F37" i="5"/>
  <c r="N37" i="5"/>
  <c r="B1" i="4"/>
  <c r="B2" i="4"/>
  <c r="B7" i="3"/>
  <c r="C7" i="3"/>
  <c r="D23" i="3"/>
  <c r="F23" i="3"/>
  <c r="J7" i="3"/>
  <c r="N23" i="3"/>
  <c r="B8" i="3"/>
  <c r="C8" i="3"/>
  <c r="O8" i="3"/>
  <c r="O24" i="3" s="1"/>
  <c r="P8" i="3"/>
  <c r="P24" i="3" s="1"/>
  <c r="Q8" i="3"/>
  <c r="Q24" i="3" s="1"/>
  <c r="X8" i="3"/>
  <c r="X24" i="3" s="1"/>
  <c r="B9" i="3"/>
  <c r="C9" i="3"/>
  <c r="D25" i="3"/>
  <c r="J9" i="3"/>
  <c r="J25" i="3" s="1"/>
  <c r="K25" i="3"/>
  <c r="O9" i="3"/>
  <c r="V9" i="3"/>
  <c r="V25" i="3" s="1"/>
  <c r="B10" i="3"/>
  <c r="C10" i="3"/>
  <c r="H10" i="3"/>
  <c r="O10" i="3"/>
  <c r="P10" i="3"/>
  <c r="P26" i="3" s="1"/>
  <c r="Q10" i="3"/>
  <c r="Q26" i="3" s="1"/>
  <c r="T26" i="3"/>
  <c r="X10" i="3"/>
  <c r="B11" i="3"/>
  <c r="C11" i="3"/>
  <c r="C20" i="3" s="1"/>
  <c r="J11" i="3"/>
  <c r="J27" i="3" s="1"/>
  <c r="M27" i="3"/>
  <c r="V11" i="3"/>
  <c r="B12" i="3"/>
  <c r="C12" i="3"/>
  <c r="H12" i="3"/>
  <c r="M28" i="3"/>
  <c r="O12" i="3"/>
  <c r="P12" i="3"/>
  <c r="P28" i="3" s="1"/>
  <c r="Q12" i="3"/>
  <c r="Q28" i="3" s="1"/>
  <c r="R28" i="3"/>
  <c r="T28" i="3"/>
  <c r="X12" i="3"/>
  <c r="X28" i="3" s="1"/>
  <c r="B13" i="3"/>
  <c r="C13" i="3"/>
  <c r="F29" i="3"/>
  <c r="J13" i="3"/>
  <c r="J29" i="3" s="1"/>
  <c r="K20" i="3"/>
  <c r="K36" i="3" s="1"/>
  <c r="M29" i="3"/>
  <c r="O13" i="3"/>
  <c r="O29" i="3" s="1"/>
  <c r="V13" i="3"/>
  <c r="V29" i="3" s="1"/>
  <c r="B14" i="3"/>
  <c r="C14" i="3"/>
  <c r="J14" i="3"/>
  <c r="J30" i="3" s="1"/>
  <c r="H14" i="3"/>
  <c r="H30" i="3" s="1"/>
  <c r="K30" i="3"/>
  <c r="O14" i="3"/>
  <c r="O30" i="3" s="1"/>
  <c r="P14" i="3"/>
  <c r="P30" i="3" s="1"/>
  <c r="Q14" i="3"/>
  <c r="Q30" i="3" s="1"/>
  <c r="R30" i="3"/>
  <c r="B15" i="3"/>
  <c r="C15" i="3"/>
  <c r="D31" i="3"/>
  <c r="F31" i="3"/>
  <c r="K31" i="3"/>
  <c r="M31" i="3"/>
  <c r="B16" i="3"/>
  <c r="C16" i="3"/>
  <c r="G21" i="3"/>
  <c r="G37" i="3" s="1"/>
  <c r="O16" i="3"/>
  <c r="O32" i="3" s="1"/>
  <c r="P16" i="3"/>
  <c r="P32" i="3" s="1"/>
  <c r="Q16" i="3"/>
  <c r="Q32" i="3" s="1"/>
  <c r="R32" i="3"/>
  <c r="B17" i="3"/>
  <c r="C17" i="3"/>
  <c r="D33" i="3"/>
  <c r="K33" i="3"/>
  <c r="M33" i="3"/>
  <c r="V17" i="3"/>
  <c r="V33" i="3" s="1"/>
  <c r="W17" i="3"/>
  <c r="W33" i="3" s="1"/>
  <c r="X17" i="3"/>
  <c r="X33" i="3" s="1"/>
  <c r="B18" i="3"/>
  <c r="C18" i="3"/>
  <c r="G34" i="3"/>
  <c r="H18" i="3"/>
  <c r="I18" i="3"/>
  <c r="I34" i="3" s="1"/>
  <c r="J18" i="3"/>
  <c r="J34" i="3" s="1"/>
  <c r="O18" i="3"/>
  <c r="O34" i="3" s="1"/>
  <c r="P18" i="3"/>
  <c r="P34" i="3" s="1"/>
  <c r="Q18" i="3"/>
  <c r="Q34" i="3" s="1"/>
  <c r="T34" i="3"/>
  <c r="X18" i="3"/>
  <c r="X34" i="3" s="1"/>
  <c r="E19" i="3"/>
  <c r="E35" i="3" s="1"/>
  <c r="L19" i="3"/>
  <c r="L35" i="3" s="1"/>
  <c r="S19" i="3"/>
  <c r="S35" i="3" s="1"/>
  <c r="E20" i="3"/>
  <c r="E36" i="3" s="1"/>
  <c r="F20" i="3"/>
  <c r="F36" i="3" s="1"/>
  <c r="L20" i="3"/>
  <c r="L36" i="3" s="1"/>
  <c r="N20" i="3"/>
  <c r="N36" i="3" s="1"/>
  <c r="S20" i="3"/>
  <c r="T20" i="3"/>
  <c r="U20" i="3"/>
  <c r="U36" i="3" s="1"/>
  <c r="D21" i="3"/>
  <c r="D37" i="3" s="1"/>
  <c r="E21" i="3"/>
  <c r="E37" i="3" s="1"/>
  <c r="F21" i="3"/>
  <c r="F37" i="3" s="1"/>
  <c r="L21" i="3"/>
  <c r="L37" i="3" s="1"/>
  <c r="N21" i="3"/>
  <c r="N37" i="3" s="1"/>
  <c r="S21" i="3"/>
  <c r="E23" i="3"/>
  <c r="G23" i="3"/>
  <c r="J23" i="3"/>
  <c r="L23" i="3"/>
  <c r="R23" i="3"/>
  <c r="S23" i="3"/>
  <c r="T23" i="3"/>
  <c r="D24" i="3"/>
  <c r="E24" i="3"/>
  <c r="F24" i="3"/>
  <c r="K24" i="3"/>
  <c r="L24" i="3"/>
  <c r="M24" i="3"/>
  <c r="N24" i="3"/>
  <c r="R24" i="3"/>
  <c r="S24" i="3"/>
  <c r="T24" i="3"/>
  <c r="U24" i="3"/>
  <c r="E25" i="3"/>
  <c r="F25" i="3"/>
  <c r="G25" i="3"/>
  <c r="L25" i="3"/>
  <c r="M25" i="3"/>
  <c r="N25" i="3"/>
  <c r="O25" i="3"/>
  <c r="R25" i="3"/>
  <c r="S25" i="3"/>
  <c r="T25" i="3"/>
  <c r="D26" i="3"/>
  <c r="E26" i="3"/>
  <c r="F26" i="3"/>
  <c r="K26" i="3"/>
  <c r="L26" i="3"/>
  <c r="M26" i="3"/>
  <c r="N26" i="3"/>
  <c r="R26" i="3"/>
  <c r="S26" i="3"/>
  <c r="U26" i="3"/>
  <c r="X26" i="3"/>
  <c r="D27" i="3"/>
  <c r="E27" i="3"/>
  <c r="F27" i="3"/>
  <c r="G27" i="3"/>
  <c r="K27" i="3"/>
  <c r="L27" i="3"/>
  <c r="N27" i="3"/>
  <c r="R27" i="3"/>
  <c r="S27" i="3"/>
  <c r="T27" i="3"/>
  <c r="U27" i="3"/>
  <c r="V27" i="3"/>
  <c r="D28" i="3"/>
  <c r="E28" i="3"/>
  <c r="F28" i="3"/>
  <c r="G28" i="3"/>
  <c r="H28" i="3"/>
  <c r="K28" i="3"/>
  <c r="L28" i="3"/>
  <c r="N28" i="3"/>
  <c r="O28" i="3"/>
  <c r="S28" i="3"/>
  <c r="D29" i="3"/>
  <c r="E29" i="3"/>
  <c r="L29" i="3"/>
  <c r="R29" i="3"/>
  <c r="S29" i="3"/>
  <c r="T29" i="3"/>
  <c r="D30" i="3"/>
  <c r="E30" i="3"/>
  <c r="F30" i="3"/>
  <c r="G30" i="3"/>
  <c r="L30" i="3"/>
  <c r="M30" i="3"/>
  <c r="N30" i="3"/>
  <c r="S30" i="3"/>
  <c r="T30" i="3"/>
  <c r="U30" i="3"/>
  <c r="E31" i="3"/>
  <c r="G31" i="3"/>
  <c r="L31" i="3"/>
  <c r="R31" i="3"/>
  <c r="S31" i="3"/>
  <c r="T31" i="3"/>
  <c r="D32" i="3"/>
  <c r="E32" i="3"/>
  <c r="F32" i="3"/>
  <c r="K32" i="3"/>
  <c r="L32" i="3"/>
  <c r="M32" i="3"/>
  <c r="N32" i="3"/>
  <c r="S32" i="3"/>
  <c r="T32" i="3"/>
  <c r="U32" i="3"/>
  <c r="E33" i="3"/>
  <c r="F33" i="3"/>
  <c r="G33" i="3"/>
  <c r="L33" i="3"/>
  <c r="R33" i="3"/>
  <c r="S33" i="3"/>
  <c r="T33" i="3"/>
  <c r="U33" i="3"/>
  <c r="D34" i="3"/>
  <c r="E34" i="3"/>
  <c r="F34" i="3"/>
  <c r="H34" i="3"/>
  <c r="K34" i="3"/>
  <c r="L34" i="3"/>
  <c r="M34" i="3"/>
  <c r="N34" i="3"/>
  <c r="R34" i="3"/>
  <c r="S34" i="3"/>
  <c r="U34" i="3"/>
  <c r="B35" i="3"/>
  <c r="C35" i="3"/>
  <c r="B36" i="3"/>
  <c r="C36" i="3"/>
  <c r="S36" i="3"/>
  <c r="T36" i="3"/>
  <c r="B37" i="3"/>
  <c r="C37" i="3"/>
  <c r="S37" i="3"/>
  <c r="B1" i="2"/>
  <c r="B2" i="2"/>
  <c r="B7" i="1"/>
  <c r="C7" i="1"/>
  <c r="H7" i="1"/>
  <c r="H23" i="1" s="1"/>
  <c r="I7" i="1"/>
  <c r="I23" i="1" s="1"/>
  <c r="J7" i="1"/>
  <c r="J23" i="1" s="1"/>
  <c r="K23" i="1"/>
  <c r="M21" i="1"/>
  <c r="M37" i="1" s="1"/>
  <c r="R23" i="1"/>
  <c r="T19" i="1"/>
  <c r="T35" i="1" s="1"/>
  <c r="W7" i="1"/>
  <c r="B8" i="1"/>
  <c r="C8" i="1"/>
  <c r="C21" i="1" s="1"/>
  <c r="D24" i="1"/>
  <c r="M24" i="1"/>
  <c r="N24" i="1"/>
  <c r="V8" i="1"/>
  <c r="V24" i="1" s="1"/>
  <c r="W8" i="1"/>
  <c r="W24" i="1" s="1"/>
  <c r="X8" i="1"/>
  <c r="X24" i="1" s="1"/>
  <c r="B9" i="1"/>
  <c r="C9" i="1"/>
  <c r="H9" i="1"/>
  <c r="H25" i="1" s="1"/>
  <c r="I9" i="1"/>
  <c r="I25" i="1" s="1"/>
  <c r="J9" i="1"/>
  <c r="J25" i="1" s="1"/>
  <c r="R21" i="1"/>
  <c r="R37" i="1" s="1"/>
  <c r="T25" i="1"/>
  <c r="B10" i="1"/>
  <c r="C10" i="1"/>
  <c r="D26" i="1"/>
  <c r="H10" i="1"/>
  <c r="P10" i="1"/>
  <c r="Q10" i="1"/>
  <c r="X10" i="1"/>
  <c r="V10" i="1"/>
  <c r="W10" i="1"/>
  <c r="B11" i="1"/>
  <c r="C11" i="1"/>
  <c r="J11" i="1"/>
  <c r="J27" i="1" s="1"/>
  <c r="H11" i="1"/>
  <c r="H27" i="1" s="1"/>
  <c r="I11" i="1"/>
  <c r="I27" i="1" s="1"/>
  <c r="K27" i="1"/>
  <c r="M27" i="1"/>
  <c r="R27" i="1"/>
  <c r="W11" i="1"/>
  <c r="W27" i="1" s="1"/>
  <c r="B12" i="1"/>
  <c r="C12" i="1"/>
  <c r="D28" i="1"/>
  <c r="F28" i="1"/>
  <c r="M28" i="1"/>
  <c r="Q12" i="1"/>
  <c r="Q28" i="1" s="1"/>
  <c r="R28" i="1"/>
  <c r="V12" i="1"/>
  <c r="V28" i="1" s="1"/>
  <c r="W12" i="1"/>
  <c r="X12" i="1"/>
  <c r="X28" i="1" s="1"/>
  <c r="B13" i="1"/>
  <c r="B19" i="1" s="1"/>
  <c r="C13" i="1"/>
  <c r="C19" i="1" s="1"/>
  <c r="D29" i="1"/>
  <c r="H13" i="1"/>
  <c r="I13" i="1"/>
  <c r="I29" i="1" s="1"/>
  <c r="J13" i="1"/>
  <c r="J29" i="1" s="1"/>
  <c r="M29" i="1"/>
  <c r="R29" i="1"/>
  <c r="T29" i="1"/>
  <c r="B14" i="1"/>
  <c r="C14" i="1"/>
  <c r="I14" i="1"/>
  <c r="I30" i="1" s="1"/>
  <c r="O14" i="1"/>
  <c r="O30" i="1" s="1"/>
  <c r="P14" i="1"/>
  <c r="P30" i="1" s="1"/>
  <c r="Q14" i="1"/>
  <c r="Q30" i="1" s="1"/>
  <c r="X14" i="1"/>
  <c r="X30" i="1" s="1"/>
  <c r="V14" i="1"/>
  <c r="V30" i="1" s="1"/>
  <c r="W14" i="1"/>
  <c r="W30" i="1" s="1"/>
  <c r="B15" i="1"/>
  <c r="C15" i="1"/>
  <c r="J15" i="1"/>
  <c r="J31" i="1" s="1"/>
  <c r="H15" i="1"/>
  <c r="I15" i="1"/>
  <c r="K31" i="1"/>
  <c r="M31" i="1"/>
  <c r="R31" i="1"/>
  <c r="W15" i="1"/>
  <c r="W31" i="1" s="1"/>
  <c r="B16" i="1"/>
  <c r="C16" i="1"/>
  <c r="D32" i="1"/>
  <c r="F32" i="1"/>
  <c r="M32" i="1"/>
  <c r="N32" i="1"/>
  <c r="V16" i="1"/>
  <c r="V32" i="1" s="1"/>
  <c r="W16" i="1"/>
  <c r="W32" i="1" s="1"/>
  <c r="X16" i="1"/>
  <c r="X32" i="1" s="1"/>
  <c r="B17" i="1"/>
  <c r="C17" i="1"/>
  <c r="H17" i="1"/>
  <c r="H33" i="1" s="1"/>
  <c r="I17" i="1"/>
  <c r="I33" i="1" s="1"/>
  <c r="J17" i="1"/>
  <c r="J33" i="1" s="1"/>
  <c r="M33" i="1"/>
  <c r="R33" i="1"/>
  <c r="T33" i="1"/>
  <c r="B18" i="1"/>
  <c r="C18" i="1"/>
  <c r="D34" i="1"/>
  <c r="F34" i="1"/>
  <c r="J18" i="1"/>
  <c r="J34" i="1" s="1"/>
  <c r="O18" i="1"/>
  <c r="O34" i="1" s="1"/>
  <c r="P18" i="1"/>
  <c r="P34" i="1" s="1"/>
  <c r="Q18" i="1"/>
  <c r="Q34" i="1" s="1"/>
  <c r="X18" i="1"/>
  <c r="X34" i="1" s="1"/>
  <c r="V18" i="1"/>
  <c r="W18" i="1"/>
  <c r="D19" i="1"/>
  <c r="D35" i="1" s="1"/>
  <c r="E19" i="1"/>
  <c r="L19" i="1"/>
  <c r="L35" i="1" s="1"/>
  <c r="S19" i="1"/>
  <c r="S35" i="1" s="1"/>
  <c r="E20" i="1"/>
  <c r="E36" i="1" s="1"/>
  <c r="L20" i="1"/>
  <c r="L36" i="1" s="1"/>
  <c r="S20" i="1"/>
  <c r="S36" i="1" s="1"/>
  <c r="T20" i="1"/>
  <c r="T36" i="1" s="1"/>
  <c r="U20" i="1"/>
  <c r="U36" i="1" s="1"/>
  <c r="E21" i="1"/>
  <c r="L21" i="1"/>
  <c r="L37" i="1" s="1"/>
  <c r="S21" i="1"/>
  <c r="S37" i="1" s="1"/>
  <c r="T21" i="1"/>
  <c r="T37" i="1" s="1"/>
  <c r="U21" i="1"/>
  <c r="U37" i="1" s="1"/>
  <c r="D23" i="1"/>
  <c r="E23" i="1"/>
  <c r="F23" i="1"/>
  <c r="G23" i="1"/>
  <c r="L23" i="1"/>
  <c r="S23" i="1"/>
  <c r="T23" i="1"/>
  <c r="U23" i="1"/>
  <c r="E24" i="1"/>
  <c r="G24" i="1"/>
  <c r="K24" i="1"/>
  <c r="L24" i="1"/>
  <c r="R24" i="1"/>
  <c r="S24" i="1"/>
  <c r="T24" i="1"/>
  <c r="U24" i="1"/>
  <c r="D25" i="1"/>
  <c r="E25" i="1"/>
  <c r="F25" i="1"/>
  <c r="G25" i="1"/>
  <c r="K25" i="1"/>
  <c r="L25" i="1"/>
  <c r="M25" i="1"/>
  <c r="N25" i="1"/>
  <c r="S25" i="1"/>
  <c r="E26" i="1"/>
  <c r="F26" i="1"/>
  <c r="G26" i="1"/>
  <c r="K26" i="1"/>
  <c r="L26" i="1"/>
  <c r="M26" i="1"/>
  <c r="N26" i="1"/>
  <c r="S26" i="1"/>
  <c r="T26" i="1"/>
  <c r="U26" i="1"/>
  <c r="V26" i="1"/>
  <c r="W26" i="1"/>
  <c r="D27" i="1"/>
  <c r="E27" i="1"/>
  <c r="F27" i="1"/>
  <c r="G27" i="1"/>
  <c r="L27" i="1"/>
  <c r="S27" i="1"/>
  <c r="T27" i="1"/>
  <c r="U27" i="1"/>
  <c r="E28" i="1"/>
  <c r="K28" i="1"/>
  <c r="L28" i="1"/>
  <c r="S28" i="1"/>
  <c r="T28" i="1"/>
  <c r="U28" i="1"/>
  <c r="W28" i="1"/>
  <c r="E29" i="1"/>
  <c r="F29" i="1"/>
  <c r="G29" i="1"/>
  <c r="H29" i="1"/>
  <c r="K29" i="1"/>
  <c r="L29" i="1"/>
  <c r="N29" i="1"/>
  <c r="S29" i="1"/>
  <c r="D30" i="1"/>
  <c r="E30" i="1"/>
  <c r="F30" i="1"/>
  <c r="K30" i="1"/>
  <c r="L30" i="1"/>
  <c r="M30" i="1"/>
  <c r="N30" i="1"/>
  <c r="R30" i="1"/>
  <c r="S30" i="1"/>
  <c r="T30" i="1"/>
  <c r="U30" i="1"/>
  <c r="E31" i="1"/>
  <c r="F31" i="1"/>
  <c r="G31" i="1"/>
  <c r="H31" i="1"/>
  <c r="I31" i="1"/>
  <c r="L31" i="1"/>
  <c r="S31" i="1"/>
  <c r="T31" i="1"/>
  <c r="U31" i="1"/>
  <c r="E32" i="1"/>
  <c r="G32" i="1"/>
  <c r="K32" i="1"/>
  <c r="L32" i="1"/>
  <c r="R32" i="1"/>
  <c r="S32" i="1"/>
  <c r="T32" i="1"/>
  <c r="U32" i="1"/>
  <c r="D33" i="1"/>
  <c r="E33" i="1"/>
  <c r="F33" i="1"/>
  <c r="G33" i="1"/>
  <c r="K33" i="1"/>
  <c r="L33" i="1"/>
  <c r="N33" i="1"/>
  <c r="S33" i="1"/>
  <c r="E34" i="1"/>
  <c r="K34" i="1"/>
  <c r="L34" i="1"/>
  <c r="M34" i="1"/>
  <c r="N34" i="1"/>
  <c r="S34" i="1"/>
  <c r="T34" i="1"/>
  <c r="U34" i="1"/>
  <c r="V34" i="1"/>
  <c r="W34" i="1"/>
  <c r="B35" i="1"/>
  <c r="C35" i="1"/>
  <c r="E35" i="1"/>
  <c r="B36" i="1"/>
  <c r="C36" i="1"/>
  <c r="B37" i="1"/>
  <c r="C37" i="1"/>
  <c r="E37" i="1"/>
  <c r="S49" i="7" l="1"/>
  <c r="B20" i="1"/>
  <c r="AV49" i="11"/>
  <c r="AE35" i="11"/>
  <c r="V34" i="33"/>
  <c r="H30" i="45"/>
  <c r="C19" i="55"/>
  <c r="B20" i="57"/>
  <c r="C19" i="3"/>
  <c r="B19" i="3"/>
  <c r="AE49" i="7"/>
  <c r="B21" i="1"/>
  <c r="Y34" i="7"/>
  <c r="S49" i="11"/>
  <c r="AK34" i="11"/>
  <c r="H21" i="43"/>
  <c r="H37" i="43" s="1"/>
  <c r="H19" i="45"/>
  <c r="H35" i="45" s="1"/>
  <c r="C19" i="65"/>
  <c r="O19" i="65"/>
  <c r="O35" i="65" s="1"/>
  <c r="AB35" i="79"/>
  <c r="B21" i="5"/>
  <c r="AV19" i="11"/>
  <c r="P19" i="33"/>
  <c r="P34" i="37"/>
  <c r="AB50" i="39"/>
  <c r="H21" i="45"/>
  <c r="H37" i="45" s="1"/>
  <c r="C19" i="47"/>
  <c r="C20" i="63"/>
  <c r="V34" i="39"/>
  <c r="C21" i="51"/>
  <c r="B19" i="63"/>
  <c r="O24" i="65"/>
  <c r="O21" i="65"/>
  <c r="O37" i="65" s="1"/>
  <c r="B20" i="5"/>
  <c r="BL13" i="11"/>
  <c r="AF50" i="39"/>
  <c r="C20" i="61"/>
  <c r="P49" i="77"/>
  <c r="BE49" i="11"/>
  <c r="S35" i="11"/>
  <c r="BB33" i="11"/>
  <c r="AY33" i="11"/>
  <c r="AY19" i="11"/>
  <c r="BL11" i="11"/>
  <c r="Y34" i="33"/>
  <c r="Y19" i="33"/>
  <c r="J20" i="45"/>
  <c r="J36" i="45" s="1"/>
  <c r="C19" i="45"/>
  <c r="B20" i="49"/>
  <c r="C21" i="49"/>
  <c r="C19" i="49"/>
  <c r="B19" i="57"/>
  <c r="V21" i="61"/>
  <c r="V37" i="61" s="1"/>
  <c r="S49" i="29"/>
  <c r="V49" i="33"/>
  <c r="P20" i="37"/>
  <c r="C21" i="53"/>
  <c r="C20" i="1"/>
  <c r="C19" i="5"/>
  <c r="B19" i="5"/>
  <c r="S33" i="11"/>
  <c r="P48" i="29"/>
  <c r="P49" i="29"/>
  <c r="Y19" i="37"/>
  <c r="Y50" i="39"/>
  <c r="J24" i="45"/>
  <c r="J19" i="45"/>
  <c r="J35" i="45" s="1"/>
  <c r="B21" i="51"/>
  <c r="B20" i="51"/>
  <c r="B19" i="51"/>
  <c r="C20" i="57"/>
  <c r="C19" i="63"/>
  <c r="P34" i="69"/>
  <c r="P33" i="69"/>
  <c r="P19" i="73"/>
  <c r="Y49" i="93"/>
  <c r="V50" i="101"/>
  <c r="S34" i="105"/>
  <c r="S19" i="117"/>
  <c r="Z48" i="119"/>
  <c r="Z34" i="121"/>
  <c r="P18" i="123"/>
  <c r="V20" i="137"/>
  <c r="C20" i="47"/>
  <c r="B21" i="49"/>
  <c r="C20" i="51"/>
  <c r="C19" i="51"/>
  <c r="Y49" i="71"/>
  <c r="Y18" i="91"/>
  <c r="AB18" i="93"/>
  <c r="Y49" i="97"/>
  <c r="V49" i="97"/>
  <c r="Y48" i="97"/>
  <c r="AE50" i="107"/>
  <c r="C33" i="109"/>
  <c r="V49" i="121"/>
  <c r="V35" i="121"/>
  <c r="Z35" i="121"/>
  <c r="S34" i="135"/>
  <c r="C50" i="137"/>
  <c r="V35" i="137"/>
  <c r="C20" i="137"/>
  <c r="V19" i="137"/>
  <c r="S19" i="137"/>
  <c r="Z49" i="143"/>
  <c r="V34" i="143"/>
  <c r="C21" i="153"/>
  <c r="Q19" i="153"/>
  <c r="Q35" i="153" s="1"/>
  <c r="C19" i="157"/>
  <c r="H49" i="91"/>
  <c r="AB50" i="93"/>
  <c r="S19" i="99"/>
  <c r="AF34" i="117"/>
  <c r="Z49" i="119"/>
  <c r="S34" i="121"/>
  <c r="P49" i="123"/>
  <c r="V49" i="137"/>
  <c r="S33" i="137"/>
  <c r="C21" i="157"/>
  <c r="B19" i="157"/>
  <c r="C21" i="57"/>
  <c r="M49" i="71"/>
  <c r="Y19" i="73"/>
  <c r="AE19" i="75"/>
  <c r="Y34" i="79"/>
  <c r="S34" i="91"/>
  <c r="Y20" i="91"/>
  <c r="V49" i="93"/>
  <c r="C34" i="93"/>
  <c r="V19" i="101"/>
  <c r="V49" i="105"/>
  <c r="P50" i="105"/>
  <c r="Z48" i="121"/>
  <c r="V34" i="121"/>
  <c r="H34" i="121"/>
  <c r="C19" i="123"/>
  <c r="C49" i="137"/>
  <c r="V48" i="137"/>
  <c r="S49" i="137"/>
  <c r="C34" i="137"/>
  <c r="V33" i="137"/>
  <c r="S35" i="137"/>
  <c r="H35" i="137"/>
  <c r="C18" i="137"/>
  <c r="V49" i="143"/>
  <c r="V33" i="143"/>
  <c r="B21" i="157"/>
  <c r="C19" i="161"/>
  <c r="S50" i="97"/>
  <c r="Y35" i="107"/>
  <c r="Z49" i="109"/>
  <c r="V49" i="123"/>
  <c r="H33" i="123"/>
  <c r="C20" i="157"/>
  <c r="S19" i="85"/>
  <c r="P49" i="87"/>
  <c r="Y19" i="93"/>
  <c r="AF49" i="99"/>
  <c r="V33" i="121"/>
  <c r="C49" i="123"/>
  <c r="C19" i="135"/>
  <c r="C18" i="135"/>
  <c r="V48" i="143"/>
  <c r="C20" i="145"/>
  <c r="B20" i="157"/>
  <c r="P34" i="89"/>
  <c r="V19" i="91"/>
  <c r="C18" i="93"/>
  <c r="V19" i="105"/>
  <c r="V35" i="113"/>
  <c r="S50" i="135"/>
  <c r="V35" i="143"/>
  <c r="B21" i="159"/>
  <c r="S34" i="85"/>
  <c r="V49" i="99"/>
  <c r="S34" i="101"/>
  <c r="S35" i="113"/>
  <c r="Z49" i="121"/>
  <c r="V35" i="123"/>
  <c r="H26" i="1"/>
  <c r="H26" i="3"/>
  <c r="X26" i="1"/>
  <c r="S35" i="7"/>
  <c r="S33" i="7"/>
  <c r="BK48" i="11"/>
  <c r="BK50" i="11"/>
  <c r="V48" i="11"/>
  <c r="V50" i="11"/>
  <c r="BK34" i="11"/>
  <c r="Y49" i="29"/>
  <c r="X15" i="3"/>
  <c r="X31" i="3" s="1"/>
  <c r="U31" i="3"/>
  <c r="BM36" i="11"/>
  <c r="AV33" i="11"/>
  <c r="AV35" i="11"/>
  <c r="P15" i="1"/>
  <c r="P31" i="1" s="1"/>
  <c r="O15" i="1"/>
  <c r="O31" i="1" s="1"/>
  <c r="U29" i="1"/>
  <c r="X13" i="1"/>
  <c r="X29" i="1" s="1"/>
  <c r="P11" i="1"/>
  <c r="P27" i="1" s="1"/>
  <c r="O11" i="1"/>
  <c r="O27" i="1" s="1"/>
  <c r="N27" i="1"/>
  <c r="P7" i="1"/>
  <c r="N19" i="1"/>
  <c r="N35" i="1" s="1"/>
  <c r="O7" i="1"/>
  <c r="Q17" i="3"/>
  <c r="Q33" i="3" s="1"/>
  <c r="P17" i="3"/>
  <c r="P33" i="3" s="1"/>
  <c r="J12" i="3"/>
  <c r="J28" i="3" s="1"/>
  <c r="I12" i="3"/>
  <c r="I28" i="3" s="1"/>
  <c r="X9" i="3"/>
  <c r="X25" i="3" s="1"/>
  <c r="W9" i="3"/>
  <c r="W25" i="3" s="1"/>
  <c r="Q26" i="5"/>
  <c r="AB50" i="7"/>
  <c r="AB48" i="7"/>
  <c r="AS48" i="11"/>
  <c r="AS50" i="11"/>
  <c r="Y48" i="11"/>
  <c r="Y50" i="11"/>
  <c r="BM6" i="11"/>
  <c r="K20" i="1"/>
  <c r="K36" i="1" s="1"/>
  <c r="AS34" i="11"/>
  <c r="G34" i="1"/>
  <c r="P26" i="1"/>
  <c r="K21" i="1"/>
  <c r="K37" i="1" s="1"/>
  <c r="H18" i="1"/>
  <c r="H34" i="1" s="1"/>
  <c r="X17" i="1"/>
  <c r="X33" i="1" s="1"/>
  <c r="H14" i="1"/>
  <c r="H30" i="1" s="1"/>
  <c r="X9" i="1"/>
  <c r="X25" i="1" s="1"/>
  <c r="K29" i="3"/>
  <c r="R19" i="3"/>
  <c r="R35" i="3" s="1"/>
  <c r="X16" i="3"/>
  <c r="X32" i="3" s="1"/>
  <c r="I16" i="3"/>
  <c r="I32" i="3" s="1"/>
  <c r="V15" i="3"/>
  <c r="V31" i="3" s="1"/>
  <c r="AB34" i="7"/>
  <c r="P34" i="7"/>
  <c r="H35" i="7"/>
  <c r="BE34" i="11"/>
  <c r="G20" i="1"/>
  <c r="G36" i="1" s="1"/>
  <c r="J10" i="1"/>
  <c r="BE33" i="11"/>
  <c r="BE35" i="11"/>
  <c r="K21" i="3"/>
  <c r="K37" i="3" s="1"/>
  <c r="K23" i="3"/>
  <c r="S50" i="7"/>
  <c r="S48" i="7"/>
  <c r="P33" i="9"/>
  <c r="P35" i="9"/>
  <c r="BE48" i="11"/>
  <c r="BE50" i="11"/>
  <c r="P50" i="11"/>
  <c r="V33" i="11"/>
  <c r="V35" i="11"/>
  <c r="Y50" i="29"/>
  <c r="Y48" i="29"/>
  <c r="R25" i="1"/>
  <c r="Q26" i="1"/>
  <c r="M23" i="1"/>
  <c r="M20" i="1"/>
  <c r="M36" i="1" s="1"/>
  <c r="I18" i="1"/>
  <c r="I34" i="1" s="1"/>
  <c r="V17" i="1"/>
  <c r="V33" i="1" s="1"/>
  <c r="O16" i="1"/>
  <c r="O32" i="1" s="1"/>
  <c r="Q15" i="1"/>
  <c r="Q31" i="1" s="1"/>
  <c r="V13" i="1"/>
  <c r="V29" i="1" s="1"/>
  <c r="O12" i="1"/>
  <c r="O28" i="1" s="1"/>
  <c r="Q11" i="1"/>
  <c r="Q27" i="1" s="1"/>
  <c r="I10" i="1"/>
  <c r="V9" i="1"/>
  <c r="V25" i="1" s="1"/>
  <c r="O8" i="1"/>
  <c r="O24" i="1" s="1"/>
  <c r="Q7" i="1"/>
  <c r="T21" i="3"/>
  <c r="T37" i="3" s="1"/>
  <c r="O17" i="3"/>
  <c r="O33" i="3" s="1"/>
  <c r="W15" i="3"/>
  <c r="W31" i="3" s="1"/>
  <c r="J15" i="3"/>
  <c r="J31" i="3" s="1"/>
  <c r="V19" i="7"/>
  <c r="BH49" i="11"/>
  <c r="V49" i="11"/>
  <c r="AV34" i="11"/>
  <c r="X7" i="3"/>
  <c r="W7" i="3"/>
  <c r="U23" i="3"/>
  <c r="S48" i="9"/>
  <c r="S50" i="9"/>
  <c r="F19" i="1"/>
  <c r="F35" i="1" s="1"/>
  <c r="F24" i="1"/>
  <c r="X11" i="3"/>
  <c r="X27" i="3" s="1"/>
  <c r="W11" i="3"/>
  <c r="W27" i="3" s="1"/>
  <c r="O26" i="3"/>
  <c r="O7" i="3"/>
  <c r="M23" i="3"/>
  <c r="I21" i="5"/>
  <c r="I37" i="5" s="1"/>
  <c r="I23" i="5"/>
  <c r="I19" i="5"/>
  <c r="I35" i="5" s="1"/>
  <c r="AV48" i="11"/>
  <c r="AV50" i="11"/>
  <c r="BH33" i="11"/>
  <c r="BH35" i="11"/>
  <c r="BB20" i="11"/>
  <c r="Y20" i="11"/>
  <c r="Y18" i="11"/>
  <c r="H16" i="3"/>
  <c r="H32" i="3" s="1"/>
  <c r="AB19" i="7"/>
  <c r="N28" i="1"/>
  <c r="R26" i="1"/>
  <c r="U25" i="1"/>
  <c r="W23" i="1"/>
  <c r="N23" i="1"/>
  <c r="D20" i="1"/>
  <c r="D36" i="1" s="1"/>
  <c r="G19" i="1"/>
  <c r="G35" i="1" s="1"/>
  <c r="W17" i="1"/>
  <c r="W33" i="1" s="1"/>
  <c r="P16" i="1"/>
  <c r="P32" i="1" s="1"/>
  <c r="W13" i="1"/>
  <c r="W29" i="1" s="1"/>
  <c r="P12" i="1"/>
  <c r="P28" i="1" s="1"/>
  <c r="W9" i="1"/>
  <c r="P8" i="1"/>
  <c r="P24" i="1" s="1"/>
  <c r="U21" i="3"/>
  <c r="U37" i="3" s="1"/>
  <c r="M20" i="3"/>
  <c r="M36" i="3" s="1"/>
  <c r="T19" i="3"/>
  <c r="T35" i="3" s="1"/>
  <c r="D19" i="3"/>
  <c r="D35" i="3" s="1"/>
  <c r="B20" i="3"/>
  <c r="V49" i="7"/>
  <c r="S34" i="7"/>
  <c r="V34" i="11"/>
  <c r="J14" i="1"/>
  <c r="J30" i="1" s="1"/>
  <c r="G30" i="1"/>
  <c r="J8" i="1"/>
  <c r="G21" i="1"/>
  <c r="G37" i="1" s="1"/>
  <c r="W20" i="5"/>
  <c r="W36" i="5" s="1"/>
  <c r="W26" i="5"/>
  <c r="W19" i="5"/>
  <c r="W35" i="5" s="1"/>
  <c r="W21" i="5"/>
  <c r="W37" i="5" s="1"/>
  <c r="W23" i="5"/>
  <c r="Y33" i="11"/>
  <c r="Y35" i="11"/>
  <c r="AS20" i="11"/>
  <c r="M19" i="1"/>
  <c r="M35" i="1" s="1"/>
  <c r="V7" i="3"/>
  <c r="S19" i="7"/>
  <c r="V35" i="9"/>
  <c r="R34" i="1"/>
  <c r="U33" i="1"/>
  <c r="N31" i="1"/>
  <c r="D31" i="1"/>
  <c r="N21" i="1"/>
  <c r="N37" i="1" s="1"/>
  <c r="D21" i="1"/>
  <c r="D37" i="1" s="1"/>
  <c r="R19" i="1"/>
  <c r="R35" i="1" s="1"/>
  <c r="Q16" i="1"/>
  <c r="Q32" i="1" s="1"/>
  <c r="J16" i="1"/>
  <c r="J32" i="1" s="1"/>
  <c r="J12" i="1"/>
  <c r="J28" i="1" s="1"/>
  <c r="Q8" i="1"/>
  <c r="Q24" i="1" s="1"/>
  <c r="N33" i="3"/>
  <c r="U25" i="3"/>
  <c r="U19" i="3"/>
  <c r="U35" i="3" s="1"/>
  <c r="R21" i="3"/>
  <c r="R37" i="3" s="1"/>
  <c r="Y49" i="7"/>
  <c r="Y19" i="7"/>
  <c r="P34" i="9"/>
  <c r="AY48" i="11"/>
  <c r="BK49" i="11"/>
  <c r="Y49" i="11"/>
  <c r="BH34" i="11"/>
  <c r="V49" i="29"/>
  <c r="AE34" i="29"/>
  <c r="J10" i="3"/>
  <c r="I10" i="3"/>
  <c r="G26" i="3"/>
  <c r="G20" i="3"/>
  <c r="G36" i="3" s="1"/>
  <c r="Y20" i="7"/>
  <c r="Y18" i="7"/>
  <c r="Y20" i="9"/>
  <c r="P17" i="1"/>
  <c r="P33" i="1" s="1"/>
  <c r="O17" i="1"/>
  <c r="O33" i="1" s="1"/>
  <c r="P13" i="1"/>
  <c r="P29" i="1" s="1"/>
  <c r="O13" i="1"/>
  <c r="O29" i="1" s="1"/>
  <c r="P9" i="1"/>
  <c r="P25" i="1" s="1"/>
  <c r="O9" i="1"/>
  <c r="O25" i="1" s="1"/>
  <c r="X7" i="1"/>
  <c r="U19" i="1"/>
  <c r="U35" i="1" s="1"/>
  <c r="O15" i="3"/>
  <c r="O31" i="3" s="1"/>
  <c r="N31" i="3"/>
  <c r="Q15" i="3"/>
  <c r="Q31" i="3" s="1"/>
  <c r="P15" i="3"/>
  <c r="P31" i="3" s="1"/>
  <c r="X13" i="3"/>
  <c r="X29" i="3" s="1"/>
  <c r="W13" i="3"/>
  <c r="W29" i="3" s="1"/>
  <c r="U29" i="3"/>
  <c r="J8" i="3"/>
  <c r="J24" i="3" s="1"/>
  <c r="I8" i="3"/>
  <c r="I24" i="3" s="1"/>
  <c r="G19" i="3"/>
  <c r="G35" i="3" s="1"/>
  <c r="G24" i="3"/>
  <c r="I20" i="5"/>
  <c r="I36" i="5" s="1"/>
  <c r="I26" i="5"/>
  <c r="BH48" i="11"/>
  <c r="BH50" i="11"/>
  <c r="AE50" i="11"/>
  <c r="BK33" i="11"/>
  <c r="BK35" i="11"/>
  <c r="S50" i="29"/>
  <c r="S48" i="29"/>
  <c r="K19" i="1"/>
  <c r="K35" i="1" s="1"/>
  <c r="F20" i="1"/>
  <c r="F36" i="1" s="1"/>
  <c r="M19" i="3"/>
  <c r="M35" i="3" s="1"/>
  <c r="O11" i="3"/>
  <c r="O27" i="3" s="1"/>
  <c r="R20" i="1"/>
  <c r="R36" i="1" s="1"/>
  <c r="H16" i="1"/>
  <c r="H32" i="1" s="1"/>
  <c r="X15" i="1"/>
  <c r="X31" i="1" s="1"/>
  <c r="H12" i="1"/>
  <c r="H28" i="1" s="1"/>
  <c r="X11" i="1"/>
  <c r="X27" i="1" s="1"/>
  <c r="W20" i="1"/>
  <c r="W36" i="1" s="1"/>
  <c r="N20" i="1"/>
  <c r="N36" i="1" s="1"/>
  <c r="H8" i="1"/>
  <c r="H21" i="1" s="1"/>
  <c r="H37" i="1" s="1"/>
  <c r="X14" i="3"/>
  <c r="X30" i="3" s="1"/>
  <c r="I14" i="3"/>
  <c r="I30" i="3" s="1"/>
  <c r="B21" i="3"/>
  <c r="P49" i="7"/>
  <c r="P49" i="9"/>
  <c r="S20" i="9"/>
  <c r="AY50" i="11"/>
  <c r="BB49" i="11"/>
  <c r="Y34" i="11"/>
  <c r="AE19" i="11"/>
  <c r="H49" i="29"/>
  <c r="S34" i="29"/>
  <c r="J16" i="3"/>
  <c r="J32" i="3" s="1"/>
  <c r="G32" i="3"/>
  <c r="M20" i="7"/>
  <c r="P48" i="9"/>
  <c r="P50" i="9"/>
  <c r="V18" i="9"/>
  <c r="V20" i="9"/>
  <c r="BM24" i="11"/>
  <c r="AS33" i="11"/>
  <c r="AS35" i="11"/>
  <c r="AB35" i="11"/>
  <c r="S20" i="11"/>
  <c r="G28" i="1"/>
  <c r="F21" i="1"/>
  <c r="F37" i="1" s="1"/>
  <c r="Q17" i="1"/>
  <c r="Q33" i="1" s="1"/>
  <c r="I16" i="1"/>
  <c r="I32" i="1" s="1"/>
  <c r="V15" i="1"/>
  <c r="V31" i="1" s="1"/>
  <c r="Q13" i="1"/>
  <c r="Q29" i="1" s="1"/>
  <c r="I12" i="1"/>
  <c r="I28" i="1" s="1"/>
  <c r="V11" i="1"/>
  <c r="V27" i="1" s="1"/>
  <c r="O10" i="1"/>
  <c r="Q9" i="1"/>
  <c r="Q25" i="1" s="1"/>
  <c r="I8" i="1"/>
  <c r="V7" i="1"/>
  <c r="M21" i="3"/>
  <c r="M37" i="3" s="1"/>
  <c r="D20" i="3"/>
  <c r="D36" i="3" s="1"/>
  <c r="K19" i="3"/>
  <c r="K35" i="3" s="1"/>
  <c r="J17" i="3"/>
  <c r="J33" i="3" s="1"/>
  <c r="R20" i="3"/>
  <c r="R36" i="3" s="1"/>
  <c r="H8" i="3"/>
  <c r="H24" i="3" s="1"/>
  <c r="C21" i="3"/>
  <c r="AB49" i="7"/>
  <c r="P19" i="7"/>
  <c r="S49" i="9"/>
  <c r="V19" i="9"/>
  <c r="AS49" i="11"/>
  <c r="AB49" i="11"/>
  <c r="P34" i="11"/>
  <c r="V19" i="11"/>
  <c r="BL8" i="11"/>
  <c r="AV20" i="11"/>
  <c r="T18" i="11"/>
  <c r="T20" i="11"/>
  <c r="M36" i="29"/>
  <c r="I50" i="29"/>
  <c r="AF32" i="29"/>
  <c r="AB32" i="29"/>
  <c r="M30" i="29"/>
  <c r="AE29" i="29"/>
  <c r="M14" i="29"/>
  <c r="AE13" i="29"/>
  <c r="M10" i="29"/>
  <c r="AE9" i="29"/>
  <c r="Y20" i="29"/>
  <c r="AE50" i="31"/>
  <c r="S50" i="31"/>
  <c r="AE32" i="31"/>
  <c r="H31" i="31"/>
  <c r="AE18" i="31"/>
  <c r="AE35" i="33"/>
  <c r="AE20" i="33"/>
  <c r="N19" i="3"/>
  <c r="N35" i="3" s="1"/>
  <c r="F19" i="3"/>
  <c r="F35" i="3" s="1"/>
  <c r="P13" i="3"/>
  <c r="P29" i="3" s="1"/>
  <c r="P11" i="3"/>
  <c r="P27" i="3" s="1"/>
  <c r="P9" i="3"/>
  <c r="P25" i="3" s="1"/>
  <c r="P7" i="3"/>
  <c r="U28" i="5"/>
  <c r="R27" i="5"/>
  <c r="F23" i="5"/>
  <c r="K21" i="5"/>
  <c r="K37" i="5" s="1"/>
  <c r="C21" i="5"/>
  <c r="X18" i="5"/>
  <c r="X34" i="5" s="1"/>
  <c r="O18" i="5"/>
  <c r="O34" i="5" s="1"/>
  <c r="J17" i="5"/>
  <c r="J33" i="5" s="1"/>
  <c r="X16" i="5"/>
  <c r="X32" i="5" s="1"/>
  <c r="O16" i="5"/>
  <c r="O32" i="5" s="1"/>
  <c r="J15" i="5"/>
  <c r="J31" i="5" s="1"/>
  <c r="X14" i="5"/>
  <c r="X30" i="5" s="1"/>
  <c r="O14" i="5"/>
  <c r="O30" i="5" s="1"/>
  <c r="J13" i="5"/>
  <c r="J29" i="5" s="1"/>
  <c r="X12" i="5"/>
  <c r="X28" i="5" s="1"/>
  <c r="O12" i="5"/>
  <c r="O28" i="5" s="1"/>
  <c r="J11" i="5"/>
  <c r="J27" i="5" s="1"/>
  <c r="X10" i="5"/>
  <c r="O10" i="5"/>
  <c r="J9" i="5"/>
  <c r="J25" i="5" s="1"/>
  <c r="X8" i="5"/>
  <c r="O8" i="5"/>
  <c r="J7" i="5"/>
  <c r="AE50" i="7"/>
  <c r="W50" i="7"/>
  <c r="O50" i="7"/>
  <c r="AF49" i="7"/>
  <c r="Q48" i="7"/>
  <c r="I48" i="7"/>
  <c r="AH47" i="7"/>
  <c r="AI46" i="7"/>
  <c r="C46" i="7"/>
  <c r="M44" i="7"/>
  <c r="M49" i="7" s="1"/>
  <c r="AE42" i="7"/>
  <c r="H41" i="7"/>
  <c r="AH39" i="7"/>
  <c r="AI38" i="7"/>
  <c r="AI50" i="7" s="1"/>
  <c r="C38" i="7"/>
  <c r="M36" i="7"/>
  <c r="N35" i="7"/>
  <c r="F35" i="7"/>
  <c r="W34" i="7"/>
  <c r="AF33" i="7"/>
  <c r="X33" i="7"/>
  <c r="AH31" i="7"/>
  <c r="AI30" i="7"/>
  <c r="C30" i="7"/>
  <c r="M28" i="7"/>
  <c r="AE26" i="7"/>
  <c r="H25" i="7"/>
  <c r="AH23" i="7"/>
  <c r="AI22" i="7"/>
  <c r="C22" i="7"/>
  <c r="AB21" i="7"/>
  <c r="AC20" i="7"/>
  <c r="U20" i="7"/>
  <c r="N19" i="7"/>
  <c r="F19" i="7"/>
  <c r="W18" i="7"/>
  <c r="O18" i="7"/>
  <c r="H17" i="7"/>
  <c r="AH15" i="7"/>
  <c r="AI14" i="7"/>
  <c r="C14" i="7"/>
  <c r="M12" i="7"/>
  <c r="AE10" i="7"/>
  <c r="H9" i="7"/>
  <c r="AH7" i="7"/>
  <c r="AI6" i="7"/>
  <c r="S6" i="7"/>
  <c r="C6" i="7"/>
  <c r="K50" i="9"/>
  <c r="N49" i="9"/>
  <c r="F49" i="9"/>
  <c r="Q48" i="9"/>
  <c r="I48" i="9"/>
  <c r="AB47" i="9"/>
  <c r="AC44" i="9"/>
  <c r="M44" i="9"/>
  <c r="H43" i="9"/>
  <c r="C42" i="9"/>
  <c r="Y40" i="9"/>
  <c r="AB39" i="9"/>
  <c r="AC36" i="9"/>
  <c r="M36" i="9"/>
  <c r="K34" i="9"/>
  <c r="N33" i="9"/>
  <c r="F33" i="9"/>
  <c r="Y32" i="9"/>
  <c r="AB31" i="9"/>
  <c r="AC28" i="9"/>
  <c r="M28" i="9"/>
  <c r="H27" i="9"/>
  <c r="C26" i="9"/>
  <c r="Y24" i="9"/>
  <c r="AB23" i="9"/>
  <c r="U20" i="9"/>
  <c r="K18" i="9"/>
  <c r="Y16" i="9"/>
  <c r="AB15" i="9"/>
  <c r="AC12" i="9"/>
  <c r="M12" i="9"/>
  <c r="M19" i="9" s="1"/>
  <c r="H11" i="9"/>
  <c r="C10" i="9"/>
  <c r="Y8" i="9"/>
  <c r="AB7" i="9"/>
  <c r="W50" i="11"/>
  <c r="O50" i="11"/>
  <c r="AT49" i="11"/>
  <c r="AI49" i="11"/>
  <c r="K49" i="11"/>
  <c r="W48" i="11"/>
  <c r="O48" i="11"/>
  <c r="C47" i="11"/>
  <c r="AP46" i="11"/>
  <c r="BL46" i="11" s="1"/>
  <c r="C45" i="11"/>
  <c r="AP44" i="11"/>
  <c r="BL44" i="11" s="1"/>
  <c r="C43" i="11"/>
  <c r="AP42" i="11"/>
  <c r="BL42" i="11" s="1"/>
  <c r="C41" i="11"/>
  <c r="AP40" i="11"/>
  <c r="AE40" i="11"/>
  <c r="AE49" i="11" s="1"/>
  <c r="C39" i="11"/>
  <c r="AP38" i="11"/>
  <c r="BL38" i="11" s="1"/>
  <c r="BB37" i="11"/>
  <c r="S37" i="11"/>
  <c r="C37" i="11"/>
  <c r="AP36" i="11"/>
  <c r="BJ35" i="11"/>
  <c r="AT35" i="11"/>
  <c r="AI35" i="11"/>
  <c r="K35" i="11"/>
  <c r="BJ33" i="11"/>
  <c r="AT33" i="11"/>
  <c r="AI33" i="11"/>
  <c r="AA33" i="11"/>
  <c r="K33" i="11"/>
  <c r="AP32" i="11"/>
  <c r="BL32" i="11" s="1"/>
  <c r="AP30" i="11"/>
  <c r="BL30" i="11" s="1"/>
  <c r="AP28" i="11"/>
  <c r="BL28" i="11" s="1"/>
  <c r="AP26" i="11"/>
  <c r="BL26" i="11" s="1"/>
  <c r="AP24" i="11"/>
  <c r="AP22" i="11"/>
  <c r="AK17" i="11"/>
  <c r="AL12" i="11"/>
  <c r="BM12" i="11" s="1"/>
  <c r="AC18" i="11"/>
  <c r="AV18" i="11"/>
  <c r="J8" i="19"/>
  <c r="F11" i="21"/>
  <c r="F10" i="21"/>
  <c r="N11" i="25"/>
  <c r="N10" i="25"/>
  <c r="J12" i="27"/>
  <c r="W50" i="29"/>
  <c r="K49" i="29"/>
  <c r="I48" i="29"/>
  <c r="AE46" i="29"/>
  <c r="M46" i="29"/>
  <c r="AE42" i="29"/>
  <c r="M42" i="29"/>
  <c r="AE38" i="29"/>
  <c r="M38" i="29"/>
  <c r="I33" i="29"/>
  <c r="M31" i="29"/>
  <c r="C31" i="29"/>
  <c r="O33" i="29"/>
  <c r="M21" i="29"/>
  <c r="K18" i="29"/>
  <c r="H17" i="29"/>
  <c r="C15" i="29"/>
  <c r="C11" i="29"/>
  <c r="R19" i="29"/>
  <c r="V50" i="31"/>
  <c r="D49" i="31"/>
  <c r="U33" i="31"/>
  <c r="S19" i="33"/>
  <c r="U18" i="11"/>
  <c r="U20" i="11"/>
  <c r="AB22" i="29"/>
  <c r="Z33" i="29"/>
  <c r="AF22" i="29"/>
  <c r="W19" i="29"/>
  <c r="Y10" i="29"/>
  <c r="Y18" i="29" s="1"/>
  <c r="N19" i="29"/>
  <c r="P10" i="29"/>
  <c r="P19" i="29" s="1"/>
  <c r="M46" i="31"/>
  <c r="C46" i="31"/>
  <c r="AF38" i="31"/>
  <c r="AB38" i="31"/>
  <c r="W50" i="31"/>
  <c r="Y37" i="31"/>
  <c r="W48" i="31"/>
  <c r="AE36" i="31"/>
  <c r="H23" i="31"/>
  <c r="D33" i="31"/>
  <c r="AE50" i="33"/>
  <c r="V50" i="37"/>
  <c r="N29" i="3"/>
  <c r="V18" i="3"/>
  <c r="V34" i="3" s="1"/>
  <c r="H17" i="3"/>
  <c r="H33" i="3" s="1"/>
  <c r="V16" i="3"/>
  <c r="V32" i="3" s="1"/>
  <c r="H15" i="3"/>
  <c r="H31" i="3" s="1"/>
  <c r="V14" i="3"/>
  <c r="V30" i="3" s="1"/>
  <c r="Q13" i="3"/>
  <c r="Q29" i="3" s="1"/>
  <c r="H13" i="3"/>
  <c r="H29" i="3" s="1"/>
  <c r="V12" i="3"/>
  <c r="V28" i="3" s="1"/>
  <c r="Q11" i="3"/>
  <c r="Q27" i="3" s="1"/>
  <c r="H11" i="3"/>
  <c r="H27" i="3" s="1"/>
  <c r="V10" i="3"/>
  <c r="Q9" i="3"/>
  <c r="Q25" i="3" s="1"/>
  <c r="H9" i="3"/>
  <c r="H25" i="3" s="1"/>
  <c r="V8" i="3"/>
  <c r="V24" i="3" s="1"/>
  <c r="Q7" i="3"/>
  <c r="H7" i="3"/>
  <c r="G31" i="5"/>
  <c r="N28" i="5"/>
  <c r="O23" i="5"/>
  <c r="G23" i="5"/>
  <c r="T21" i="5"/>
  <c r="T37" i="5" s="1"/>
  <c r="D21" i="5"/>
  <c r="D37" i="5" s="1"/>
  <c r="P18" i="5"/>
  <c r="P34" i="5" s="1"/>
  <c r="P16" i="5"/>
  <c r="P32" i="5" s="1"/>
  <c r="P14" i="5"/>
  <c r="P30" i="5" s="1"/>
  <c r="P12" i="5"/>
  <c r="P28" i="5" s="1"/>
  <c r="P10" i="5"/>
  <c r="P8" i="5"/>
  <c r="AF50" i="7"/>
  <c r="X50" i="7"/>
  <c r="Q49" i="7"/>
  <c r="I49" i="7"/>
  <c r="Z48" i="7"/>
  <c r="R48" i="7"/>
  <c r="AI47" i="7"/>
  <c r="C47" i="7"/>
  <c r="M45" i="7"/>
  <c r="AE43" i="7"/>
  <c r="H42" i="7"/>
  <c r="AH40" i="7"/>
  <c r="AI39" i="7"/>
  <c r="C39" i="7"/>
  <c r="M37" i="7"/>
  <c r="V36" i="7"/>
  <c r="AE35" i="7"/>
  <c r="W35" i="7"/>
  <c r="O35" i="7"/>
  <c r="Q33" i="7"/>
  <c r="I33" i="7"/>
  <c r="AH32" i="7"/>
  <c r="C31" i="7"/>
  <c r="M29" i="7"/>
  <c r="AE27" i="7"/>
  <c r="H26" i="7"/>
  <c r="AH24" i="7"/>
  <c r="C23" i="7"/>
  <c r="M21" i="7"/>
  <c r="N20" i="7"/>
  <c r="F20" i="7"/>
  <c r="W19" i="7"/>
  <c r="AF18" i="7"/>
  <c r="X18" i="7"/>
  <c r="AH16" i="7"/>
  <c r="C15" i="7"/>
  <c r="M13" i="7"/>
  <c r="AE11" i="7"/>
  <c r="H10" i="7"/>
  <c r="AH8" i="7"/>
  <c r="C7" i="7"/>
  <c r="AB6" i="7"/>
  <c r="T50" i="9"/>
  <c r="D50" i="9"/>
  <c r="W49" i="9"/>
  <c r="O49" i="9"/>
  <c r="Z48" i="9"/>
  <c r="R48" i="9"/>
  <c r="AC47" i="9"/>
  <c r="M47" i="9"/>
  <c r="H46" i="9"/>
  <c r="C45" i="9"/>
  <c r="Y43" i="9"/>
  <c r="M39" i="9"/>
  <c r="H38" i="9"/>
  <c r="C37" i="9"/>
  <c r="V36" i="9"/>
  <c r="Q35" i="9"/>
  <c r="I35" i="9"/>
  <c r="T34" i="9"/>
  <c r="D34" i="9"/>
  <c r="W33" i="9"/>
  <c r="O33" i="9"/>
  <c r="AC31" i="9"/>
  <c r="M31" i="9"/>
  <c r="H30" i="9"/>
  <c r="C29" i="9"/>
  <c r="Y27" i="9"/>
  <c r="M23" i="9"/>
  <c r="M35" i="9" s="1"/>
  <c r="H22" i="9"/>
  <c r="H35" i="9" s="1"/>
  <c r="S21" i="9"/>
  <c r="C21" i="9"/>
  <c r="N20" i="9"/>
  <c r="F20" i="9"/>
  <c r="Y19" i="9"/>
  <c r="Q19" i="9"/>
  <c r="I19" i="9"/>
  <c r="T18" i="9"/>
  <c r="D18" i="9"/>
  <c r="AC15" i="9"/>
  <c r="M15" i="9"/>
  <c r="H14" i="9"/>
  <c r="C13" i="9"/>
  <c r="Y11" i="9"/>
  <c r="AC7" i="9"/>
  <c r="M7" i="9"/>
  <c r="M20" i="9" s="1"/>
  <c r="P6" i="9"/>
  <c r="H6" i="9"/>
  <c r="BG50" i="11"/>
  <c r="AQ50" i="11"/>
  <c r="AF50" i="11"/>
  <c r="BC49" i="11"/>
  <c r="T49" i="11"/>
  <c r="D49" i="11"/>
  <c r="BG48" i="11"/>
  <c r="AQ48" i="11"/>
  <c r="AF48" i="11"/>
  <c r="H46" i="11"/>
  <c r="H44" i="11"/>
  <c r="H42" i="11"/>
  <c r="AY40" i="11"/>
  <c r="P40" i="11"/>
  <c r="P49" i="11" s="1"/>
  <c r="H40" i="11"/>
  <c r="H38" i="11"/>
  <c r="AB37" i="11"/>
  <c r="AB48" i="11" s="1"/>
  <c r="H36" i="11"/>
  <c r="BC35" i="11"/>
  <c r="T35" i="11"/>
  <c r="D35" i="11"/>
  <c r="BG34" i="11"/>
  <c r="AQ34" i="11"/>
  <c r="AF34" i="11"/>
  <c r="BC33" i="11"/>
  <c r="T33" i="11"/>
  <c r="D33" i="11"/>
  <c r="H32" i="11"/>
  <c r="H30" i="11"/>
  <c r="H28" i="11"/>
  <c r="H26" i="11"/>
  <c r="AB25" i="11"/>
  <c r="AB34" i="11" s="1"/>
  <c r="H24" i="11"/>
  <c r="AY22" i="11"/>
  <c r="P22" i="11"/>
  <c r="P35" i="11" s="1"/>
  <c r="H22" i="11"/>
  <c r="BG20" i="11"/>
  <c r="AF20" i="11"/>
  <c r="N20" i="11"/>
  <c r="AD19" i="11"/>
  <c r="T19" i="11"/>
  <c r="Z18" i="11"/>
  <c r="F18" i="11"/>
  <c r="AL17" i="11"/>
  <c r="BM17" i="11" s="1"/>
  <c r="AL14" i="11"/>
  <c r="BM14" i="11" s="1"/>
  <c r="AH13" i="11"/>
  <c r="AP12" i="11"/>
  <c r="AR19" i="11"/>
  <c r="BH19" i="11"/>
  <c r="AL9" i="11"/>
  <c r="AP7" i="11"/>
  <c r="AH6" i="11"/>
  <c r="F10" i="23"/>
  <c r="F9" i="23"/>
  <c r="Z50" i="29"/>
  <c r="D50" i="29"/>
  <c r="M47" i="29"/>
  <c r="C47" i="29"/>
  <c r="H45" i="29"/>
  <c r="H48" i="29" s="1"/>
  <c r="AE43" i="29"/>
  <c r="M43" i="29"/>
  <c r="C43" i="29"/>
  <c r="AE39" i="29"/>
  <c r="M39" i="29"/>
  <c r="C39" i="29"/>
  <c r="I35" i="29"/>
  <c r="AF29" i="29"/>
  <c r="AB23" i="29"/>
  <c r="H23" i="29"/>
  <c r="C21" i="29"/>
  <c r="R20" i="29"/>
  <c r="N18" i="29"/>
  <c r="AB17" i="29"/>
  <c r="AF13" i="29"/>
  <c r="AF9" i="29"/>
  <c r="V19" i="29"/>
  <c r="K19" i="29"/>
  <c r="I50" i="31"/>
  <c r="U48" i="31"/>
  <c r="Y49" i="31"/>
  <c r="I34" i="31"/>
  <c r="AB31" i="31"/>
  <c r="AC34" i="31"/>
  <c r="P19" i="31"/>
  <c r="P50" i="33"/>
  <c r="M34" i="33"/>
  <c r="M20" i="33"/>
  <c r="H7" i="11"/>
  <c r="D18" i="11"/>
  <c r="D20" i="11"/>
  <c r="AB26" i="29"/>
  <c r="AF26" i="29"/>
  <c r="AE23" i="29"/>
  <c r="AE17" i="29"/>
  <c r="Q20" i="29"/>
  <c r="S7" i="29"/>
  <c r="S18" i="29" s="1"/>
  <c r="Q18" i="29"/>
  <c r="AB6" i="29"/>
  <c r="AF6" i="29"/>
  <c r="AF42" i="31"/>
  <c r="AB42" i="31"/>
  <c r="X50" i="31"/>
  <c r="X48" i="31"/>
  <c r="O50" i="31"/>
  <c r="O48" i="31"/>
  <c r="AF26" i="31"/>
  <c r="AB26" i="31"/>
  <c r="W34" i="31"/>
  <c r="Y25" i="31"/>
  <c r="Y34" i="31" s="1"/>
  <c r="F34" i="31"/>
  <c r="AE24" i="31"/>
  <c r="V35" i="37"/>
  <c r="G29" i="3"/>
  <c r="W18" i="3"/>
  <c r="W34" i="3" s="1"/>
  <c r="I17" i="3"/>
  <c r="I33" i="3" s="1"/>
  <c r="W16" i="3"/>
  <c r="W32" i="3" s="1"/>
  <c r="I15" i="3"/>
  <c r="I31" i="3" s="1"/>
  <c r="W14" i="3"/>
  <c r="W30" i="3" s="1"/>
  <c r="I13" i="3"/>
  <c r="I29" i="3" s="1"/>
  <c r="W12" i="3"/>
  <c r="W28" i="3" s="1"/>
  <c r="I11" i="3"/>
  <c r="I27" i="3" s="1"/>
  <c r="W10" i="3"/>
  <c r="I9" i="3"/>
  <c r="I25" i="3" s="1"/>
  <c r="W8" i="3"/>
  <c r="W24" i="3" s="1"/>
  <c r="I7" i="3"/>
  <c r="U30" i="5"/>
  <c r="G28" i="5"/>
  <c r="U21" i="5"/>
  <c r="U37" i="5" s="1"/>
  <c r="H18" i="5"/>
  <c r="H34" i="5" s="1"/>
  <c r="V17" i="5"/>
  <c r="V33" i="5" s="1"/>
  <c r="H16" i="5"/>
  <c r="H32" i="5" s="1"/>
  <c r="V15" i="5"/>
  <c r="V31" i="5" s="1"/>
  <c r="Q14" i="5"/>
  <c r="Q30" i="5" s="1"/>
  <c r="H14" i="5"/>
  <c r="H30" i="5" s="1"/>
  <c r="V13" i="5"/>
  <c r="V29" i="5" s="1"/>
  <c r="H12" i="5"/>
  <c r="H28" i="5" s="1"/>
  <c r="V11" i="5"/>
  <c r="V27" i="5" s="1"/>
  <c r="H10" i="5"/>
  <c r="V9" i="5"/>
  <c r="V25" i="5" s="1"/>
  <c r="Q8" i="5"/>
  <c r="H8" i="5"/>
  <c r="H24" i="5" s="1"/>
  <c r="V7" i="5"/>
  <c r="Q50" i="7"/>
  <c r="I50" i="7"/>
  <c r="Z49" i="7"/>
  <c r="K48" i="7"/>
  <c r="M46" i="7"/>
  <c r="AE44" i="7"/>
  <c r="H43" i="7"/>
  <c r="AH41" i="7"/>
  <c r="AI40" i="7"/>
  <c r="AE36" i="7"/>
  <c r="AF35" i="7"/>
  <c r="X35" i="7"/>
  <c r="Q34" i="7"/>
  <c r="I34" i="7"/>
  <c r="AI32" i="7"/>
  <c r="AE28" i="7"/>
  <c r="AI24" i="7"/>
  <c r="W20" i="7"/>
  <c r="O20" i="7"/>
  <c r="I18" i="7"/>
  <c r="AI16" i="7"/>
  <c r="AE12" i="7"/>
  <c r="AI8" i="7"/>
  <c r="K48" i="9"/>
  <c r="Y46" i="9"/>
  <c r="AB45" i="9"/>
  <c r="AC42" i="9"/>
  <c r="AC49" i="9" s="1"/>
  <c r="M42" i="9"/>
  <c r="H41" i="9"/>
  <c r="H49" i="9" s="1"/>
  <c r="Y38" i="9"/>
  <c r="AB37" i="9"/>
  <c r="U34" i="9"/>
  <c r="Y30" i="9"/>
  <c r="AB29" i="9"/>
  <c r="AC26" i="9"/>
  <c r="M26" i="9"/>
  <c r="M34" i="9" s="1"/>
  <c r="H25" i="9"/>
  <c r="Y22" i="9"/>
  <c r="AB21" i="9"/>
  <c r="Z19" i="9"/>
  <c r="R19" i="9"/>
  <c r="H17" i="9"/>
  <c r="Y14" i="9"/>
  <c r="AB13" i="9"/>
  <c r="AC10" i="9"/>
  <c r="AC19" i="9" s="1"/>
  <c r="H9" i="9"/>
  <c r="Y6" i="9"/>
  <c r="AZ50" i="11"/>
  <c r="AR50" i="11"/>
  <c r="Q50" i="11"/>
  <c r="I50" i="11"/>
  <c r="I48" i="11"/>
  <c r="M47" i="11"/>
  <c r="M43" i="11"/>
  <c r="M41" i="11"/>
  <c r="M39" i="11"/>
  <c r="M49" i="11" s="1"/>
  <c r="M37" i="11"/>
  <c r="BD35" i="11"/>
  <c r="AC35" i="11"/>
  <c r="U35" i="11"/>
  <c r="I34" i="11"/>
  <c r="M31" i="11"/>
  <c r="M29" i="11"/>
  <c r="M25" i="11"/>
  <c r="M34" i="11" s="1"/>
  <c r="M23" i="11"/>
  <c r="M21" i="11"/>
  <c r="AZ20" i="11"/>
  <c r="U19" i="11"/>
  <c r="K19" i="11"/>
  <c r="AZ18" i="11"/>
  <c r="Q18" i="11"/>
  <c r="AP17" i="11"/>
  <c r="BK10" i="11"/>
  <c r="BB10" i="11"/>
  <c r="BB18" i="11" s="1"/>
  <c r="AS10" i="11"/>
  <c r="AS19" i="11" s="1"/>
  <c r="AF19" i="11"/>
  <c r="AP9" i="11"/>
  <c r="AP19" i="11" s="1"/>
  <c r="AH8" i="11"/>
  <c r="AE7" i="11"/>
  <c r="AE20" i="11" s="1"/>
  <c r="V7" i="11"/>
  <c r="AB6" i="11"/>
  <c r="H6" i="11"/>
  <c r="K12" i="13"/>
  <c r="K11" i="13"/>
  <c r="F13" i="15"/>
  <c r="N14" i="17"/>
  <c r="J16" i="19"/>
  <c r="N6" i="19"/>
  <c r="N5" i="19"/>
  <c r="J8" i="21"/>
  <c r="J7" i="21"/>
  <c r="F9" i="25"/>
  <c r="F8" i="25"/>
  <c r="N10" i="27"/>
  <c r="N9" i="27"/>
  <c r="W48" i="29"/>
  <c r="K48" i="29"/>
  <c r="AE47" i="29"/>
  <c r="W49" i="29"/>
  <c r="N49" i="29"/>
  <c r="T34" i="29"/>
  <c r="M28" i="29"/>
  <c r="H27" i="29"/>
  <c r="M25" i="29"/>
  <c r="AE24" i="29"/>
  <c r="R33" i="29"/>
  <c r="F33" i="29"/>
  <c r="Q19" i="29"/>
  <c r="V17" i="29"/>
  <c r="M16" i="29"/>
  <c r="M12" i="29"/>
  <c r="O19" i="29"/>
  <c r="AE8" i="29"/>
  <c r="AB7" i="29"/>
  <c r="Z50" i="31"/>
  <c r="F48" i="31"/>
  <c r="AC49" i="31"/>
  <c r="T50" i="31"/>
  <c r="C26" i="31"/>
  <c r="T34" i="31"/>
  <c r="S35" i="33"/>
  <c r="S34" i="37"/>
  <c r="S19" i="37"/>
  <c r="V49" i="39"/>
  <c r="AB30" i="29"/>
  <c r="AF30" i="29"/>
  <c r="AB14" i="29"/>
  <c r="AF14" i="29"/>
  <c r="AB10" i="29"/>
  <c r="AF10" i="29"/>
  <c r="AE7" i="29"/>
  <c r="AC18" i="29"/>
  <c r="AE18" i="29" s="1"/>
  <c r="I20" i="29"/>
  <c r="I18" i="29"/>
  <c r="F49" i="31"/>
  <c r="AE40" i="31"/>
  <c r="M35" i="33"/>
  <c r="M33" i="33"/>
  <c r="P20" i="35"/>
  <c r="U28" i="3"/>
  <c r="G33" i="5"/>
  <c r="U27" i="5"/>
  <c r="G25" i="5"/>
  <c r="D24" i="5"/>
  <c r="U20" i="5"/>
  <c r="U36" i="5" s="1"/>
  <c r="Z50" i="7"/>
  <c r="C49" i="7"/>
  <c r="D48" i="7"/>
  <c r="AI41" i="7"/>
  <c r="C41" i="7"/>
  <c r="H36" i="7"/>
  <c r="Q35" i="7"/>
  <c r="I35" i="7"/>
  <c r="Z34" i="7"/>
  <c r="C33" i="7"/>
  <c r="H28" i="7"/>
  <c r="AI25" i="7"/>
  <c r="C25" i="7"/>
  <c r="AF20" i="7"/>
  <c r="Q19" i="7"/>
  <c r="AI17" i="7"/>
  <c r="C17" i="7"/>
  <c r="H12" i="7"/>
  <c r="AI9" i="7"/>
  <c r="AI19" i="7" s="1"/>
  <c r="C9" i="7"/>
  <c r="N50" i="9"/>
  <c r="Q49" i="9"/>
  <c r="I49" i="9"/>
  <c r="D48" i="9"/>
  <c r="AC45" i="9"/>
  <c r="H44" i="9"/>
  <c r="C43" i="9"/>
  <c r="Y41" i="9"/>
  <c r="AB40" i="9"/>
  <c r="AC37" i="9"/>
  <c r="H36" i="9"/>
  <c r="C35" i="9"/>
  <c r="N34" i="9"/>
  <c r="F34" i="9"/>
  <c r="I33" i="9"/>
  <c r="AB32" i="9"/>
  <c r="AC29" i="9"/>
  <c r="H28" i="9"/>
  <c r="C27" i="9"/>
  <c r="Y25" i="9"/>
  <c r="AB24" i="9"/>
  <c r="AC21" i="9"/>
  <c r="K19" i="9"/>
  <c r="C19" i="9"/>
  <c r="Y17" i="9"/>
  <c r="AB16" i="9"/>
  <c r="AC13" i="9"/>
  <c r="H12" i="9"/>
  <c r="C11" i="9"/>
  <c r="Y9" i="9"/>
  <c r="AB8" i="9"/>
  <c r="BI50" i="11"/>
  <c r="BA50" i="11"/>
  <c r="AH50" i="11"/>
  <c r="Z50" i="11"/>
  <c r="R50" i="11"/>
  <c r="AH48" i="11"/>
  <c r="AL47" i="11"/>
  <c r="BM47" i="11" s="1"/>
  <c r="BL47" i="11" s="1"/>
  <c r="AH46" i="11"/>
  <c r="AL45" i="11"/>
  <c r="BM45" i="11" s="1"/>
  <c r="BL45" i="11" s="1"/>
  <c r="AH44" i="11"/>
  <c r="AL43" i="11"/>
  <c r="BM43" i="11" s="1"/>
  <c r="BL43" i="11" s="1"/>
  <c r="AH42" i="11"/>
  <c r="AL41" i="11"/>
  <c r="BM41" i="11" s="1"/>
  <c r="BL41" i="11" s="1"/>
  <c r="AH40" i="11"/>
  <c r="AL39" i="11"/>
  <c r="AH38" i="11"/>
  <c r="AL37" i="11"/>
  <c r="BM37" i="11" s="1"/>
  <c r="BL37" i="11" s="1"/>
  <c r="AH36" i="11"/>
  <c r="AW35" i="11"/>
  <c r="AY35" i="11" s="1"/>
  <c r="AD35" i="11"/>
  <c r="N35" i="11"/>
  <c r="F35" i="11"/>
  <c r="AH34" i="11"/>
  <c r="AH32" i="11"/>
  <c r="AL31" i="11"/>
  <c r="BM31" i="11" s="1"/>
  <c r="BL31" i="11" s="1"/>
  <c r="AH30" i="11"/>
  <c r="AL29" i="11"/>
  <c r="BM29" i="11" s="1"/>
  <c r="BL29" i="11" s="1"/>
  <c r="AH28" i="11"/>
  <c r="AL27" i="11"/>
  <c r="BM27" i="11" s="1"/>
  <c r="BL27" i="11" s="1"/>
  <c r="AH26" i="11"/>
  <c r="AL25" i="11"/>
  <c r="BM25" i="11" s="1"/>
  <c r="BL25" i="11" s="1"/>
  <c r="AH24" i="11"/>
  <c r="AL23" i="11"/>
  <c r="BM23" i="11" s="1"/>
  <c r="BL23" i="11" s="1"/>
  <c r="AH22" i="11"/>
  <c r="AL21" i="11"/>
  <c r="BA20" i="11"/>
  <c r="Z20" i="11"/>
  <c r="F20" i="11"/>
  <c r="AH19" i="11"/>
  <c r="AQ18" i="11"/>
  <c r="AD18" i="11"/>
  <c r="R18" i="11"/>
  <c r="H17" i="11"/>
  <c r="AB16" i="11"/>
  <c r="H16" i="11"/>
  <c r="AH15" i="11"/>
  <c r="C12" i="11"/>
  <c r="X19" i="11"/>
  <c r="AK10" i="11"/>
  <c r="H9" i="11"/>
  <c r="AB8" i="11"/>
  <c r="H8" i="11"/>
  <c r="P7" i="11"/>
  <c r="M6" i="11"/>
  <c r="F50" i="29"/>
  <c r="Z49" i="29"/>
  <c r="D49" i="29"/>
  <c r="X48" i="29"/>
  <c r="N48" i="29"/>
  <c r="AF46" i="29"/>
  <c r="AE44" i="29"/>
  <c r="C44" i="29"/>
  <c r="AF42" i="29"/>
  <c r="AE40" i="29"/>
  <c r="C40" i="29"/>
  <c r="O49" i="29"/>
  <c r="F49" i="29"/>
  <c r="AF38" i="29"/>
  <c r="AE36" i="29"/>
  <c r="C36" i="29"/>
  <c r="M32" i="29"/>
  <c r="M29" i="29"/>
  <c r="AE28" i="29"/>
  <c r="AB27" i="29"/>
  <c r="C25" i="29"/>
  <c r="AF23" i="29"/>
  <c r="V23" i="29"/>
  <c r="S22" i="29"/>
  <c r="S35" i="29" s="1"/>
  <c r="Z35" i="29"/>
  <c r="F20" i="29"/>
  <c r="T19" i="29"/>
  <c r="D19" i="29"/>
  <c r="AE16" i="29"/>
  <c r="AB15" i="29"/>
  <c r="H15" i="29"/>
  <c r="M13" i="29"/>
  <c r="AE12" i="29"/>
  <c r="AB11" i="29"/>
  <c r="H11" i="29"/>
  <c r="M9" i="29"/>
  <c r="C9" i="29"/>
  <c r="S42" i="31"/>
  <c r="S49" i="31" s="1"/>
  <c r="Z49" i="31"/>
  <c r="P37" i="31"/>
  <c r="D48" i="31"/>
  <c r="O33" i="31"/>
  <c r="S26" i="31"/>
  <c r="S34" i="31" s="1"/>
  <c r="X34" i="31"/>
  <c r="O34" i="31"/>
  <c r="U34" i="31"/>
  <c r="AB23" i="31"/>
  <c r="U35" i="31"/>
  <c r="AE27" i="29"/>
  <c r="S33" i="29"/>
  <c r="AE15" i="29"/>
  <c r="AE11" i="29"/>
  <c r="V7" i="29"/>
  <c r="V18" i="29" s="1"/>
  <c r="T18" i="29"/>
  <c r="H39" i="31"/>
  <c r="M50" i="33"/>
  <c r="AE19" i="33"/>
  <c r="V35" i="35"/>
  <c r="AE20" i="35"/>
  <c r="G21" i="5"/>
  <c r="G37" i="5" s="1"/>
  <c r="U19" i="5"/>
  <c r="U35" i="5" s="1"/>
  <c r="C50" i="7"/>
  <c r="C42" i="7"/>
  <c r="C34" i="7"/>
  <c r="C26" i="7"/>
  <c r="C18" i="7"/>
  <c r="C10" i="7"/>
  <c r="C50" i="11"/>
  <c r="C48" i="11"/>
  <c r="C44" i="11"/>
  <c r="C42" i="11"/>
  <c r="C38" i="11"/>
  <c r="C36" i="11"/>
  <c r="C34" i="11"/>
  <c r="C32" i="11"/>
  <c r="C30" i="11"/>
  <c r="C28" i="11"/>
  <c r="C26" i="11"/>
  <c r="C24" i="11"/>
  <c r="C22" i="11"/>
  <c r="C11" i="11"/>
  <c r="Y19" i="11"/>
  <c r="AP6" i="11"/>
  <c r="C35" i="29"/>
  <c r="P34" i="29"/>
  <c r="F19" i="29"/>
  <c r="P8" i="29"/>
  <c r="P18" i="29" s="1"/>
  <c r="AC20" i="29"/>
  <c r="V34" i="31"/>
  <c r="N35" i="31"/>
  <c r="M18" i="33"/>
  <c r="S34" i="35"/>
  <c r="S19" i="35"/>
  <c r="S35" i="37"/>
  <c r="AE45" i="29"/>
  <c r="AE41" i="29"/>
  <c r="AE37" i="29"/>
  <c r="AC48" i="29"/>
  <c r="V37" i="29"/>
  <c r="T48" i="29"/>
  <c r="AE31" i="29"/>
  <c r="AE44" i="31"/>
  <c r="H43" i="31"/>
  <c r="M42" i="31"/>
  <c r="C42" i="31"/>
  <c r="M38" i="31"/>
  <c r="C38" i="31"/>
  <c r="AF30" i="31"/>
  <c r="AB30" i="31"/>
  <c r="AE28" i="31"/>
  <c r="H27" i="31"/>
  <c r="T33" i="31"/>
  <c r="V23" i="31"/>
  <c r="V35" i="31" s="1"/>
  <c r="AF22" i="31"/>
  <c r="Z35" i="31"/>
  <c r="AB35" i="31" s="1"/>
  <c r="AB22" i="31"/>
  <c r="Z33" i="31"/>
  <c r="P38" i="7"/>
  <c r="Y37" i="7"/>
  <c r="Y48" i="7" s="1"/>
  <c r="V32" i="7"/>
  <c r="V35" i="7" s="1"/>
  <c r="V24" i="7"/>
  <c r="V34" i="7" s="1"/>
  <c r="P22" i="7"/>
  <c r="P35" i="7" s="1"/>
  <c r="V8" i="7"/>
  <c r="V18" i="7" s="1"/>
  <c r="N48" i="9"/>
  <c r="F48" i="9"/>
  <c r="V40" i="9"/>
  <c r="V49" i="9" s="1"/>
  <c r="U35" i="9"/>
  <c r="K33" i="9"/>
  <c r="S25" i="9"/>
  <c r="S34" i="9" s="1"/>
  <c r="V24" i="9"/>
  <c r="V34" i="9" s="1"/>
  <c r="Z20" i="9"/>
  <c r="R20" i="9"/>
  <c r="P10" i="9"/>
  <c r="P19" i="9" s="1"/>
  <c r="S9" i="9"/>
  <c r="S19" i="9" s="1"/>
  <c r="BK14" i="11"/>
  <c r="BC18" i="11"/>
  <c r="P50" i="29"/>
  <c r="C33" i="29"/>
  <c r="Y29" i="29"/>
  <c r="Y34" i="29" s="1"/>
  <c r="AF27" i="29"/>
  <c r="X34" i="29"/>
  <c r="R35" i="29"/>
  <c r="AF15" i="29"/>
  <c r="T20" i="29"/>
  <c r="V40" i="31"/>
  <c r="V48" i="31" s="1"/>
  <c r="R49" i="31"/>
  <c r="K33" i="31"/>
  <c r="V19" i="31"/>
  <c r="M10" i="11"/>
  <c r="M19" i="11" s="1"/>
  <c r="I19" i="11"/>
  <c r="AF24" i="29"/>
  <c r="AB24" i="29"/>
  <c r="M22" i="29"/>
  <c r="K33" i="29"/>
  <c r="AE21" i="29"/>
  <c r="AF8" i="29"/>
  <c r="AB8" i="29"/>
  <c r="AF46" i="31"/>
  <c r="AB46" i="31"/>
  <c r="P50" i="31"/>
  <c r="N34" i="31"/>
  <c r="P24" i="31"/>
  <c r="R35" i="31"/>
  <c r="R33" i="31"/>
  <c r="C48" i="35"/>
  <c r="U34" i="5"/>
  <c r="U26" i="5"/>
  <c r="G19" i="5"/>
  <c r="G35" i="5" s="1"/>
  <c r="V18" i="5"/>
  <c r="V34" i="5" s="1"/>
  <c r="H17" i="5"/>
  <c r="H33" i="5" s="1"/>
  <c r="V16" i="5"/>
  <c r="V32" i="5" s="1"/>
  <c r="H15" i="5"/>
  <c r="H31" i="5" s="1"/>
  <c r="V14" i="5"/>
  <c r="V30" i="5" s="1"/>
  <c r="H13" i="5"/>
  <c r="H29" i="5" s="1"/>
  <c r="V12" i="5"/>
  <c r="V28" i="5" s="1"/>
  <c r="H11" i="5"/>
  <c r="H27" i="5" s="1"/>
  <c r="V10" i="5"/>
  <c r="H9" i="5"/>
  <c r="H25" i="5" s="1"/>
  <c r="V8" i="5"/>
  <c r="V24" i="5" s="1"/>
  <c r="H7" i="5"/>
  <c r="N49" i="7"/>
  <c r="F49" i="7"/>
  <c r="W48" i="7"/>
  <c r="P47" i="7"/>
  <c r="H47" i="7"/>
  <c r="AH45" i="7"/>
  <c r="AH37" i="7"/>
  <c r="AC34" i="7"/>
  <c r="N33" i="7"/>
  <c r="F33" i="7"/>
  <c r="AE32" i="7"/>
  <c r="AH29" i="7"/>
  <c r="Y22" i="7"/>
  <c r="Y33" i="7" s="1"/>
  <c r="AH21" i="7"/>
  <c r="T19" i="7"/>
  <c r="D19" i="7"/>
  <c r="AC18" i="7"/>
  <c r="V17" i="7"/>
  <c r="AH13" i="7"/>
  <c r="P7" i="7"/>
  <c r="P18" i="7" s="1"/>
  <c r="H7" i="7"/>
  <c r="H20" i="7" s="1"/>
  <c r="Q50" i="9"/>
  <c r="T49" i="9"/>
  <c r="W48" i="9"/>
  <c r="AB41" i="9"/>
  <c r="N35" i="9"/>
  <c r="F35" i="9"/>
  <c r="Q34" i="9"/>
  <c r="T33" i="9"/>
  <c r="D33" i="9"/>
  <c r="AB25" i="9"/>
  <c r="K20" i="9"/>
  <c r="N19" i="9"/>
  <c r="F19" i="9"/>
  <c r="Q18" i="9"/>
  <c r="I18" i="9"/>
  <c r="AB17" i="9"/>
  <c r="Y10" i="9"/>
  <c r="AB9" i="9"/>
  <c r="AK46" i="11"/>
  <c r="AK44" i="11"/>
  <c r="AK42" i="11"/>
  <c r="AK40" i="11"/>
  <c r="AK38" i="11"/>
  <c r="AK36" i="11"/>
  <c r="AK32" i="11"/>
  <c r="AK30" i="11"/>
  <c r="AK28" i="11"/>
  <c r="AK26" i="11"/>
  <c r="AK24" i="11"/>
  <c r="AK22" i="11"/>
  <c r="I20" i="11"/>
  <c r="AT18" i="11"/>
  <c r="W18" i="11"/>
  <c r="K18" i="11"/>
  <c r="BH16" i="11"/>
  <c r="BL16" i="11" s="1"/>
  <c r="C16" i="11"/>
  <c r="AK15" i="11"/>
  <c r="P14" i="11"/>
  <c r="P19" i="11" s="1"/>
  <c r="AK14" i="11"/>
  <c r="C13" i="11"/>
  <c r="AL10" i="11"/>
  <c r="BM10" i="11" s="1"/>
  <c r="BL10" i="11" s="1"/>
  <c r="S10" i="11"/>
  <c r="S19" i="11" s="1"/>
  <c r="BD18" i="11"/>
  <c r="AU18" i="11"/>
  <c r="P16" i="13"/>
  <c r="F7" i="13"/>
  <c r="F6" i="13"/>
  <c r="N7" i="15"/>
  <c r="J9" i="17"/>
  <c r="F11" i="19"/>
  <c r="N13" i="21"/>
  <c r="N12" i="21"/>
  <c r="J13" i="25"/>
  <c r="F15" i="27"/>
  <c r="K50" i="29"/>
  <c r="AC49" i="29"/>
  <c r="Q48" i="29"/>
  <c r="AF45" i="29"/>
  <c r="AF41" i="29"/>
  <c r="AF49" i="29" s="1"/>
  <c r="AF37" i="29"/>
  <c r="AF50" i="29" s="1"/>
  <c r="U48" i="29"/>
  <c r="D48" i="29"/>
  <c r="Q50" i="29"/>
  <c r="AB35" i="29"/>
  <c r="F35" i="29"/>
  <c r="N34" i="29"/>
  <c r="D34" i="29"/>
  <c r="AF31" i="29"/>
  <c r="V31" i="29"/>
  <c r="Q34" i="29"/>
  <c r="V21" i="29"/>
  <c r="K35" i="29"/>
  <c r="K20" i="29"/>
  <c r="I19" i="29"/>
  <c r="W18" i="29"/>
  <c r="U20" i="29"/>
  <c r="Y45" i="31"/>
  <c r="AB43" i="31"/>
  <c r="AB27" i="31"/>
  <c r="AC33" i="31"/>
  <c r="P35" i="31"/>
  <c r="F35" i="31"/>
  <c r="Y18" i="31"/>
  <c r="Y20" i="31"/>
  <c r="P34" i="33"/>
  <c r="H20" i="35"/>
  <c r="Y34" i="37"/>
  <c r="AF28" i="29"/>
  <c r="AB28" i="29"/>
  <c r="M26" i="29"/>
  <c r="AE25" i="29"/>
  <c r="Y22" i="29"/>
  <c r="W33" i="29"/>
  <c r="P22" i="29"/>
  <c r="N33" i="29"/>
  <c r="AF16" i="29"/>
  <c r="AB16" i="29"/>
  <c r="AF12" i="29"/>
  <c r="AB12" i="29"/>
  <c r="X20" i="29"/>
  <c r="X18" i="29"/>
  <c r="D18" i="29"/>
  <c r="C7" i="29"/>
  <c r="M6" i="29"/>
  <c r="N49" i="31"/>
  <c r="P40" i="31"/>
  <c r="P49" i="31" s="1"/>
  <c r="Y50" i="33"/>
  <c r="G29" i="5"/>
  <c r="W49" i="7"/>
  <c r="AF48" i="7"/>
  <c r="N34" i="7"/>
  <c r="F34" i="7"/>
  <c r="D20" i="7"/>
  <c r="Z50" i="9"/>
  <c r="W35" i="9"/>
  <c r="Z34" i="9"/>
  <c r="Z18" i="9"/>
  <c r="AW18" i="11"/>
  <c r="AY18" i="11" s="1"/>
  <c r="AY15" i="11"/>
  <c r="BL15" i="11" s="1"/>
  <c r="C15" i="11"/>
  <c r="AB12" i="11"/>
  <c r="AB19" i="11" s="1"/>
  <c r="H12" i="11"/>
  <c r="C8" i="11"/>
  <c r="BE7" i="11"/>
  <c r="BK6" i="11"/>
  <c r="T49" i="29"/>
  <c r="AC35" i="29"/>
  <c r="Q35" i="29"/>
  <c r="AB29" i="29"/>
  <c r="H29" i="29"/>
  <c r="H34" i="29"/>
  <c r="N20" i="29"/>
  <c r="M15" i="29"/>
  <c r="AB13" i="29"/>
  <c r="H13" i="29"/>
  <c r="M11" i="29"/>
  <c r="AE10" i="29"/>
  <c r="S19" i="29"/>
  <c r="V49" i="31"/>
  <c r="H36" i="31"/>
  <c r="C35" i="31"/>
  <c r="C31" i="31"/>
  <c r="I35" i="31"/>
  <c r="Y49" i="35"/>
  <c r="P49" i="35"/>
  <c r="S50" i="35"/>
  <c r="Y34" i="35"/>
  <c r="V19" i="35"/>
  <c r="M24" i="39"/>
  <c r="I34" i="39"/>
  <c r="AE14" i="39"/>
  <c r="J15" i="41"/>
  <c r="J31" i="41" s="1"/>
  <c r="I15" i="41"/>
  <c r="I31" i="41" s="1"/>
  <c r="G31" i="41"/>
  <c r="J11" i="41"/>
  <c r="J27" i="41" s="1"/>
  <c r="I11" i="41"/>
  <c r="J23" i="41"/>
  <c r="Q20" i="43"/>
  <c r="Q36" i="43" s="1"/>
  <c r="Q26" i="43"/>
  <c r="Q26" i="45"/>
  <c r="Q20" i="45"/>
  <c r="Q36" i="45" s="1"/>
  <c r="V23" i="47"/>
  <c r="O26" i="49"/>
  <c r="O20" i="49"/>
  <c r="O36" i="49" s="1"/>
  <c r="W20" i="51"/>
  <c r="W36" i="51" s="1"/>
  <c r="W26" i="51"/>
  <c r="Q26" i="53"/>
  <c r="O23" i="53"/>
  <c r="V23" i="55"/>
  <c r="O26" i="57"/>
  <c r="O20" i="57"/>
  <c r="O36" i="57" s="1"/>
  <c r="O23" i="59"/>
  <c r="Q24" i="65"/>
  <c r="H30" i="29"/>
  <c r="H26" i="29"/>
  <c r="H22" i="29"/>
  <c r="H35" i="29" s="1"/>
  <c r="D20" i="29"/>
  <c r="Z19" i="29"/>
  <c r="H14" i="29"/>
  <c r="H10" i="29"/>
  <c r="H6" i="29"/>
  <c r="K50" i="31"/>
  <c r="I49" i="31"/>
  <c r="M47" i="31"/>
  <c r="M43" i="31"/>
  <c r="M39" i="31"/>
  <c r="AC35" i="31"/>
  <c r="K34" i="31"/>
  <c r="Q33" i="31"/>
  <c r="I33" i="31"/>
  <c r="M31" i="31"/>
  <c r="M27" i="31"/>
  <c r="M34" i="31" s="1"/>
  <c r="M23" i="31"/>
  <c r="S22" i="31"/>
  <c r="Y21" i="31"/>
  <c r="AE20" i="31"/>
  <c r="AC19" i="31"/>
  <c r="K18" i="31"/>
  <c r="AE16" i="31"/>
  <c r="AE12" i="31"/>
  <c r="S10" i="31"/>
  <c r="S19" i="31" s="1"/>
  <c r="Y9" i="31"/>
  <c r="Y19" i="31" s="1"/>
  <c r="AE8" i="31"/>
  <c r="M7" i="31"/>
  <c r="S6" i="31"/>
  <c r="D49" i="33"/>
  <c r="Z48" i="33"/>
  <c r="R48" i="33"/>
  <c r="AF47" i="33"/>
  <c r="H47" i="33"/>
  <c r="AB45" i="33"/>
  <c r="AF43" i="33"/>
  <c r="AB41" i="33"/>
  <c r="AF39" i="33"/>
  <c r="P39" i="33"/>
  <c r="P49" i="33" s="1"/>
  <c r="H39" i="33"/>
  <c r="V38" i="33"/>
  <c r="V50" i="33" s="1"/>
  <c r="AB37" i="33"/>
  <c r="F34" i="33"/>
  <c r="T33" i="33"/>
  <c r="D33" i="33"/>
  <c r="AF31" i="33"/>
  <c r="H31" i="33"/>
  <c r="AB29" i="33"/>
  <c r="AF27" i="33"/>
  <c r="H27" i="33"/>
  <c r="AB25" i="33"/>
  <c r="AF23" i="33"/>
  <c r="P23" i="33"/>
  <c r="P35" i="33" s="1"/>
  <c r="H23" i="33"/>
  <c r="V22" i="33"/>
  <c r="AB21" i="33"/>
  <c r="Z20" i="33"/>
  <c r="N18" i="33"/>
  <c r="F18" i="33"/>
  <c r="AB17" i="33"/>
  <c r="AF15" i="33"/>
  <c r="H15" i="33"/>
  <c r="AB13" i="33"/>
  <c r="AF11" i="33"/>
  <c r="H11" i="33"/>
  <c r="V10" i="33"/>
  <c r="V19" i="33" s="1"/>
  <c r="AB9" i="33"/>
  <c r="AF7" i="33"/>
  <c r="P7" i="33"/>
  <c r="H7" i="33"/>
  <c r="V6" i="33"/>
  <c r="I50" i="35"/>
  <c r="AE49" i="35"/>
  <c r="AC48" i="35"/>
  <c r="U48" i="35"/>
  <c r="C47" i="35"/>
  <c r="AE45" i="35"/>
  <c r="M44" i="35"/>
  <c r="AE41" i="35"/>
  <c r="M40" i="35"/>
  <c r="S39" i="35"/>
  <c r="S49" i="35" s="1"/>
  <c r="Y38" i="35"/>
  <c r="Y50" i="35" s="1"/>
  <c r="AE37" i="35"/>
  <c r="M36" i="35"/>
  <c r="I34" i="35"/>
  <c r="AE33" i="35"/>
  <c r="W33" i="35"/>
  <c r="O33" i="35"/>
  <c r="M32" i="35"/>
  <c r="AE29" i="35"/>
  <c r="M28" i="35"/>
  <c r="AE25" i="35"/>
  <c r="M24" i="35"/>
  <c r="S23" i="35"/>
  <c r="S35" i="35" s="1"/>
  <c r="Y22" i="35"/>
  <c r="AE21" i="35"/>
  <c r="Q18" i="35"/>
  <c r="I18" i="35"/>
  <c r="AE17" i="35"/>
  <c r="M16" i="35"/>
  <c r="AE13" i="35"/>
  <c r="M12" i="35"/>
  <c r="Y10" i="35"/>
  <c r="Y19" i="35" s="1"/>
  <c r="AE9" i="35"/>
  <c r="M8" i="35"/>
  <c r="S7" i="35"/>
  <c r="Y6" i="35"/>
  <c r="T50" i="37"/>
  <c r="D50" i="37"/>
  <c r="Z49" i="37"/>
  <c r="R49" i="37"/>
  <c r="X48" i="37"/>
  <c r="AB46" i="37"/>
  <c r="AB43" i="37"/>
  <c r="AF42" i="37"/>
  <c r="Y41" i="37"/>
  <c r="Y49" i="37" s="1"/>
  <c r="P41" i="37"/>
  <c r="AB39" i="37"/>
  <c r="S39" i="37"/>
  <c r="S49" i="37" s="1"/>
  <c r="AF38" i="37"/>
  <c r="Y37" i="37"/>
  <c r="Y50" i="37" s="1"/>
  <c r="P37" i="37"/>
  <c r="AB35" i="37"/>
  <c r="Z34" i="37"/>
  <c r="F34" i="37"/>
  <c r="X33" i="37"/>
  <c r="N33" i="37"/>
  <c r="D33" i="37"/>
  <c r="H31" i="37"/>
  <c r="H35" i="37" s="1"/>
  <c r="AE29" i="37"/>
  <c r="M29" i="37"/>
  <c r="C29" i="37"/>
  <c r="H27" i="37"/>
  <c r="AE25" i="37"/>
  <c r="AE22" i="37"/>
  <c r="Y21" i="37"/>
  <c r="P21" i="37"/>
  <c r="K18" i="37"/>
  <c r="AE17" i="37"/>
  <c r="C14" i="37"/>
  <c r="AB11" i="37"/>
  <c r="C11" i="37"/>
  <c r="AB9" i="37"/>
  <c r="U18" i="37"/>
  <c r="H6" i="37"/>
  <c r="AB49" i="39"/>
  <c r="AE43" i="39"/>
  <c r="N49" i="39"/>
  <c r="H38" i="39"/>
  <c r="AE35" i="39"/>
  <c r="AC34" i="39"/>
  <c r="M30" i="39"/>
  <c r="M26" i="39"/>
  <c r="M22" i="39"/>
  <c r="AE19" i="39"/>
  <c r="AC18" i="39"/>
  <c r="Y15" i="39"/>
  <c r="M13" i="39"/>
  <c r="H10" i="39"/>
  <c r="Y19" i="39"/>
  <c r="Y8" i="39"/>
  <c r="AB6" i="39"/>
  <c r="T20" i="39"/>
  <c r="K20" i="39"/>
  <c r="O24" i="41"/>
  <c r="C20" i="41"/>
  <c r="AE43" i="37"/>
  <c r="AE39" i="37"/>
  <c r="AE11" i="37"/>
  <c r="M6" i="37"/>
  <c r="I20" i="37"/>
  <c r="H41" i="39"/>
  <c r="W49" i="39"/>
  <c r="Y39" i="39"/>
  <c r="H37" i="39"/>
  <c r="D48" i="39"/>
  <c r="M32" i="39"/>
  <c r="C32" i="39"/>
  <c r="P22" i="39"/>
  <c r="N33" i="39"/>
  <c r="H21" i="39"/>
  <c r="D35" i="39"/>
  <c r="M12" i="39"/>
  <c r="C12" i="39"/>
  <c r="AF9" i="39"/>
  <c r="Z19" i="39"/>
  <c r="Z18" i="39"/>
  <c r="AB8" i="39"/>
  <c r="Q18" i="39"/>
  <c r="S8" i="39"/>
  <c r="J26" i="41"/>
  <c r="K21" i="41"/>
  <c r="K37" i="41" s="1"/>
  <c r="K19" i="41"/>
  <c r="K35" i="41" s="1"/>
  <c r="K24" i="41"/>
  <c r="V23" i="41"/>
  <c r="X19" i="45"/>
  <c r="X35" i="45" s="1"/>
  <c r="X21" i="45"/>
  <c r="X37" i="45" s="1"/>
  <c r="X23" i="45"/>
  <c r="W19" i="51"/>
  <c r="W35" i="51" s="1"/>
  <c r="W24" i="51"/>
  <c r="W21" i="51"/>
  <c r="W37" i="51" s="1"/>
  <c r="J26" i="55"/>
  <c r="Q20" i="59"/>
  <c r="Q36" i="59" s="1"/>
  <c r="Q26" i="59"/>
  <c r="H28" i="65"/>
  <c r="I34" i="29"/>
  <c r="D50" i="31"/>
  <c r="AF44" i="31"/>
  <c r="H44" i="31"/>
  <c r="AF40" i="31"/>
  <c r="H40" i="31"/>
  <c r="AF36" i="31"/>
  <c r="D34" i="31"/>
  <c r="AF32" i="31"/>
  <c r="H32" i="31"/>
  <c r="H35" i="31" s="1"/>
  <c r="AF28" i="31"/>
  <c r="H28" i="31"/>
  <c r="AF24" i="31"/>
  <c r="H24" i="31"/>
  <c r="T18" i="31"/>
  <c r="D18" i="31"/>
  <c r="AF16" i="31"/>
  <c r="H16" i="31"/>
  <c r="AB14" i="31"/>
  <c r="AF12" i="31"/>
  <c r="AF19" i="31" s="1"/>
  <c r="H12" i="31"/>
  <c r="AB10" i="31"/>
  <c r="AF8" i="31"/>
  <c r="AF20" i="31" s="1"/>
  <c r="P8" i="31"/>
  <c r="H8" i="31"/>
  <c r="V7" i="31"/>
  <c r="V18" i="31" s="1"/>
  <c r="AB6" i="31"/>
  <c r="K48" i="33"/>
  <c r="AE46" i="33"/>
  <c r="AE42" i="33"/>
  <c r="S40" i="33"/>
  <c r="S49" i="33" s="1"/>
  <c r="C40" i="33"/>
  <c r="Y39" i="33"/>
  <c r="Y49" i="33" s="1"/>
  <c r="AE38" i="33"/>
  <c r="S36" i="33"/>
  <c r="I35" i="33"/>
  <c r="AC33" i="33"/>
  <c r="U33" i="33"/>
  <c r="C32" i="33"/>
  <c r="AE30" i="33"/>
  <c r="AE26" i="33"/>
  <c r="S24" i="33"/>
  <c r="S34" i="33" s="1"/>
  <c r="C24" i="33"/>
  <c r="Y23" i="33"/>
  <c r="Y35" i="33" s="1"/>
  <c r="AE22" i="33"/>
  <c r="I19" i="33"/>
  <c r="W18" i="33"/>
  <c r="O18" i="33"/>
  <c r="C16" i="33"/>
  <c r="AE14" i="33"/>
  <c r="AE10" i="33"/>
  <c r="S8" i="33"/>
  <c r="S20" i="33" s="1"/>
  <c r="C8" i="33"/>
  <c r="Y7" i="33"/>
  <c r="Y18" i="33" s="1"/>
  <c r="AE6" i="33"/>
  <c r="N48" i="35"/>
  <c r="F48" i="35"/>
  <c r="AB47" i="35"/>
  <c r="AF45" i="35"/>
  <c r="H45" i="35"/>
  <c r="AB43" i="35"/>
  <c r="AF41" i="35"/>
  <c r="AF49" i="35" s="1"/>
  <c r="H41" i="35"/>
  <c r="V40" i="35"/>
  <c r="V49" i="35" s="1"/>
  <c r="AB39" i="35"/>
  <c r="AF37" i="35"/>
  <c r="P37" i="35"/>
  <c r="P48" i="35" s="1"/>
  <c r="H37" i="35"/>
  <c r="V36" i="35"/>
  <c r="D35" i="35"/>
  <c r="X33" i="35"/>
  <c r="AB31" i="35"/>
  <c r="AF29" i="35"/>
  <c r="AB27" i="35"/>
  <c r="AF25" i="35"/>
  <c r="P25" i="35"/>
  <c r="P34" i="35" s="1"/>
  <c r="H25" i="35"/>
  <c r="H34" i="35" s="1"/>
  <c r="V24" i="35"/>
  <c r="V34" i="35" s="1"/>
  <c r="AB23" i="35"/>
  <c r="AF21" i="35"/>
  <c r="P21" i="35"/>
  <c r="H21" i="35"/>
  <c r="D19" i="35"/>
  <c r="Z18" i="35"/>
  <c r="R18" i="35"/>
  <c r="AF17" i="35"/>
  <c r="AF20" i="35" s="1"/>
  <c r="AB15" i="35"/>
  <c r="AF13" i="35"/>
  <c r="H13" i="35"/>
  <c r="AB11" i="35"/>
  <c r="AF9" i="35"/>
  <c r="AF18" i="35" s="1"/>
  <c r="P9" i="35"/>
  <c r="P19" i="35" s="1"/>
  <c r="H9" i="35"/>
  <c r="V8" i="35"/>
  <c r="V20" i="35" s="1"/>
  <c r="AB7" i="35"/>
  <c r="AC50" i="37"/>
  <c r="U50" i="37"/>
  <c r="K49" i="37"/>
  <c r="Q48" i="37"/>
  <c r="I48" i="37"/>
  <c r="AE47" i="37"/>
  <c r="V43" i="37"/>
  <c r="C43" i="37"/>
  <c r="V39" i="37"/>
  <c r="C39" i="37"/>
  <c r="AC35" i="37"/>
  <c r="I35" i="37"/>
  <c r="Q34" i="37"/>
  <c r="O33" i="37"/>
  <c r="AF29" i="37"/>
  <c r="AF25" i="37"/>
  <c r="AF24" i="37"/>
  <c r="S33" i="37"/>
  <c r="F20" i="37"/>
  <c r="Z19" i="37"/>
  <c r="D19" i="37"/>
  <c r="AF17" i="37"/>
  <c r="AF16" i="37"/>
  <c r="AE14" i="37"/>
  <c r="V11" i="37"/>
  <c r="V19" i="37" s="1"/>
  <c r="C8" i="37"/>
  <c r="S6" i="37"/>
  <c r="C50" i="39"/>
  <c r="O48" i="39"/>
  <c r="AF43" i="39"/>
  <c r="Y43" i="39"/>
  <c r="H42" i="39"/>
  <c r="O49" i="39"/>
  <c r="W50" i="39"/>
  <c r="N34" i="39"/>
  <c r="C30" i="39"/>
  <c r="C26" i="39"/>
  <c r="AE23" i="39"/>
  <c r="H22" i="39"/>
  <c r="AF14" i="39"/>
  <c r="AB13" i="39"/>
  <c r="Q19" i="39"/>
  <c r="AC20" i="39"/>
  <c r="U20" i="39"/>
  <c r="J20" i="65"/>
  <c r="J36" i="65" s="1"/>
  <c r="F48" i="39"/>
  <c r="AE38" i="39"/>
  <c r="H25" i="39"/>
  <c r="W33" i="39"/>
  <c r="Y23" i="39"/>
  <c r="H17" i="39"/>
  <c r="AE10" i="39"/>
  <c r="M9" i="39"/>
  <c r="M19" i="39" s="1"/>
  <c r="I19" i="39"/>
  <c r="X18" i="41"/>
  <c r="X34" i="41" s="1"/>
  <c r="W18" i="41"/>
  <c r="W34" i="41" s="1"/>
  <c r="X14" i="41"/>
  <c r="X30" i="41" s="1"/>
  <c r="W14" i="41"/>
  <c r="W30" i="41" s="1"/>
  <c r="U30" i="41"/>
  <c r="X10" i="41"/>
  <c r="W10" i="41"/>
  <c r="U20" i="41"/>
  <c r="U36" i="41" s="1"/>
  <c r="M19" i="41"/>
  <c r="M35" i="41" s="1"/>
  <c r="M24" i="41"/>
  <c r="M21" i="41"/>
  <c r="M37" i="41" s="1"/>
  <c r="X19" i="43"/>
  <c r="X35" i="43" s="1"/>
  <c r="X21" i="43"/>
  <c r="X37" i="43" s="1"/>
  <c r="X23" i="43"/>
  <c r="Q23" i="47"/>
  <c r="O21" i="49"/>
  <c r="O37" i="49" s="1"/>
  <c r="O23" i="49"/>
  <c r="O19" i="49"/>
  <c r="O35" i="49" s="1"/>
  <c r="H23" i="55"/>
  <c r="J20" i="57"/>
  <c r="J36" i="57" s="1"/>
  <c r="J26" i="57"/>
  <c r="H24" i="57"/>
  <c r="X21" i="57"/>
  <c r="X37" i="57" s="1"/>
  <c r="X23" i="57"/>
  <c r="J21" i="57"/>
  <c r="J37" i="57" s="1"/>
  <c r="J23" i="57"/>
  <c r="J19" i="57"/>
  <c r="J35" i="57" s="1"/>
  <c r="J23" i="65"/>
  <c r="C45" i="31"/>
  <c r="C41" i="31"/>
  <c r="C37" i="31"/>
  <c r="M22" i="31"/>
  <c r="C21" i="31"/>
  <c r="I20" i="31"/>
  <c r="M10" i="31"/>
  <c r="M19" i="31" s="1"/>
  <c r="C9" i="31"/>
  <c r="X50" i="33"/>
  <c r="F49" i="33"/>
  <c r="D48" i="33"/>
  <c r="H46" i="33"/>
  <c r="H42" i="33"/>
  <c r="AF38" i="33"/>
  <c r="H38" i="33"/>
  <c r="Z35" i="33"/>
  <c r="F33" i="33"/>
  <c r="H30" i="33"/>
  <c r="H26" i="33"/>
  <c r="H34" i="33" s="1"/>
  <c r="AF22" i="33"/>
  <c r="AF35" i="33" s="1"/>
  <c r="H22" i="33"/>
  <c r="H35" i="33" s="1"/>
  <c r="D20" i="33"/>
  <c r="Z19" i="33"/>
  <c r="X18" i="33"/>
  <c r="H14" i="33"/>
  <c r="AF10" i="33"/>
  <c r="H10" i="33"/>
  <c r="H19" i="33" s="1"/>
  <c r="AF6" i="33"/>
  <c r="H6" i="33"/>
  <c r="K50" i="35"/>
  <c r="I49" i="35"/>
  <c r="O48" i="35"/>
  <c r="M47" i="35"/>
  <c r="C46" i="35"/>
  <c r="M43" i="35"/>
  <c r="C42" i="35"/>
  <c r="M39" i="35"/>
  <c r="AC35" i="35"/>
  <c r="U35" i="35"/>
  <c r="K34" i="35"/>
  <c r="I33" i="35"/>
  <c r="M31" i="35"/>
  <c r="C30" i="35"/>
  <c r="M27" i="35"/>
  <c r="C26" i="35"/>
  <c r="M23" i="35"/>
  <c r="C22" i="35"/>
  <c r="O20" i="35"/>
  <c r="AC19" i="35"/>
  <c r="U19" i="35"/>
  <c r="K18" i="35"/>
  <c r="M15" i="35"/>
  <c r="C14" i="35"/>
  <c r="M11" i="35"/>
  <c r="M19" i="35" s="1"/>
  <c r="C10" i="35"/>
  <c r="M7" i="35"/>
  <c r="C6" i="35"/>
  <c r="F50" i="37"/>
  <c r="Z48" i="37"/>
  <c r="H47" i="37"/>
  <c r="AF43" i="37"/>
  <c r="M43" i="37"/>
  <c r="AF39" i="37"/>
  <c r="M39" i="37"/>
  <c r="R34" i="37"/>
  <c r="F33" i="37"/>
  <c r="C30" i="37"/>
  <c r="C26" i="37"/>
  <c r="AC20" i="37"/>
  <c r="Q19" i="37"/>
  <c r="AF11" i="37"/>
  <c r="M11" i="37"/>
  <c r="C40" i="39"/>
  <c r="X49" i="39"/>
  <c r="P49" i="39"/>
  <c r="F49" i="39"/>
  <c r="C34" i="39"/>
  <c r="W34" i="39"/>
  <c r="O33" i="39"/>
  <c r="Y35" i="39"/>
  <c r="U19" i="39"/>
  <c r="R18" i="39"/>
  <c r="V20" i="39"/>
  <c r="AE23" i="37"/>
  <c r="AE15" i="37"/>
  <c r="H45" i="39"/>
  <c r="AE42" i="39"/>
  <c r="H29" i="39"/>
  <c r="F33" i="39"/>
  <c r="AE22" i="39"/>
  <c r="AF21" i="39"/>
  <c r="Z35" i="39"/>
  <c r="M8" i="39"/>
  <c r="M18" i="39" s="1"/>
  <c r="I18" i="39"/>
  <c r="N20" i="39"/>
  <c r="P6" i="39"/>
  <c r="H6" i="39"/>
  <c r="D20" i="39"/>
  <c r="B21" i="41"/>
  <c r="B19" i="41"/>
  <c r="J26" i="43"/>
  <c r="J20" i="43"/>
  <c r="J36" i="43" s="1"/>
  <c r="X26" i="49"/>
  <c r="X20" i="49"/>
  <c r="X36" i="49" s="1"/>
  <c r="V26" i="53"/>
  <c r="V20" i="53"/>
  <c r="V36" i="53" s="1"/>
  <c r="X26" i="57"/>
  <c r="X19" i="59"/>
  <c r="X35" i="59" s="1"/>
  <c r="X21" i="59"/>
  <c r="X37" i="59" s="1"/>
  <c r="X23" i="59"/>
  <c r="O20" i="63"/>
  <c r="O36" i="63" s="1"/>
  <c r="O27" i="63"/>
  <c r="Z20" i="31"/>
  <c r="H15" i="31"/>
  <c r="H11" i="31"/>
  <c r="H19" i="31" s="1"/>
  <c r="P7" i="31"/>
  <c r="P20" i="31" s="1"/>
  <c r="H7" i="31"/>
  <c r="H20" i="31" s="1"/>
  <c r="I50" i="33"/>
  <c r="M40" i="33"/>
  <c r="M49" i="33" s="1"/>
  <c r="I34" i="33"/>
  <c r="I18" i="33"/>
  <c r="C18" i="33" s="1"/>
  <c r="D50" i="35"/>
  <c r="Z49" i="35"/>
  <c r="H44" i="35"/>
  <c r="H40" i="35"/>
  <c r="H49" i="35" s="1"/>
  <c r="H36" i="35"/>
  <c r="D34" i="35"/>
  <c r="Z33" i="35"/>
  <c r="H32" i="35"/>
  <c r="D18" i="35"/>
  <c r="W50" i="37"/>
  <c r="O50" i="37"/>
  <c r="K48" i="37"/>
  <c r="U35" i="37"/>
  <c r="I34" i="37"/>
  <c r="AC33" i="37"/>
  <c r="AF30" i="37"/>
  <c r="AF26" i="37"/>
  <c r="H25" i="37"/>
  <c r="AB24" i="37"/>
  <c r="Z18" i="37"/>
  <c r="F18" i="37"/>
  <c r="H17" i="37"/>
  <c r="AB16" i="37"/>
  <c r="AF42" i="39"/>
  <c r="AF48" i="39" s="1"/>
  <c r="T34" i="39"/>
  <c r="X33" i="39"/>
  <c r="Q35" i="39"/>
  <c r="X20" i="39"/>
  <c r="D18" i="39"/>
  <c r="AB14" i="39"/>
  <c r="AF10" i="39"/>
  <c r="S9" i="39"/>
  <c r="S19" i="39" s="1"/>
  <c r="O21" i="41"/>
  <c r="O37" i="41" s="1"/>
  <c r="AE31" i="37"/>
  <c r="AE27" i="37"/>
  <c r="AB22" i="37"/>
  <c r="Z33" i="37"/>
  <c r="AB40" i="39"/>
  <c r="AB36" i="39"/>
  <c r="AE30" i="39"/>
  <c r="AE26" i="39"/>
  <c r="M21" i="39"/>
  <c r="I35" i="39"/>
  <c r="AB16" i="39"/>
  <c r="T19" i="39"/>
  <c r="V9" i="39"/>
  <c r="V19" i="39" s="1"/>
  <c r="J17" i="41"/>
  <c r="J33" i="41" s="1"/>
  <c r="I17" i="41"/>
  <c r="I33" i="41" s="1"/>
  <c r="G33" i="41"/>
  <c r="J13" i="41"/>
  <c r="J29" i="41" s="1"/>
  <c r="I13" i="41"/>
  <c r="I29" i="41" s="1"/>
  <c r="J9" i="41"/>
  <c r="J25" i="41" s="1"/>
  <c r="I9" i="41"/>
  <c r="I25" i="41" s="1"/>
  <c r="G25" i="41"/>
  <c r="C21" i="41"/>
  <c r="C19" i="41"/>
  <c r="H26" i="43"/>
  <c r="Q23" i="45"/>
  <c r="I24" i="47"/>
  <c r="I21" i="47"/>
  <c r="I37" i="47" s="1"/>
  <c r="O21" i="47"/>
  <c r="O37" i="47" s="1"/>
  <c r="O23" i="47"/>
  <c r="H23" i="53"/>
  <c r="H19" i="53"/>
  <c r="H35" i="53" s="1"/>
  <c r="H21" i="53"/>
  <c r="H37" i="53" s="1"/>
  <c r="P26" i="55"/>
  <c r="H26" i="57"/>
  <c r="V23" i="57"/>
  <c r="J26" i="59"/>
  <c r="J20" i="59"/>
  <c r="J36" i="59" s="1"/>
  <c r="K48" i="31"/>
  <c r="AE46" i="31"/>
  <c r="AE42" i="31"/>
  <c r="AE38" i="31"/>
  <c r="AE30" i="31"/>
  <c r="AE26" i="31"/>
  <c r="AE22" i="31"/>
  <c r="W18" i="31"/>
  <c r="AE14" i="31"/>
  <c r="AE10" i="31"/>
  <c r="AE6" i="31"/>
  <c r="Z50" i="33"/>
  <c r="R50" i="33"/>
  <c r="N48" i="33"/>
  <c r="F48" i="33"/>
  <c r="AF45" i="33"/>
  <c r="AF41" i="33"/>
  <c r="AF37" i="33"/>
  <c r="AF50" i="33" s="1"/>
  <c r="D35" i="33"/>
  <c r="Z34" i="33"/>
  <c r="AF29" i="33"/>
  <c r="AF25" i="33"/>
  <c r="D19" i="33"/>
  <c r="Z18" i="33"/>
  <c r="AF17" i="33"/>
  <c r="AF9" i="33"/>
  <c r="AC50" i="35"/>
  <c r="U50" i="35"/>
  <c r="K49" i="35"/>
  <c r="Q48" i="35"/>
  <c r="AE47" i="35"/>
  <c r="AE43" i="35"/>
  <c r="AE39" i="35"/>
  <c r="O35" i="35"/>
  <c r="AC34" i="35"/>
  <c r="U34" i="35"/>
  <c r="K33" i="35"/>
  <c r="AE31" i="35"/>
  <c r="AE27" i="35"/>
  <c r="AE23" i="35"/>
  <c r="I20" i="35"/>
  <c r="O19" i="35"/>
  <c r="AE15" i="35"/>
  <c r="AE11" i="35"/>
  <c r="AE7" i="35"/>
  <c r="F49" i="37"/>
  <c r="T48" i="37"/>
  <c r="D48" i="37"/>
  <c r="AF46" i="37"/>
  <c r="AE44" i="37"/>
  <c r="H44" i="37"/>
  <c r="M42" i="37"/>
  <c r="AE40" i="37"/>
  <c r="H40" i="37"/>
  <c r="S38" i="37"/>
  <c r="S48" i="37" s="1"/>
  <c r="M38" i="37"/>
  <c r="AE36" i="37"/>
  <c r="H36" i="37"/>
  <c r="T33" i="37"/>
  <c r="AB32" i="37"/>
  <c r="AB28" i="37"/>
  <c r="V27" i="37"/>
  <c r="V34" i="37" s="1"/>
  <c r="AC34" i="37"/>
  <c r="T34" i="37"/>
  <c r="AF23" i="37"/>
  <c r="R33" i="37"/>
  <c r="U20" i="37"/>
  <c r="K20" i="37"/>
  <c r="I19" i="37"/>
  <c r="AF15" i="37"/>
  <c r="AE12" i="37"/>
  <c r="V12" i="37"/>
  <c r="H12" i="37"/>
  <c r="H19" i="37" s="1"/>
  <c r="W19" i="37"/>
  <c r="N19" i="37"/>
  <c r="AE6" i="37"/>
  <c r="R50" i="39"/>
  <c r="F50" i="39"/>
  <c r="T49" i="39"/>
  <c r="Y44" i="39"/>
  <c r="M41" i="39"/>
  <c r="H39" i="39"/>
  <c r="H49" i="39" s="1"/>
  <c r="AB37" i="39"/>
  <c r="M37" i="39"/>
  <c r="P36" i="39"/>
  <c r="W35" i="39"/>
  <c r="AF30" i="39"/>
  <c r="AF26" i="39"/>
  <c r="AF34" i="39" s="1"/>
  <c r="Y24" i="39"/>
  <c r="Y34" i="39" s="1"/>
  <c r="O34" i="39"/>
  <c r="AF22" i="39"/>
  <c r="I20" i="39"/>
  <c r="W19" i="39"/>
  <c r="U18" i="39"/>
  <c r="S16" i="39"/>
  <c r="P11" i="39"/>
  <c r="P19" i="39" s="1"/>
  <c r="K19" i="39"/>
  <c r="AE7" i="39"/>
  <c r="U34" i="41"/>
  <c r="J21" i="43"/>
  <c r="J37" i="43" s="1"/>
  <c r="H21" i="59"/>
  <c r="H37" i="59" s="1"/>
  <c r="AE46" i="39"/>
  <c r="AB44" i="39"/>
  <c r="V37" i="39"/>
  <c r="V50" i="39" s="1"/>
  <c r="T48" i="39"/>
  <c r="Z34" i="39"/>
  <c r="AB24" i="39"/>
  <c r="H13" i="39"/>
  <c r="Y7" i="39"/>
  <c r="W18" i="39"/>
  <c r="F20" i="39"/>
  <c r="AE6" i="39"/>
  <c r="K26" i="41"/>
  <c r="K20" i="41"/>
  <c r="K36" i="41" s="1"/>
  <c r="P23" i="41"/>
  <c r="Q23" i="43"/>
  <c r="X20" i="45"/>
  <c r="X36" i="45" s="1"/>
  <c r="X26" i="45"/>
  <c r="V26" i="49"/>
  <c r="J26" i="49"/>
  <c r="J20" i="49"/>
  <c r="J36" i="49" s="1"/>
  <c r="J23" i="49"/>
  <c r="J19" i="49"/>
  <c r="J35" i="49" s="1"/>
  <c r="J21" i="49"/>
  <c r="J37" i="49" s="1"/>
  <c r="I20" i="51"/>
  <c r="I36" i="51" s="1"/>
  <c r="I27" i="51"/>
  <c r="Q26" i="51"/>
  <c r="H26" i="53"/>
  <c r="H20" i="53"/>
  <c r="H36" i="53" s="1"/>
  <c r="V23" i="53"/>
  <c r="V19" i="53"/>
  <c r="V35" i="53" s="1"/>
  <c r="V21" i="53"/>
  <c r="V37" i="53" s="1"/>
  <c r="Q23" i="55"/>
  <c r="H26" i="59"/>
  <c r="T48" i="31"/>
  <c r="N33" i="31"/>
  <c r="F33" i="31"/>
  <c r="D20" i="31"/>
  <c r="Z19" i="31"/>
  <c r="W48" i="33"/>
  <c r="C46" i="33"/>
  <c r="C38" i="33"/>
  <c r="C34" i="33"/>
  <c r="Q33" i="33"/>
  <c r="C30" i="33"/>
  <c r="AE28" i="33"/>
  <c r="C26" i="33"/>
  <c r="AE24" i="33"/>
  <c r="C22" i="33"/>
  <c r="K18" i="33"/>
  <c r="AE16" i="33"/>
  <c r="C14" i="33"/>
  <c r="AE12" i="33"/>
  <c r="C10" i="33"/>
  <c r="AE8" i="33"/>
  <c r="C6" i="33"/>
  <c r="Z48" i="35"/>
  <c r="T33" i="35"/>
  <c r="Z20" i="35"/>
  <c r="N18" i="35"/>
  <c r="F18" i="35"/>
  <c r="I50" i="37"/>
  <c r="C47" i="37"/>
  <c r="M45" i="37"/>
  <c r="C45" i="37"/>
  <c r="P44" i="37"/>
  <c r="M41" i="37"/>
  <c r="C41" i="37"/>
  <c r="P40" i="37"/>
  <c r="M37" i="37"/>
  <c r="M50" i="37" s="1"/>
  <c r="C37" i="37"/>
  <c r="P36" i="37"/>
  <c r="C35" i="37"/>
  <c r="W34" i="37"/>
  <c r="K34" i="37"/>
  <c r="U33" i="37"/>
  <c r="I33" i="37"/>
  <c r="AF31" i="37"/>
  <c r="AF27" i="37"/>
  <c r="AB25" i="37"/>
  <c r="U34" i="37"/>
  <c r="M22" i="37"/>
  <c r="M21" i="37"/>
  <c r="C21" i="37"/>
  <c r="R18" i="37"/>
  <c r="AB17" i="37"/>
  <c r="C16" i="37"/>
  <c r="M13" i="37"/>
  <c r="C13" i="37"/>
  <c r="P12" i="37"/>
  <c r="P19" i="37" s="1"/>
  <c r="C10" i="37"/>
  <c r="O19" i="37"/>
  <c r="F19" i="37"/>
  <c r="AF20" i="37"/>
  <c r="I49" i="39"/>
  <c r="S44" i="39"/>
  <c r="AB41" i="39"/>
  <c r="S40" i="39"/>
  <c r="AC48" i="39"/>
  <c r="U48" i="39"/>
  <c r="S36" i="39"/>
  <c r="X35" i="39"/>
  <c r="F34" i="39"/>
  <c r="D33" i="39"/>
  <c r="AB25" i="39"/>
  <c r="M25" i="39"/>
  <c r="P24" i="39"/>
  <c r="P34" i="39" s="1"/>
  <c r="AB21" i="39"/>
  <c r="S21" i="39"/>
  <c r="V18" i="39"/>
  <c r="F18" i="39"/>
  <c r="M17" i="39"/>
  <c r="C14" i="39"/>
  <c r="O18" i="39"/>
  <c r="U26" i="41"/>
  <c r="H9" i="41"/>
  <c r="H25" i="41" s="1"/>
  <c r="X20" i="43"/>
  <c r="X36" i="43" s="1"/>
  <c r="J21" i="59"/>
  <c r="J37" i="59" s="1"/>
  <c r="H24" i="37"/>
  <c r="H34" i="37" s="1"/>
  <c r="D34" i="37"/>
  <c r="AB28" i="39"/>
  <c r="Q34" i="39"/>
  <c r="S24" i="39"/>
  <c r="S34" i="39" s="1"/>
  <c r="T35" i="39"/>
  <c r="V21" i="39"/>
  <c r="M16" i="39"/>
  <c r="C16" i="39"/>
  <c r="X16" i="41"/>
  <c r="X32" i="41" s="1"/>
  <c r="W16" i="41"/>
  <c r="W32" i="41" s="1"/>
  <c r="U32" i="41"/>
  <c r="X12" i="41"/>
  <c r="X28" i="41" s="1"/>
  <c r="W12" i="41"/>
  <c r="W28" i="41" s="1"/>
  <c r="X8" i="41"/>
  <c r="W8" i="41"/>
  <c r="U19" i="41"/>
  <c r="U35" i="41" s="1"/>
  <c r="U24" i="41"/>
  <c r="U21" i="41"/>
  <c r="U37" i="41" s="1"/>
  <c r="Q23" i="41"/>
  <c r="O23" i="45"/>
  <c r="X23" i="49"/>
  <c r="X19" i="49"/>
  <c r="X35" i="49" s="1"/>
  <c r="X21" i="49"/>
  <c r="X37" i="49" s="1"/>
  <c r="O19" i="57"/>
  <c r="O35" i="57" s="1"/>
  <c r="O24" i="57"/>
  <c r="O21" i="57"/>
  <c r="O37" i="57" s="1"/>
  <c r="Q23" i="59"/>
  <c r="M34" i="37"/>
  <c r="X20" i="37"/>
  <c r="AC49" i="39"/>
  <c r="K48" i="39"/>
  <c r="H50" i="39"/>
  <c r="K35" i="39"/>
  <c r="AF18" i="39"/>
  <c r="V26" i="41"/>
  <c r="M20" i="41"/>
  <c r="M36" i="41" s="1"/>
  <c r="X20" i="59"/>
  <c r="X36" i="59" s="1"/>
  <c r="K33" i="37"/>
  <c r="AE35" i="37"/>
  <c r="AE7" i="37"/>
  <c r="AC18" i="37"/>
  <c r="V7" i="37"/>
  <c r="T18" i="37"/>
  <c r="M44" i="39"/>
  <c r="C44" i="39"/>
  <c r="N48" i="39"/>
  <c r="P38" i="39"/>
  <c r="M36" i="39"/>
  <c r="C36" i="39"/>
  <c r="AB32" i="39"/>
  <c r="AB12" i="39"/>
  <c r="H9" i="39"/>
  <c r="H19" i="39" s="1"/>
  <c r="D19" i="39"/>
  <c r="X23" i="41"/>
  <c r="O23" i="43"/>
  <c r="H23" i="47"/>
  <c r="H23" i="49"/>
  <c r="I21" i="51"/>
  <c r="I37" i="51" s="1"/>
  <c r="I23" i="51"/>
  <c r="I19" i="51"/>
  <c r="I35" i="51" s="1"/>
  <c r="Q21" i="53"/>
  <c r="Q37" i="53" s="1"/>
  <c r="Q23" i="53"/>
  <c r="W21" i="55"/>
  <c r="W37" i="55" s="1"/>
  <c r="W24" i="55"/>
  <c r="J26" i="61"/>
  <c r="Q23" i="63"/>
  <c r="Q21" i="63"/>
  <c r="Q37" i="63" s="1"/>
  <c r="I49" i="37"/>
  <c r="AE48" i="37"/>
  <c r="W33" i="37"/>
  <c r="D20" i="37"/>
  <c r="D18" i="37"/>
  <c r="Y6" i="37"/>
  <c r="Q20" i="37"/>
  <c r="K50" i="39"/>
  <c r="K49" i="39"/>
  <c r="I48" i="39"/>
  <c r="U49" i="39"/>
  <c r="Z33" i="39"/>
  <c r="H34" i="39"/>
  <c r="AC33" i="39"/>
  <c r="U33" i="39"/>
  <c r="AF20" i="39"/>
  <c r="S20" i="39"/>
  <c r="H20" i="41"/>
  <c r="H36" i="41" s="1"/>
  <c r="O14" i="41"/>
  <c r="O30" i="41" s="1"/>
  <c r="V12" i="41"/>
  <c r="V28" i="41" s="1"/>
  <c r="O10" i="41"/>
  <c r="O19" i="41" s="1"/>
  <c r="O35" i="41" s="1"/>
  <c r="B20" i="41"/>
  <c r="V8" i="41"/>
  <c r="V21" i="41" s="1"/>
  <c r="V37" i="41" s="1"/>
  <c r="X18" i="63"/>
  <c r="X34" i="63" s="1"/>
  <c r="W18" i="63"/>
  <c r="W34" i="63" s="1"/>
  <c r="J15" i="63"/>
  <c r="J31" i="63" s="1"/>
  <c r="I15" i="63"/>
  <c r="I31" i="63" s="1"/>
  <c r="C31" i="67"/>
  <c r="S31" i="67"/>
  <c r="W27" i="67"/>
  <c r="D34" i="67"/>
  <c r="D33" i="67"/>
  <c r="C23" i="67"/>
  <c r="S23" i="67"/>
  <c r="K35" i="67"/>
  <c r="V12" i="67"/>
  <c r="W7" i="67"/>
  <c r="F20" i="67"/>
  <c r="M39" i="69"/>
  <c r="K49" i="69"/>
  <c r="AE49" i="71"/>
  <c r="P48" i="71"/>
  <c r="P50" i="71"/>
  <c r="AE34" i="71"/>
  <c r="V18" i="71"/>
  <c r="V20" i="71"/>
  <c r="D30" i="41"/>
  <c r="N28" i="41"/>
  <c r="G23" i="41"/>
  <c r="T21" i="41"/>
  <c r="T37" i="41" s="1"/>
  <c r="R19" i="41"/>
  <c r="R35" i="41" s="1"/>
  <c r="P18" i="41"/>
  <c r="P34" i="41" s="1"/>
  <c r="P16" i="41"/>
  <c r="P32" i="41" s="1"/>
  <c r="P14" i="41"/>
  <c r="P30" i="41" s="1"/>
  <c r="P12" i="41"/>
  <c r="P28" i="41" s="1"/>
  <c r="P10" i="41"/>
  <c r="P8" i="41"/>
  <c r="F34" i="43"/>
  <c r="D33" i="43"/>
  <c r="N32" i="43"/>
  <c r="M31" i="43"/>
  <c r="K30" i="43"/>
  <c r="U29" i="43"/>
  <c r="T28" i="43"/>
  <c r="R27" i="43"/>
  <c r="G27" i="43"/>
  <c r="F26" i="43"/>
  <c r="D25" i="43"/>
  <c r="N24" i="43"/>
  <c r="M23" i="43"/>
  <c r="K21" i="43"/>
  <c r="K37" i="43" s="1"/>
  <c r="T19" i="43"/>
  <c r="T35" i="43" s="1"/>
  <c r="O16" i="43"/>
  <c r="O32" i="43" s="1"/>
  <c r="V13" i="43"/>
  <c r="V29" i="43" s="1"/>
  <c r="H11" i="43"/>
  <c r="H27" i="43" s="1"/>
  <c r="O8" i="43"/>
  <c r="O24" i="43" s="1"/>
  <c r="M29" i="45"/>
  <c r="K28" i="45"/>
  <c r="U27" i="45"/>
  <c r="U33" i="47"/>
  <c r="N28" i="47"/>
  <c r="H26" i="47"/>
  <c r="U25" i="47"/>
  <c r="G23" i="47"/>
  <c r="R20" i="47"/>
  <c r="R36" i="47" s="1"/>
  <c r="V18" i="47"/>
  <c r="V34" i="47" s="1"/>
  <c r="P17" i="47"/>
  <c r="P33" i="47" s="1"/>
  <c r="J16" i="47"/>
  <c r="J32" i="47" s="1"/>
  <c r="W15" i="47"/>
  <c r="W31" i="47" s="1"/>
  <c r="Q14" i="47"/>
  <c r="Q30" i="47" s="1"/>
  <c r="H14" i="47"/>
  <c r="H30" i="47" s="1"/>
  <c r="X12" i="47"/>
  <c r="X28" i="47" s="1"/>
  <c r="O12" i="47"/>
  <c r="O28" i="47" s="1"/>
  <c r="I11" i="47"/>
  <c r="I27" i="47" s="1"/>
  <c r="V10" i="47"/>
  <c r="P9" i="47"/>
  <c r="J8" i="47"/>
  <c r="W7" i="47"/>
  <c r="N32" i="49"/>
  <c r="K31" i="49"/>
  <c r="U29" i="49"/>
  <c r="R28" i="49"/>
  <c r="N24" i="49"/>
  <c r="K23" i="49"/>
  <c r="G20" i="49"/>
  <c r="G36" i="49" s="1"/>
  <c r="N19" i="49"/>
  <c r="N35" i="49" s="1"/>
  <c r="F19" i="49"/>
  <c r="F35" i="49" s="1"/>
  <c r="P17" i="49"/>
  <c r="P33" i="49" s="1"/>
  <c r="P15" i="49"/>
  <c r="P31" i="49" s="1"/>
  <c r="P13" i="49"/>
  <c r="P29" i="49" s="1"/>
  <c r="P11" i="49"/>
  <c r="P27" i="49" s="1"/>
  <c r="P9" i="49"/>
  <c r="P25" i="49" s="1"/>
  <c r="P7" i="49"/>
  <c r="U28" i="51"/>
  <c r="F23" i="51"/>
  <c r="K21" i="51"/>
  <c r="K37" i="51" s="1"/>
  <c r="X18" i="51"/>
  <c r="X34" i="51" s="1"/>
  <c r="O18" i="51"/>
  <c r="O34" i="51" s="1"/>
  <c r="J17" i="51"/>
  <c r="J33" i="51" s="1"/>
  <c r="X16" i="51"/>
  <c r="X32" i="51" s="1"/>
  <c r="O16" i="51"/>
  <c r="O32" i="51" s="1"/>
  <c r="J15" i="51"/>
  <c r="J31" i="51" s="1"/>
  <c r="X14" i="51"/>
  <c r="X30" i="51" s="1"/>
  <c r="O14" i="51"/>
  <c r="O30" i="51" s="1"/>
  <c r="J13" i="51"/>
  <c r="J29" i="51" s="1"/>
  <c r="X12" i="51"/>
  <c r="X28" i="51" s="1"/>
  <c r="O12" i="51"/>
  <c r="O28" i="51" s="1"/>
  <c r="J11" i="51"/>
  <c r="J27" i="51" s="1"/>
  <c r="X10" i="51"/>
  <c r="O10" i="51"/>
  <c r="J9" i="51"/>
  <c r="J25" i="51" s="1"/>
  <c r="X8" i="51"/>
  <c r="O8" i="51"/>
  <c r="O19" i="51" s="1"/>
  <c r="O35" i="51" s="1"/>
  <c r="J7" i="51"/>
  <c r="G33" i="53"/>
  <c r="N30" i="53"/>
  <c r="K29" i="53"/>
  <c r="U27" i="53"/>
  <c r="M27" i="53"/>
  <c r="G25" i="53"/>
  <c r="D24" i="53"/>
  <c r="I23" i="53"/>
  <c r="N21" i="53"/>
  <c r="N37" i="53" s="1"/>
  <c r="F21" i="53"/>
  <c r="F37" i="53" s="1"/>
  <c r="U20" i="53"/>
  <c r="U36" i="53" s="1"/>
  <c r="T19" i="53"/>
  <c r="T35" i="53" s="1"/>
  <c r="D19" i="53"/>
  <c r="D35" i="53" s="1"/>
  <c r="I18" i="53"/>
  <c r="I34" i="53" s="1"/>
  <c r="W17" i="53"/>
  <c r="W33" i="53" s="1"/>
  <c r="I16" i="53"/>
  <c r="I32" i="53" s="1"/>
  <c r="W15" i="53"/>
  <c r="W31" i="53" s="1"/>
  <c r="I14" i="53"/>
  <c r="I30" i="53" s="1"/>
  <c r="W13" i="53"/>
  <c r="W29" i="53" s="1"/>
  <c r="I12" i="53"/>
  <c r="I28" i="53" s="1"/>
  <c r="W11" i="53"/>
  <c r="W27" i="53" s="1"/>
  <c r="I10" i="53"/>
  <c r="W9" i="53"/>
  <c r="W25" i="53" s="1"/>
  <c r="I8" i="53"/>
  <c r="W7" i="53"/>
  <c r="G34" i="55"/>
  <c r="R33" i="55"/>
  <c r="U32" i="55"/>
  <c r="N31" i="55"/>
  <c r="G26" i="55"/>
  <c r="R25" i="55"/>
  <c r="U24" i="55"/>
  <c r="K24" i="55"/>
  <c r="W23" i="55"/>
  <c r="N23" i="55"/>
  <c r="D23" i="55"/>
  <c r="G21" i="55"/>
  <c r="G37" i="55" s="1"/>
  <c r="N19" i="55"/>
  <c r="N35" i="55" s="1"/>
  <c r="Q18" i="55"/>
  <c r="Q34" i="55" s="1"/>
  <c r="H18" i="55"/>
  <c r="H34" i="55" s="1"/>
  <c r="X16" i="55"/>
  <c r="X32" i="55" s="1"/>
  <c r="O16" i="55"/>
  <c r="O32" i="55" s="1"/>
  <c r="I15" i="55"/>
  <c r="I31" i="55" s="1"/>
  <c r="V14" i="55"/>
  <c r="V30" i="55" s="1"/>
  <c r="P13" i="55"/>
  <c r="P29" i="55" s="1"/>
  <c r="J12" i="55"/>
  <c r="J28" i="55" s="1"/>
  <c r="W11" i="55"/>
  <c r="W27" i="55" s="1"/>
  <c r="Q10" i="55"/>
  <c r="H10" i="55"/>
  <c r="X8" i="55"/>
  <c r="O8" i="55"/>
  <c r="O24" i="55" s="1"/>
  <c r="I7" i="55"/>
  <c r="G31" i="57"/>
  <c r="D30" i="57"/>
  <c r="N28" i="57"/>
  <c r="G23" i="57"/>
  <c r="T21" i="57"/>
  <c r="T37" i="57" s="1"/>
  <c r="K20" i="57"/>
  <c r="K36" i="57" s="1"/>
  <c r="R19" i="57"/>
  <c r="R35" i="57" s="1"/>
  <c r="P18" i="57"/>
  <c r="P34" i="57" s="1"/>
  <c r="P16" i="57"/>
  <c r="P32" i="57" s="1"/>
  <c r="P14" i="57"/>
  <c r="P30" i="57" s="1"/>
  <c r="P12" i="57"/>
  <c r="P28" i="57" s="1"/>
  <c r="P10" i="57"/>
  <c r="P8" i="57"/>
  <c r="F34" i="59"/>
  <c r="D33" i="59"/>
  <c r="N32" i="59"/>
  <c r="M31" i="59"/>
  <c r="K30" i="59"/>
  <c r="U29" i="59"/>
  <c r="T28" i="59"/>
  <c r="R27" i="59"/>
  <c r="G27" i="59"/>
  <c r="F26" i="59"/>
  <c r="D25" i="59"/>
  <c r="N24" i="59"/>
  <c r="M23" i="59"/>
  <c r="K21" i="59"/>
  <c r="K37" i="59" s="1"/>
  <c r="T19" i="59"/>
  <c r="T35" i="59" s="1"/>
  <c r="O16" i="59"/>
  <c r="O32" i="59" s="1"/>
  <c r="V13" i="59"/>
  <c r="V29" i="59" s="1"/>
  <c r="H11" i="59"/>
  <c r="H27" i="59" s="1"/>
  <c r="O8" i="59"/>
  <c r="O24" i="59" s="1"/>
  <c r="N32" i="61"/>
  <c r="D26" i="61"/>
  <c r="M21" i="61"/>
  <c r="M37" i="61" s="1"/>
  <c r="U19" i="61"/>
  <c r="U35" i="61" s="1"/>
  <c r="H18" i="61"/>
  <c r="H34" i="61" s="1"/>
  <c r="O15" i="61"/>
  <c r="O31" i="61" s="1"/>
  <c r="V12" i="61"/>
  <c r="V28" i="61" s="1"/>
  <c r="J11" i="61"/>
  <c r="J27" i="61" s="1"/>
  <c r="H10" i="61"/>
  <c r="O7" i="61"/>
  <c r="U33" i="63"/>
  <c r="F21" i="63"/>
  <c r="F37" i="63" s="1"/>
  <c r="T19" i="63"/>
  <c r="T35" i="63" s="1"/>
  <c r="J18" i="63"/>
  <c r="J34" i="63" s="1"/>
  <c r="X17" i="63"/>
  <c r="X33" i="63" s="1"/>
  <c r="O17" i="63"/>
  <c r="O33" i="63" s="1"/>
  <c r="O16" i="63"/>
  <c r="O32" i="63" s="1"/>
  <c r="H14" i="63"/>
  <c r="H30" i="63" s="1"/>
  <c r="V13" i="63"/>
  <c r="V29" i="63" s="1"/>
  <c r="P11" i="63"/>
  <c r="H9" i="63"/>
  <c r="H25" i="63" s="1"/>
  <c r="I8" i="63"/>
  <c r="I24" i="63" s="1"/>
  <c r="W7" i="63"/>
  <c r="B21" i="63"/>
  <c r="R29" i="65"/>
  <c r="J26" i="65"/>
  <c r="G24" i="65"/>
  <c r="T21" i="65"/>
  <c r="T37" i="65" s="1"/>
  <c r="G20" i="65"/>
  <c r="G36" i="65" s="1"/>
  <c r="F19" i="65"/>
  <c r="F35" i="65" s="1"/>
  <c r="V15" i="65"/>
  <c r="V31" i="65" s="1"/>
  <c r="X14" i="65"/>
  <c r="X30" i="65" s="1"/>
  <c r="H13" i="65"/>
  <c r="H29" i="65" s="1"/>
  <c r="V7" i="65"/>
  <c r="F50" i="67"/>
  <c r="D48" i="67"/>
  <c r="H45" i="67"/>
  <c r="M43" i="67"/>
  <c r="H36" i="67"/>
  <c r="M30" i="67"/>
  <c r="V29" i="67"/>
  <c r="S28" i="67"/>
  <c r="O34" i="67"/>
  <c r="M23" i="67"/>
  <c r="M22" i="67"/>
  <c r="D20" i="67"/>
  <c r="I19" i="67"/>
  <c r="C19" i="67" s="1"/>
  <c r="S8" i="67"/>
  <c r="V50" i="69"/>
  <c r="V49" i="73"/>
  <c r="V34" i="73"/>
  <c r="Y20" i="75"/>
  <c r="X8" i="63"/>
  <c r="X24" i="63" s="1"/>
  <c r="W8" i="63"/>
  <c r="W24" i="63" s="1"/>
  <c r="H42" i="67"/>
  <c r="V28" i="67"/>
  <c r="P21" i="67"/>
  <c r="N35" i="67"/>
  <c r="V8" i="67"/>
  <c r="W42" i="69"/>
  <c r="T49" i="69"/>
  <c r="V42" i="69"/>
  <c r="M36" i="69"/>
  <c r="I48" i="69"/>
  <c r="I50" i="69"/>
  <c r="M20" i="69"/>
  <c r="AE20" i="71"/>
  <c r="AE48" i="73"/>
  <c r="AE35" i="73"/>
  <c r="AB48" i="77"/>
  <c r="V50" i="77"/>
  <c r="V48" i="77"/>
  <c r="AE20" i="77"/>
  <c r="N33" i="41"/>
  <c r="R29" i="41"/>
  <c r="N25" i="41"/>
  <c r="D20" i="41"/>
  <c r="D36" i="41" s="1"/>
  <c r="Q18" i="41"/>
  <c r="Q34" i="41" s="1"/>
  <c r="Q16" i="41"/>
  <c r="Q32" i="41" s="1"/>
  <c r="Q14" i="41"/>
  <c r="Q30" i="41" s="1"/>
  <c r="Q12" i="41"/>
  <c r="Q28" i="41" s="1"/>
  <c r="Q10" i="41"/>
  <c r="Q8" i="41"/>
  <c r="Q24" i="41" s="1"/>
  <c r="M21" i="43"/>
  <c r="M37" i="43" s="1"/>
  <c r="U19" i="43"/>
  <c r="U35" i="43" s="1"/>
  <c r="J19" i="43"/>
  <c r="J35" i="43" s="1"/>
  <c r="Q8" i="43"/>
  <c r="Q24" i="43" s="1"/>
  <c r="U34" i="45"/>
  <c r="M28" i="45"/>
  <c r="K27" i="45"/>
  <c r="U26" i="45"/>
  <c r="O18" i="45"/>
  <c r="O34" i="45" s="1"/>
  <c r="O11" i="45"/>
  <c r="O27" i="45" s="1"/>
  <c r="O10" i="45"/>
  <c r="N33" i="47"/>
  <c r="F33" i="47"/>
  <c r="R29" i="47"/>
  <c r="D27" i="47"/>
  <c r="Q26" i="47"/>
  <c r="I26" i="47"/>
  <c r="N25" i="47"/>
  <c r="F25" i="47"/>
  <c r="U21" i="47"/>
  <c r="U37" i="47" s="1"/>
  <c r="K20" i="47"/>
  <c r="K36" i="47" s="1"/>
  <c r="W18" i="47"/>
  <c r="W34" i="47" s="1"/>
  <c r="Q17" i="47"/>
  <c r="Q33" i="47" s="1"/>
  <c r="X15" i="47"/>
  <c r="X31" i="47" s="1"/>
  <c r="I14" i="47"/>
  <c r="I30" i="47" s="1"/>
  <c r="P12" i="47"/>
  <c r="P28" i="47" s="1"/>
  <c r="J11" i="47"/>
  <c r="J27" i="47" s="1"/>
  <c r="W10" i="47"/>
  <c r="Q9" i="47"/>
  <c r="Q25" i="47" s="1"/>
  <c r="X7" i="47"/>
  <c r="G32" i="49"/>
  <c r="D31" i="49"/>
  <c r="N29" i="49"/>
  <c r="G24" i="49"/>
  <c r="D23" i="49"/>
  <c r="G19" i="49"/>
  <c r="G35" i="49" s="1"/>
  <c r="Q17" i="49"/>
  <c r="Q33" i="49" s="1"/>
  <c r="Q15" i="49"/>
  <c r="Q31" i="49" s="1"/>
  <c r="Q13" i="49"/>
  <c r="Q29" i="49" s="1"/>
  <c r="Q11" i="49"/>
  <c r="Q27" i="49" s="1"/>
  <c r="Q9" i="49"/>
  <c r="Q25" i="49" s="1"/>
  <c r="Q7" i="49"/>
  <c r="G31" i="51"/>
  <c r="N28" i="51"/>
  <c r="O23" i="51"/>
  <c r="G23" i="51"/>
  <c r="T21" i="51"/>
  <c r="T37" i="51" s="1"/>
  <c r="P18" i="51"/>
  <c r="P34" i="51" s="1"/>
  <c r="P16" i="51"/>
  <c r="P32" i="51" s="1"/>
  <c r="P14" i="51"/>
  <c r="P30" i="51" s="1"/>
  <c r="P12" i="51"/>
  <c r="P28" i="51" s="1"/>
  <c r="P10" i="51"/>
  <c r="P8" i="51"/>
  <c r="U32" i="53"/>
  <c r="G30" i="53"/>
  <c r="U24" i="53"/>
  <c r="R23" i="53"/>
  <c r="G21" i="53"/>
  <c r="G37" i="53" s="1"/>
  <c r="N20" i="53"/>
  <c r="N36" i="53" s="1"/>
  <c r="U19" i="53"/>
  <c r="U35" i="53" s="1"/>
  <c r="M19" i="53"/>
  <c r="M35" i="53" s="1"/>
  <c r="J18" i="53"/>
  <c r="J34" i="53" s="1"/>
  <c r="X17" i="53"/>
  <c r="X33" i="53" s="1"/>
  <c r="J16" i="53"/>
  <c r="J32" i="53" s="1"/>
  <c r="X15" i="53"/>
  <c r="X31" i="53" s="1"/>
  <c r="J14" i="53"/>
  <c r="J30" i="53" s="1"/>
  <c r="X13" i="53"/>
  <c r="X29" i="53" s="1"/>
  <c r="J12" i="53"/>
  <c r="J28" i="53" s="1"/>
  <c r="X11" i="53"/>
  <c r="X27" i="53" s="1"/>
  <c r="J10" i="53"/>
  <c r="X9" i="53"/>
  <c r="X25" i="53" s="1"/>
  <c r="J8" i="53"/>
  <c r="X7" i="53"/>
  <c r="F31" i="55"/>
  <c r="X23" i="55"/>
  <c r="F23" i="55"/>
  <c r="I18" i="55"/>
  <c r="I34" i="55" s="1"/>
  <c r="P16" i="55"/>
  <c r="P32" i="55" s="1"/>
  <c r="J15" i="55"/>
  <c r="J31" i="55" s="1"/>
  <c r="W14" i="55"/>
  <c r="W30" i="55" s="1"/>
  <c r="Q13" i="55"/>
  <c r="Q29" i="55" s="1"/>
  <c r="X11" i="55"/>
  <c r="I10" i="55"/>
  <c r="P8" i="55"/>
  <c r="P24" i="55" s="1"/>
  <c r="J7" i="55"/>
  <c r="N33" i="57"/>
  <c r="U30" i="57"/>
  <c r="R29" i="57"/>
  <c r="N25" i="57"/>
  <c r="K24" i="57"/>
  <c r="U21" i="57"/>
  <c r="U37" i="57" s="1"/>
  <c r="M21" i="57"/>
  <c r="M37" i="57" s="1"/>
  <c r="D20" i="57"/>
  <c r="D36" i="57" s="1"/>
  <c r="K19" i="57"/>
  <c r="K35" i="57" s="1"/>
  <c r="C19" i="57"/>
  <c r="Q18" i="57"/>
  <c r="Q34" i="57" s="1"/>
  <c r="Q16" i="57"/>
  <c r="Q32" i="57" s="1"/>
  <c r="Q14" i="57"/>
  <c r="Q30" i="57" s="1"/>
  <c r="Q12" i="57"/>
  <c r="Q28" i="57" s="1"/>
  <c r="Q10" i="57"/>
  <c r="Q8" i="57"/>
  <c r="M21" i="59"/>
  <c r="M37" i="59" s="1"/>
  <c r="U19" i="59"/>
  <c r="U35" i="59" s="1"/>
  <c r="J19" i="59"/>
  <c r="J35" i="59" s="1"/>
  <c r="Q8" i="59"/>
  <c r="Q24" i="59" s="1"/>
  <c r="N25" i="61"/>
  <c r="N21" i="61"/>
  <c r="N37" i="61" s="1"/>
  <c r="K19" i="61"/>
  <c r="K35" i="61" s="1"/>
  <c r="Q15" i="61"/>
  <c r="Q31" i="61" s="1"/>
  <c r="H9" i="61"/>
  <c r="H25" i="61" s="1"/>
  <c r="Q7" i="61"/>
  <c r="N33" i="63"/>
  <c r="G28" i="63"/>
  <c r="T26" i="63"/>
  <c r="K26" i="63"/>
  <c r="G21" i="63"/>
  <c r="G37" i="63" s="1"/>
  <c r="U19" i="63"/>
  <c r="U35" i="63" s="1"/>
  <c r="K19" i="63"/>
  <c r="K35" i="63" s="1"/>
  <c r="V18" i="63"/>
  <c r="V34" i="63" s="1"/>
  <c r="P17" i="63"/>
  <c r="P33" i="63" s="1"/>
  <c r="H15" i="63"/>
  <c r="H31" i="63" s="1"/>
  <c r="I14" i="63"/>
  <c r="I30" i="63" s="1"/>
  <c r="W13" i="63"/>
  <c r="W29" i="63" s="1"/>
  <c r="Q10" i="63"/>
  <c r="J8" i="63"/>
  <c r="J24" i="63" s="1"/>
  <c r="X7" i="63"/>
  <c r="O7" i="63"/>
  <c r="C21" i="63"/>
  <c r="U33" i="65"/>
  <c r="K32" i="65"/>
  <c r="G29" i="65"/>
  <c r="D27" i="65"/>
  <c r="K26" i="65"/>
  <c r="U21" i="65"/>
  <c r="U37" i="65" s="1"/>
  <c r="T20" i="65"/>
  <c r="T36" i="65" s="1"/>
  <c r="R19" i="65"/>
  <c r="R35" i="65" s="1"/>
  <c r="G19" i="65"/>
  <c r="G35" i="65" s="1"/>
  <c r="Q18" i="65"/>
  <c r="Q34" i="65" s="1"/>
  <c r="X13" i="65"/>
  <c r="X29" i="65" s="1"/>
  <c r="Q10" i="65"/>
  <c r="Q19" i="65" s="1"/>
  <c r="Q35" i="65" s="1"/>
  <c r="Q50" i="67"/>
  <c r="F49" i="67"/>
  <c r="F34" i="67"/>
  <c r="P34" i="67"/>
  <c r="C22" i="67"/>
  <c r="V17" i="67"/>
  <c r="S16" i="67"/>
  <c r="H16" i="67"/>
  <c r="C14" i="67"/>
  <c r="T18" i="67"/>
  <c r="I20" i="67"/>
  <c r="C44" i="69"/>
  <c r="T48" i="69"/>
  <c r="V48" i="69" s="1"/>
  <c r="S49" i="71"/>
  <c r="M34" i="71"/>
  <c r="V19" i="71"/>
  <c r="M19" i="71"/>
  <c r="X14" i="63"/>
  <c r="X30" i="63" s="1"/>
  <c r="W14" i="63"/>
  <c r="W30" i="63" s="1"/>
  <c r="J11" i="63"/>
  <c r="J27" i="63" s="1"/>
  <c r="I11" i="63"/>
  <c r="I27" i="63" s="1"/>
  <c r="X12" i="65"/>
  <c r="X28" i="65" s="1"/>
  <c r="U28" i="65"/>
  <c r="M17" i="67"/>
  <c r="V16" i="67"/>
  <c r="W15" i="67"/>
  <c r="S14" i="67"/>
  <c r="W14" i="67"/>
  <c r="C11" i="67"/>
  <c r="S11" i="67"/>
  <c r="M9" i="67"/>
  <c r="K19" i="67"/>
  <c r="M47" i="69"/>
  <c r="H32" i="69"/>
  <c r="AE50" i="71"/>
  <c r="Y18" i="73"/>
  <c r="Y20" i="73"/>
  <c r="D32" i="41"/>
  <c r="N30" i="41"/>
  <c r="D24" i="41"/>
  <c r="N21" i="41"/>
  <c r="N37" i="41" s="1"/>
  <c r="D19" i="41"/>
  <c r="D35" i="41" s="1"/>
  <c r="K19" i="43"/>
  <c r="K35" i="43" s="1"/>
  <c r="K34" i="45"/>
  <c r="U33" i="45"/>
  <c r="K26" i="45"/>
  <c r="U25" i="45"/>
  <c r="Q17" i="45"/>
  <c r="Q33" i="45" s="1"/>
  <c r="Q9" i="45"/>
  <c r="Q25" i="45" s="1"/>
  <c r="R34" i="47"/>
  <c r="N30" i="47"/>
  <c r="N21" i="47"/>
  <c r="N37" i="47" s="1"/>
  <c r="F21" i="47"/>
  <c r="F37" i="47" s="1"/>
  <c r="R19" i="47"/>
  <c r="R35" i="47" s="1"/>
  <c r="J14" i="47"/>
  <c r="J30" i="47" s="1"/>
  <c r="X10" i="47"/>
  <c r="U31" i="49"/>
  <c r="M31" i="49"/>
  <c r="R30" i="49"/>
  <c r="U23" i="49"/>
  <c r="M23" i="49"/>
  <c r="R21" i="49"/>
  <c r="R37" i="49" s="1"/>
  <c r="U30" i="51"/>
  <c r="K24" i="51"/>
  <c r="U21" i="51"/>
  <c r="U37" i="51" s="1"/>
  <c r="Q14" i="51"/>
  <c r="Q30" i="51" s="1"/>
  <c r="Q8" i="51"/>
  <c r="N32" i="53"/>
  <c r="K31" i="53"/>
  <c r="U29" i="53"/>
  <c r="D26" i="53"/>
  <c r="N24" i="53"/>
  <c r="F24" i="53"/>
  <c r="K23" i="53"/>
  <c r="G20" i="53"/>
  <c r="G36" i="53" s="1"/>
  <c r="N19" i="53"/>
  <c r="N35" i="53" s="1"/>
  <c r="N32" i="55"/>
  <c r="U29" i="55"/>
  <c r="N24" i="55"/>
  <c r="G23" i="55"/>
  <c r="R21" i="55"/>
  <c r="R37" i="55" s="1"/>
  <c r="M20" i="55"/>
  <c r="M36" i="55" s="1"/>
  <c r="C20" i="55"/>
  <c r="G19" i="55"/>
  <c r="G35" i="55" s="1"/>
  <c r="G33" i="57"/>
  <c r="D32" i="57"/>
  <c r="N30" i="57"/>
  <c r="G25" i="57"/>
  <c r="D24" i="57"/>
  <c r="Q23" i="57"/>
  <c r="N21" i="57"/>
  <c r="N37" i="57" s="1"/>
  <c r="U20" i="57"/>
  <c r="U36" i="57" s="1"/>
  <c r="D19" i="57"/>
  <c r="D35" i="57" s="1"/>
  <c r="K19" i="59"/>
  <c r="K35" i="59" s="1"/>
  <c r="U30" i="61"/>
  <c r="N20" i="61"/>
  <c r="N36" i="61" s="1"/>
  <c r="Q14" i="61"/>
  <c r="Q30" i="61" s="1"/>
  <c r="J9" i="61"/>
  <c r="J19" i="61" s="1"/>
  <c r="J35" i="61" s="1"/>
  <c r="G30" i="63"/>
  <c r="F29" i="63"/>
  <c r="U27" i="63"/>
  <c r="U26" i="63"/>
  <c r="R20" i="63"/>
  <c r="R36" i="63" s="1"/>
  <c r="G31" i="65"/>
  <c r="K21" i="65"/>
  <c r="K37" i="65" s="1"/>
  <c r="U20" i="65"/>
  <c r="U36" i="65" s="1"/>
  <c r="S46" i="67"/>
  <c r="V44" i="67"/>
  <c r="V38" i="67"/>
  <c r="S36" i="67"/>
  <c r="D35" i="67"/>
  <c r="N33" i="67"/>
  <c r="S32" i="67"/>
  <c r="H32" i="67"/>
  <c r="C30" i="67"/>
  <c r="W28" i="67"/>
  <c r="O35" i="67"/>
  <c r="M11" i="67"/>
  <c r="M10" i="67"/>
  <c r="W8" i="67"/>
  <c r="W45" i="69"/>
  <c r="O49" i="69"/>
  <c r="N35" i="69"/>
  <c r="C34" i="69"/>
  <c r="N33" i="69"/>
  <c r="P19" i="69"/>
  <c r="P49" i="71"/>
  <c r="S49" i="73"/>
  <c r="Y49" i="73"/>
  <c r="V19" i="73"/>
  <c r="S50" i="75"/>
  <c r="J17" i="63"/>
  <c r="J33" i="63" s="1"/>
  <c r="I17" i="63"/>
  <c r="I33" i="63" s="1"/>
  <c r="U27" i="65"/>
  <c r="X11" i="65"/>
  <c r="X27" i="65" s="1"/>
  <c r="C39" i="67"/>
  <c r="S39" i="67"/>
  <c r="V36" i="67"/>
  <c r="T50" i="67"/>
  <c r="M36" i="67"/>
  <c r="K50" i="67"/>
  <c r="V32" i="67"/>
  <c r="W31" i="67"/>
  <c r="S30" i="67"/>
  <c r="W30" i="67"/>
  <c r="S22" i="67"/>
  <c r="W22" i="67"/>
  <c r="P9" i="67"/>
  <c r="P19" i="67" s="1"/>
  <c r="N19" i="67"/>
  <c r="W41" i="69"/>
  <c r="W49" i="69" s="1"/>
  <c r="S35" i="75"/>
  <c r="S33" i="75"/>
  <c r="R31" i="41"/>
  <c r="R23" i="41"/>
  <c r="G21" i="41"/>
  <c r="G37" i="41" s="1"/>
  <c r="N20" i="41"/>
  <c r="N36" i="41" s="1"/>
  <c r="D21" i="43"/>
  <c r="D37" i="43" s="1"/>
  <c r="N20" i="43"/>
  <c r="N36" i="43" s="1"/>
  <c r="U32" i="45"/>
  <c r="U24" i="45"/>
  <c r="N27" i="47"/>
  <c r="G21" i="47"/>
  <c r="G37" i="47" s="1"/>
  <c r="K19" i="47"/>
  <c r="K35" i="47" s="1"/>
  <c r="G34" i="49"/>
  <c r="D33" i="49"/>
  <c r="N31" i="49"/>
  <c r="G26" i="49"/>
  <c r="D25" i="49"/>
  <c r="R20" i="49"/>
  <c r="R36" i="49" s="1"/>
  <c r="G33" i="51"/>
  <c r="G25" i="51"/>
  <c r="T24" i="51"/>
  <c r="D24" i="51"/>
  <c r="U20" i="51"/>
  <c r="U36" i="51" s="1"/>
  <c r="G32" i="53"/>
  <c r="G24" i="53"/>
  <c r="G19" i="53"/>
  <c r="G35" i="53" s="1"/>
  <c r="Q15" i="53"/>
  <c r="Q31" i="53" s="1"/>
  <c r="N20" i="55"/>
  <c r="N36" i="55" s="1"/>
  <c r="U32" i="57"/>
  <c r="R31" i="57"/>
  <c r="U24" i="57"/>
  <c r="M24" i="57"/>
  <c r="R23" i="57"/>
  <c r="G21" i="57"/>
  <c r="G37" i="57" s="1"/>
  <c r="N20" i="57"/>
  <c r="N36" i="57" s="1"/>
  <c r="U19" i="57"/>
  <c r="U35" i="57" s="1"/>
  <c r="X13" i="57"/>
  <c r="X29" i="57" s="1"/>
  <c r="D21" i="59"/>
  <c r="D37" i="59" s="1"/>
  <c r="N20" i="59"/>
  <c r="N36" i="59" s="1"/>
  <c r="D28" i="61"/>
  <c r="D25" i="61"/>
  <c r="M24" i="61"/>
  <c r="X18" i="61"/>
  <c r="X34" i="61" s="1"/>
  <c r="H7" i="61"/>
  <c r="R28" i="63"/>
  <c r="M27" i="63"/>
  <c r="G24" i="63"/>
  <c r="V20" i="63"/>
  <c r="V36" i="63" s="1"/>
  <c r="M19" i="63"/>
  <c r="M35" i="63" s="1"/>
  <c r="H11" i="63"/>
  <c r="H27" i="63" s="1"/>
  <c r="U25" i="65"/>
  <c r="K24" i="65"/>
  <c r="R23" i="65"/>
  <c r="V20" i="65"/>
  <c r="V36" i="65" s="1"/>
  <c r="I50" i="67"/>
  <c r="T49" i="67"/>
  <c r="I48" i="67"/>
  <c r="V45" i="67"/>
  <c r="V37" i="67"/>
  <c r="O33" i="67"/>
  <c r="H31" i="67"/>
  <c r="C28" i="67"/>
  <c r="S24" i="67"/>
  <c r="H24" i="67"/>
  <c r="Q33" i="67"/>
  <c r="P17" i="67"/>
  <c r="C10" i="67"/>
  <c r="C8" i="67"/>
  <c r="V6" i="67"/>
  <c r="O48" i="69"/>
  <c r="K48" i="69"/>
  <c r="O33" i="69"/>
  <c r="H49" i="73"/>
  <c r="P34" i="73"/>
  <c r="X10" i="63"/>
  <c r="W10" i="63"/>
  <c r="J7" i="63"/>
  <c r="I7" i="63"/>
  <c r="C27" i="67"/>
  <c r="S27" i="67"/>
  <c r="M25" i="67"/>
  <c r="V24" i="67"/>
  <c r="T34" i="67"/>
  <c r="W23" i="67"/>
  <c r="H21" i="67"/>
  <c r="F35" i="67"/>
  <c r="C7" i="67"/>
  <c r="S7" i="67"/>
  <c r="H40" i="69"/>
  <c r="H37" i="69"/>
  <c r="C37" i="69"/>
  <c r="S37" i="69"/>
  <c r="V33" i="69"/>
  <c r="AB49" i="73"/>
  <c r="S48" i="73"/>
  <c r="S50" i="73"/>
  <c r="M35" i="73"/>
  <c r="AE33" i="77"/>
  <c r="U19" i="51"/>
  <c r="U35" i="51" s="1"/>
  <c r="K19" i="65"/>
  <c r="K35" i="65" s="1"/>
  <c r="P37" i="67"/>
  <c r="P50" i="67" s="1"/>
  <c r="F49" i="69"/>
  <c r="M34" i="69"/>
  <c r="P35" i="69"/>
  <c r="S34" i="75"/>
  <c r="Y19" i="75"/>
  <c r="V49" i="77"/>
  <c r="X16" i="63"/>
  <c r="X32" i="63" s="1"/>
  <c r="W16" i="63"/>
  <c r="W32" i="63" s="1"/>
  <c r="J13" i="63"/>
  <c r="J29" i="63" s="1"/>
  <c r="I13" i="63"/>
  <c r="I29" i="63" s="1"/>
  <c r="G29" i="63"/>
  <c r="D50" i="67"/>
  <c r="V23" i="67"/>
  <c r="T33" i="67"/>
  <c r="S19" i="67"/>
  <c r="W10" i="67"/>
  <c r="W19" i="67" s="1"/>
  <c r="S10" i="67"/>
  <c r="H10" i="67"/>
  <c r="N20" i="67"/>
  <c r="P6" i="67"/>
  <c r="M41" i="69"/>
  <c r="V20" i="69"/>
  <c r="AB19" i="71"/>
  <c r="H7" i="41"/>
  <c r="V17" i="47"/>
  <c r="V33" i="47" s="1"/>
  <c r="O11" i="47"/>
  <c r="V9" i="47"/>
  <c r="V25" i="47" s="1"/>
  <c r="H18" i="49"/>
  <c r="H34" i="49" s="1"/>
  <c r="V17" i="49"/>
  <c r="V33" i="49" s="1"/>
  <c r="H16" i="49"/>
  <c r="H32" i="49" s="1"/>
  <c r="V15" i="49"/>
  <c r="V31" i="49" s="1"/>
  <c r="H14" i="49"/>
  <c r="H30" i="49" s="1"/>
  <c r="V13" i="49"/>
  <c r="V29" i="49" s="1"/>
  <c r="H12" i="49"/>
  <c r="H28" i="49" s="1"/>
  <c r="V11" i="49"/>
  <c r="V27" i="49" s="1"/>
  <c r="H10" i="49"/>
  <c r="V9" i="49"/>
  <c r="V25" i="49" s="1"/>
  <c r="H8" i="49"/>
  <c r="H24" i="49" s="1"/>
  <c r="V7" i="49"/>
  <c r="R20" i="53"/>
  <c r="R36" i="53" s="1"/>
  <c r="O18" i="53"/>
  <c r="O34" i="53" s="1"/>
  <c r="O16" i="53"/>
  <c r="O32" i="53" s="1"/>
  <c r="O14" i="53"/>
  <c r="O30" i="53" s="1"/>
  <c r="O12" i="53"/>
  <c r="O28" i="53" s="1"/>
  <c r="O10" i="53"/>
  <c r="O8" i="53"/>
  <c r="O24" i="53" s="1"/>
  <c r="O15" i="55"/>
  <c r="O31" i="55" s="1"/>
  <c r="V13" i="55"/>
  <c r="V29" i="55" s="1"/>
  <c r="O7" i="55"/>
  <c r="G19" i="57"/>
  <c r="G35" i="57" s="1"/>
  <c r="V18" i="57"/>
  <c r="V34" i="57" s="1"/>
  <c r="H17" i="57"/>
  <c r="H33" i="57" s="1"/>
  <c r="V16" i="57"/>
  <c r="V32" i="57" s="1"/>
  <c r="H15" i="57"/>
  <c r="H31" i="57" s="1"/>
  <c r="V14" i="57"/>
  <c r="V30" i="57" s="1"/>
  <c r="H13" i="57"/>
  <c r="H29" i="57" s="1"/>
  <c r="V12" i="57"/>
  <c r="V28" i="57" s="1"/>
  <c r="H11" i="57"/>
  <c r="H27" i="57" s="1"/>
  <c r="V10" i="57"/>
  <c r="H9" i="57"/>
  <c r="H25" i="57" s="1"/>
  <c r="V8" i="57"/>
  <c r="V24" i="57" s="1"/>
  <c r="O18" i="61"/>
  <c r="O34" i="61" s="1"/>
  <c r="H13" i="61"/>
  <c r="H29" i="61" s="1"/>
  <c r="O10" i="61"/>
  <c r="B20" i="63"/>
  <c r="P49" i="67"/>
  <c r="N48" i="67"/>
  <c r="W24" i="67"/>
  <c r="K34" i="67"/>
  <c r="O18" i="67"/>
  <c r="S34" i="73"/>
  <c r="C47" i="67"/>
  <c r="S47" i="67"/>
  <c r="M41" i="67"/>
  <c r="V40" i="67"/>
  <c r="W39" i="67"/>
  <c r="W49" i="67" s="1"/>
  <c r="Q49" i="67"/>
  <c r="S38" i="67"/>
  <c r="W38" i="67"/>
  <c r="W11" i="67"/>
  <c r="H42" i="69"/>
  <c r="D49" i="69"/>
  <c r="S18" i="69"/>
  <c r="M33" i="71"/>
  <c r="M35" i="71"/>
  <c r="Y20" i="71"/>
  <c r="M18" i="71"/>
  <c r="M20" i="71"/>
  <c r="P18" i="73"/>
  <c r="P20" i="73"/>
  <c r="AE49" i="77"/>
  <c r="I7" i="41"/>
  <c r="N34" i="43"/>
  <c r="M33" i="43"/>
  <c r="U31" i="43"/>
  <c r="T30" i="43"/>
  <c r="R29" i="43"/>
  <c r="G29" i="43"/>
  <c r="F28" i="43"/>
  <c r="N26" i="43"/>
  <c r="M25" i="43"/>
  <c r="U23" i="43"/>
  <c r="J23" i="43"/>
  <c r="R20" i="43"/>
  <c r="R36" i="43" s="1"/>
  <c r="G20" i="43"/>
  <c r="G36" i="43" s="1"/>
  <c r="F19" i="43"/>
  <c r="F35" i="43" s="1"/>
  <c r="O18" i="43"/>
  <c r="O34" i="43" s="1"/>
  <c r="V15" i="43"/>
  <c r="V31" i="43" s="1"/>
  <c r="H13" i="43"/>
  <c r="H29" i="43" s="1"/>
  <c r="O10" i="43"/>
  <c r="V7" i="43"/>
  <c r="U29" i="45"/>
  <c r="V18" i="45"/>
  <c r="V34" i="45" s="1"/>
  <c r="V17" i="45"/>
  <c r="V33" i="45" s="1"/>
  <c r="V16" i="45"/>
  <c r="V32" i="45" s="1"/>
  <c r="V15" i="45"/>
  <c r="V31" i="45" s="1"/>
  <c r="V14" i="45"/>
  <c r="V30" i="45" s="1"/>
  <c r="V13" i="45"/>
  <c r="V29" i="45" s="1"/>
  <c r="V12" i="45"/>
  <c r="V28" i="45" s="1"/>
  <c r="V11" i="45"/>
  <c r="V27" i="45" s="1"/>
  <c r="V10" i="45"/>
  <c r="V9" i="45"/>
  <c r="V25" i="45" s="1"/>
  <c r="V8" i="45"/>
  <c r="V24" i="45" s="1"/>
  <c r="V7" i="45"/>
  <c r="N19" i="47"/>
  <c r="N35" i="47" s="1"/>
  <c r="W17" i="47"/>
  <c r="W33" i="47" s="1"/>
  <c r="H16" i="47"/>
  <c r="H32" i="47" s="1"/>
  <c r="O14" i="47"/>
  <c r="O30" i="47" s="1"/>
  <c r="I13" i="47"/>
  <c r="I29" i="47" s="1"/>
  <c r="V12" i="47"/>
  <c r="V28" i="47" s="1"/>
  <c r="P11" i="47"/>
  <c r="P19" i="47" s="1"/>
  <c r="P35" i="47" s="1"/>
  <c r="W9" i="47"/>
  <c r="W25" i="47" s="1"/>
  <c r="H8" i="47"/>
  <c r="H24" i="47" s="1"/>
  <c r="U20" i="49"/>
  <c r="U36" i="49" s="1"/>
  <c r="I18" i="49"/>
  <c r="I34" i="49" s="1"/>
  <c r="W17" i="49"/>
  <c r="W33" i="49" s="1"/>
  <c r="I16" i="49"/>
  <c r="I32" i="49" s="1"/>
  <c r="W15" i="49"/>
  <c r="W31" i="49" s="1"/>
  <c r="I14" i="49"/>
  <c r="I30" i="49" s="1"/>
  <c r="W13" i="49"/>
  <c r="W29" i="49" s="1"/>
  <c r="I12" i="49"/>
  <c r="I28" i="49" s="1"/>
  <c r="W11" i="49"/>
  <c r="W27" i="49" s="1"/>
  <c r="I10" i="49"/>
  <c r="W9" i="49"/>
  <c r="W25" i="49" s="1"/>
  <c r="I8" i="49"/>
  <c r="W7" i="49"/>
  <c r="U34" i="51"/>
  <c r="U26" i="51"/>
  <c r="G19" i="51"/>
  <c r="G35" i="51" s="1"/>
  <c r="V18" i="51"/>
  <c r="V34" i="51" s="1"/>
  <c r="H17" i="51"/>
  <c r="H33" i="51" s="1"/>
  <c r="V16" i="51"/>
  <c r="V32" i="51" s="1"/>
  <c r="H15" i="51"/>
  <c r="H31" i="51" s="1"/>
  <c r="V14" i="51"/>
  <c r="V30" i="51" s="1"/>
  <c r="H13" i="51"/>
  <c r="H29" i="51" s="1"/>
  <c r="V12" i="51"/>
  <c r="V28" i="51" s="1"/>
  <c r="H11" i="51"/>
  <c r="V10" i="51"/>
  <c r="H9" i="51"/>
  <c r="H25" i="51" s="1"/>
  <c r="V8" i="51"/>
  <c r="H7" i="51"/>
  <c r="N28" i="53"/>
  <c r="P18" i="53"/>
  <c r="P34" i="53" s="1"/>
  <c r="P16" i="53"/>
  <c r="P32" i="53" s="1"/>
  <c r="P14" i="53"/>
  <c r="P30" i="53" s="1"/>
  <c r="P12" i="53"/>
  <c r="P28" i="53" s="1"/>
  <c r="P10" i="53"/>
  <c r="P8" i="53"/>
  <c r="N34" i="55"/>
  <c r="D34" i="55"/>
  <c r="G33" i="55"/>
  <c r="N21" i="55"/>
  <c r="N37" i="55" s="1"/>
  <c r="U19" i="55"/>
  <c r="U35" i="55" s="1"/>
  <c r="O18" i="55"/>
  <c r="O34" i="55" s="1"/>
  <c r="I17" i="55"/>
  <c r="I33" i="55" s="1"/>
  <c r="V16" i="55"/>
  <c r="V32" i="55" s="1"/>
  <c r="P15" i="55"/>
  <c r="P31" i="55" s="1"/>
  <c r="W13" i="55"/>
  <c r="W29" i="55" s="1"/>
  <c r="H12" i="55"/>
  <c r="H28" i="55" s="1"/>
  <c r="O10" i="55"/>
  <c r="I9" i="55"/>
  <c r="I25" i="55" s="1"/>
  <c r="V8" i="55"/>
  <c r="V24" i="55" s="1"/>
  <c r="P7" i="55"/>
  <c r="W18" i="57"/>
  <c r="W34" i="57" s="1"/>
  <c r="I17" i="57"/>
  <c r="I33" i="57" s="1"/>
  <c r="W16" i="57"/>
  <c r="W32" i="57" s="1"/>
  <c r="I15" i="57"/>
  <c r="I31" i="57" s="1"/>
  <c r="W14" i="57"/>
  <c r="W30" i="57" s="1"/>
  <c r="I13" i="57"/>
  <c r="I29" i="57" s="1"/>
  <c r="W12" i="57"/>
  <c r="W28" i="57" s="1"/>
  <c r="I11" i="57"/>
  <c r="W10" i="57"/>
  <c r="I9" i="57"/>
  <c r="I25" i="57" s="1"/>
  <c r="W8" i="57"/>
  <c r="I7" i="57"/>
  <c r="N34" i="59"/>
  <c r="M33" i="59"/>
  <c r="U31" i="59"/>
  <c r="T30" i="59"/>
  <c r="R29" i="59"/>
  <c r="G29" i="59"/>
  <c r="F28" i="59"/>
  <c r="N26" i="59"/>
  <c r="M25" i="59"/>
  <c r="U23" i="59"/>
  <c r="R20" i="59"/>
  <c r="R36" i="59" s="1"/>
  <c r="G20" i="59"/>
  <c r="G36" i="59" s="1"/>
  <c r="F19" i="59"/>
  <c r="F35" i="59" s="1"/>
  <c r="O18" i="59"/>
  <c r="O34" i="59" s="1"/>
  <c r="V15" i="59"/>
  <c r="V31" i="59" s="1"/>
  <c r="H13" i="59"/>
  <c r="H29" i="59" s="1"/>
  <c r="O10" i="59"/>
  <c r="V7" i="59"/>
  <c r="U21" i="61"/>
  <c r="U37" i="61" s="1"/>
  <c r="F19" i="61"/>
  <c r="F35" i="61" s="1"/>
  <c r="O17" i="61"/>
  <c r="O33" i="61" s="1"/>
  <c r="X15" i="61"/>
  <c r="X31" i="61" s="1"/>
  <c r="V14" i="61"/>
  <c r="V30" i="61" s="1"/>
  <c r="H12" i="61"/>
  <c r="H28" i="61" s="1"/>
  <c r="Q10" i="61"/>
  <c r="O9" i="61"/>
  <c r="O25" i="61" s="1"/>
  <c r="X7" i="61"/>
  <c r="U32" i="63"/>
  <c r="D21" i="63"/>
  <c r="D37" i="63" s="1"/>
  <c r="F19" i="63"/>
  <c r="F35" i="63" s="1"/>
  <c r="H18" i="63"/>
  <c r="H34" i="63" s="1"/>
  <c r="V17" i="63"/>
  <c r="V33" i="63" s="1"/>
  <c r="V16" i="63"/>
  <c r="V32" i="63" s="1"/>
  <c r="P15" i="63"/>
  <c r="P31" i="63" s="1"/>
  <c r="H13" i="63"/>
  <c r="H29" i="63" s="1"/>
  <c r="I12" i="63"/>
  <c r="I28" i="63" s="1"/>
  <c r="W11" i="63"/>
  <c r="W27" i="63" s="1"/>
  <c r="K21" i="63"/>
  <c r="K37" i="63" s="1"/>
  <c r="G32" i="65"/>
  <c r="O29" i="65"/>
  <c r="O20" i="65"/>
  <c r="O36" i="65" s="1"/>
  <c r="D20" i="65"/>
  <c r="D36" i="65" s="1"/>
  <c r="V17" i="65"/>
  <c r="V33" i="65" s="1"/>
  <c r="X16" i="65"/>
  <c r="X32" i="65" s="1"/>
  <c r="J16" i="65"/>
  <c r="J32" i="65" s="1"/>
  <c r="H15" i="65"/>
  <c r="H31" i="65" s="1"/>
  <c r="V9" i="65"/>
  <c r="V25" i="65" s="1"/>
  <c r="X8" i="65"/>
  <c r="X24" i="65" s="1"/>
  <c r="H7" i="65"/>
  <c r="N50" i="67"/>
  <c r="S43" i="67"/>
  <c r="H49" i="67"/>
  <c r="F48" i="67"/>
  <c r="F33" i="67"/>
  <c r="C32" i="67"/>
  <c r="F19" i="67"/>
  <c r="P8" i="67"/>
  <c r="H19" i="73"/>
  <c r="P20" i="75"/>
  <c r="X12" i="63"/>
  <c r="X28" i="63" s="1"/>
  <c r="U28" i="63"/>
  <c r="W12" i="63"/>
  <c r="W28" i="63" s="1"/>
  <c r="J9" i="63"/>
  <c r="J25" i="63" s="1"/>
  <c r="I9" i="63"/>
  <c r="I25" i="63" s="1"/>
  <c r="I49" i="67"/>
  <c r="W26" i="67"/>
  <c r="S26" i="67"/>
  <c r="H26" i="67"/>
  <c r="C15" i="67"/>
  <c r="S15" i="67"/>
  <c r="S6" i="67"/>
  <c r="W6" i="67"/>
  <c r="Q20" i="67"/>
  <c r="H45" i="69"/>
  <c r="C45" i="69"/>
  <c r="S45" i="69"/>
  <c r="Q48" i="69"/>
  <c r="S36" i="69"/>
  <c r="W36" i="69"/>
  <c r="Q50" i="69"/>
  <c r="M31" i="69"/>
  <c r="V48" i="73"/>
  <c r="V50" i="73"/>
  <c r="AE19" i="73"/>
  <c r="AE50" i="77"/>
  <c r="U21" i="43"/>
  <c r="U37" i="43" s="1"/>
  <c r="T20" i="43"/>
  <c r="T36" i="43" s="1"/>
  <c r="G19" i="43"/>
  <c r="G35" i="43" s="1"/>
  <c r="U28" i="45"/>
  <c r="G19" i="47"/>
  <c r="G35" i="47" s="1"/>
  <c r="G30" i="49"/>
  <c r="G21" i="49"/>
  <c r="G37" i="49" s="1"/>
  <c r="N20" i="49"/>
  <c r="N36" i="49" s="1"/>
  <c r="U19" i="49"/>
  <c r="U35" i="49" s="1"/>
  <c r="M19" i="49"/>
  <c r="M35" i="49" s="1"/>
  <c r="G29" i="51"/>
  <c r="T27" i="53"/>
  <c r="U21" i="53"/>
  <c r="U37" i="53" s="1"/>
  <c r="U28" i="57"/>
  <c r="U21" i="59"/>
  <c r="U37" i="59" s="1"/>
  <c r="T20" i="59"/>
  <c r="T36" i="59" s="1"/>
  <c r="G19" i="59"/>
  <c r="G35" i="59" s="1"/>
  <c r="M32" i="61"/>
  <c r="U20" i="61"/>
  <c r="U36" i="61" s="1"/>
  <c r="H11" i="61"/>
  <c r="H27" i="61" s="1"/>
  <c r="G19" i="63"/>
  <c r="G35" i="63" s="1"/>
  <c r="I18" i="63"/>
  <c r="I34" i="63" s="1"/>
  <c r="Q15" i="63"/>
  <c r="Q31" i="63" s="1"/>
  <c r="R21" i="63"/>
  <c r="R37" i="63" s="1"/>
  <c r="V7" i="63"/>
  <c r="D29" i="65"/>
  <c r="T24" i="65"/>
  <c r="F20" i="65"/>
  <c r="F36" i="65" s="1"/>
  <c r="X15" i="65"/>
  <c r="X31" i="65" s="1"/>
  <c r="X7" i="65"/>
  <c r="O50" i="67"/>
  <c r="M31" i="67"/>
  <c r="V30" i="67"/>
  <c r="H28" i="67"/>
  <c r="V21" i="67"/>
  <c r="V13" i="67"/>
  <c r="H8" i="67"/>
  <c r="D50" i="69"/>
  <c r="V43" i="69"/>
  <c r="S34" i="71"/>
  <c r="AE29" i="75"/>
  <c r="AE44" i="77"/>
  <c r="M39" i="77"/>
  <c r="I49" i="77"/>
  <c r="AB38" i="77"/>
  <c r="H27" i="77"/>
  <c r="H23" i="77"/>
  <c r="D33" i="77"/>
  <c r="W35" i="77"/>
  <c r="Y21" i="77"/>
  <c r="AE16" i="77"/>
  <c r="AB14" i="77"/>
  <c r="M10" i="77"/>
  <c r="C10" i="77"/>
  <c r="N18" i="77"/>
  <c r="P8" i="77"/>
  <c r="C47" i="79"/>
  <c r="M47" i="79"/>
  <c r="AA50" i="79"/>
  <c r="AA48" i="79"/>
  <c r="D50" i="79"/>
  <c r="H36" i="79"/>
  <c r="D48" i="79"/>
  <c r="AE36" i="79"/>
  <c r="V48" i="81"/>
  <c r="P20" i="81"/>
  <c r="P18" i="81"/>
  <c r="Y50" i="83"/>
  <c r="AE20" i="83"/>
  <c r="AB48" i="85"/>
  <c r="C48" i="85"/>
  <c r="Y35" i="85"/>
  <c r="Y33" i="85"/>
  <c r="AB20" i="85"/>
  <c r="C20" i="85"/>
  <c r="H41" i="67"/>
  <c r="M40" i="67"/>
  <c r="M32" i="67"/>
  <c r="H25" i="67"/>
  <c r="M24" i="67"/>
  <c r="K18" i="67"/>
  <c r="H17" i="67"/>
  <c r="M16" i="67"/>
  <c r="M20" i="67" s="1"/>
  <c r="N49" i="69"/>
  <c r="V41" i="69"/>
  <c r="S40" i="69"/>
  <c r="T35" i="69"/>
  <c r="D35" i="69"/>
  <c r="Q34" i="69"/>
  <c r="S32" i="69"/>
  <c r="H31" i="69"/>
  <c r="H35" i="69" s="1"/>
  <c r="W28" i="69"/>
  <c r="V25" i="69"/>
  <c r="S24" i="69"/>
  <c r="O20" i="69"/>
  <c r="T19" i="69"/>
  <c r="D19" i="69"/>
  <c r="I18" i="69"/>
  <c r="S16" i="69"/>
  <c r="W12" i="69"/>
  <c r="S8" i="69"/>
  <c r="P7" i="69"/>
  <c r="T48" i="71"/>
  <c r="D48" i="71"/>
  <c r="AF46" i="71"/>
  <c r="AB44" i="71"/>
  <c r="AF42" i="71"/>
  <c r="H42" i="71"/>
  <c r="H49" i="71" s="1"/>
  <c r="AB40" i="71"/>
  <c r="AF38" i="71"/>
  <c r="AF50" i="71" s="1"/>
  <c r="H38" i="71"/>
  <c r="H50" i="71" s="1"/>
  <c r="V37" i="71"/>
  <c r="AB36" i="71"/>
  <c r="Z35" i="71"/>
  <c r="N33" i="71"/>
  <c r="F33" i="71"/>
  <c r="AB32" i="71"/>
  <c r="AF30" i="71"/>
  <c r="H30" i="71"/>
  <c r="AB28" i="71"/>
  <c r="AF26" i="71"/>
  <c r="H26" i="71"/>
  <c r="V25" i="71"/>
  <c r="V34" i="71" s="1"/>
  <c r="AB24" i="71"/>
  <c r="AF22" i="71"/>
  <c r="P22" i="71"/>
  <c r="H22" i="71"/>
  <c r="D20" i="71"/>
  <c r="X18" i="71"/>
  <c r="AB16" i="71"/>
  <c r="AF14" i="71"/>
  <c r="H14" i="71"/>
  <c r="AB12" i="71"/>
  <c r="AF10" i="71"/>
  <c r="P10" i="71"/>
  <c r="P19" i="71" s="1"/>
  <c r="H10" i="71"/>
  <c r="H19" i="71" s="1"/>
  <c r="AB8" i="71"/>
  <c r="AF6" i="71"/>
  <c r="H6" i="71"/>
  <c r="K50" i="73"/>
  <c r="I49" i="73"/>
  <c r="W48" i="73"/>
  <c r="O48" i="73"/>
  <c r="M47" i="73"/>
  <c r="M50" i="73" s="1"/>
  <c r="C46" i="73"/>
  <c r="AE44" i="73"/>
  <c r="M43" i="73"/>
  <c r="C42" i="73"/>
  <c r="AE40" i="73"/>
  <c r="M39" i="73"/>
  <c r="Y37" i="73"/>
  <c r="AE36" i="73"/>
  <c r="Q33" i="73"/>
  <c r="I33" i="73"/>
  <c r="AE32" i="73"/>
  <c r="C30" i="73"/>
  <c r="AE28" i="73"/>
  <c r="M27" i="73"/>
  <c r="M34" i="73" s="1"/>
  <c r="Y25" i="73"/>
  <c r="Y34" i="73" s="1"/>
  <c r="AE24" i="73"/>
  <c r="S22" i="73"/>
  <c r="AE20" i="73"/>
  <c r="K18" i="73"/>
  <c r="AE16" i="73"/>
  <c r="M15" i="73"/>
  <c r="AE12" i="73"/>
  <c r="M11" i="73"/>
  <c r="M19" i="73" s="1"/>
  <c r="S10" i="73"/>
  <c r="S19" i="73" s="1"/>
  <c r="AE8" i="73"/>
  <c r="M7" i="73"/>
  <c r="N50" i="75"/>
  <c r="F50" i="75"/>
  <c r="T49" i="75"/>
  <c r="D49" i="75"/>
  <c r="Z48" i="75"/>
  <c r="R48" i="75"/>
  <c r="AF46" i="75"/>
  <c r="AE44" i="75"/>
  <c r="AB41" i="75"/>
  <c r="AF40" i="75"/>
  <c r="AB37" i="75"/>
  <c r="P36" i="75"/>
  <c r="U33" i="75"/>
  <c r="AE32" i="75"/>
  <c r="H31" i="75"/>
  <c r="AB30" i="75"/>
  <c r="V29" i="75"/>
  <c r="V34" i="75" s="1"/>
  <c r="AB27" i="75"/>
  <c r="H24" i="75"/>
  <c r="Z20" i="75"/>
  <c r="F20" i="75"/>
  <c r="X19" i="75"/>
  <c r="N19" i="75"/>
  <c r="D19" i="75"/>
  <c r="H16" i="75"/>
  <c r="M14" i="75"/>
  <c r="H14" i="75"/>
  <c r="AE11" i="75"/>
  <c r="V11" i="75"/>
  <c r="M11" i="75"/>
  <c r="C11" i="75"/>
  <c r="P10" i="75"/>
  <c r="X18" i="75"/>
  <c r="AF6" i="75"/>
  <c r="U49" i="77"/>
  <c r="K49" i="77"/>
  <c r="AC48" i="77"/>
  <c r="P45" i="77"/>
  <c r="P50" i="77" s="1"/>
  <c r="AF44" i="77"/>
  <c r="Y42" i="77"/>
  <c r="R49" i="77"/>
  <c r="H37" i="77"/>
  <c r="AE29" i="77"/>
  <c r="H28" i="77"/>
  <c r="O35" i="77"/>
  <c r="F35" i="77"/>
  <c r="T19" i="77"/>
  <c r="D19" i="77"/>
  <c r="R18" i="77"/>
  <c r="Y17" i="77"/>
  <c r="AF16" i="77"/>
  <c r="AF18" i="77" s="1"/>
  <c r="M15" i="77"/>
  <c r="U19" i="77"/>
  <c r="W48" i="79"/>
  <c r="U49" i="79"/>
  <c r="X49" i="79"/>
  <c r="R48" i="79"/>
  <c r="R50" i="79"/>
  <c r="AB34" i="79"/>
  <c r="AB33" i="79"/>
  <c r="V19" i="79"/>
  <c r="P34" i="81"/>
  <c r="P19" i="83"/>
  <c r="Y34" i="85"/>
  <c r="AE41" i="75"/>
  <c r="AE37" i="75"/>
  <c r="M24" i="75"/>
  <c r="M34" i="75" s="1"/>
  <c r="I34" i="75"/>
  <c r="AB42" i="77"/>
  <c r="H31" i="77"/>
  <c r="F34" i="77"/>
  <c r="AE24" i="77"/>
  <c r="S18" i="81"/>
  <c r="V20" i="81"/>
  <c r="P50" i="83"/>
  <c r="P20" i="83"/>
  <c r="P18" i="83"/>
  <c r="AB18" i="83"/>
  <c r="H38" i="67"/>
  <c r="I33" i="67"/>
  <c r="H30" i="67"/>
  <c r="H22" i="67"/>
  <c r="D18" i="67"/>
  <c r="H14" i="67"/>
  <c r="H6" i="67"/>
  <c r="D48" i="69"/>
  <c r="H44" i="69"/>
  <c r="P36" i="69"/>
  <c r="H36" i="69"/>
  <c r="S29" i="69"/>
  <c r="C29" i="69"/>
  <c r="H28" i="69"/>
  <c r="H34" i="69" s="1"/>
  <c r="W25" i="69"/>
  <c r="W33" i="69" s="1"/>
  <c r="S21" i="69"/>
  <c r="C21" i="69"/>
  <c r="W17" i="69"/>
  <c r="W20" i="69" s="1"/>
  <c r="S13" i="69"/>
  <c r="C13" i="69"/>
  <c r="H12" i="69"/>
  <c r="H19" i="69" s="1"/>
  <c r="W9" i="69"/>
  <c r="W19" i="69" s="1"/>
  <c r="V6" i="69"/>
  <c r="I50" i="71"/>
  <c r="AC48" i="71"/>
  <c r="U48" i="71"/>
  <c r="C47" i="71"/>
  <c r="C43" i="71"/>
  <c r="C39" i="71"/>
  <c r="AE37" i="71"/>
  <c r="C35" i="71"/>
  <c r="I34" i="71"/>
  <c r="W33" i="71"/>
  <c r="O33" i="71"/>
  <c r="C31" i="71"/>
  <c r="C27" i="71"/>
  <c r="AE25" i="71"/>
  <c r="C23" i="71"/>
  <c r="Y22" i="71"/>
  <c r="Q18" i="71"/>
  <c r="I18" i="71"/>
  <c r="C15" i="71"/>
  <c r="C11" i="71"/>
  <c r="Y10" i="71"/>
  <c r="S7" i="71"/>
  <c r="C7" i="71"/>
  <c r="D50" i="73"/>
  <c r="X48" i="73"/>
  <c r="AB46" i="73"/>
  <c r="AF44" i="73"/>
  <c r="AB42" i="73"/>
  <c r="AF40" i="73"/>
  <c r="P40" i="73"/>
  <c r="AB38" i="73"/>
  <c r="AF36" i="73"/>
  <c r="D34" i="73"/>
  <c r="Z33" i="73"/>
  <c r="R33" i="73"/>
  <c r="AF32" i="73"/>
  <c r="AF35" i="73" s="1"/>
  <c r="H32" i="73"/>
  <c r="H35" i="73" s="1"/>
  <c r="AB30" i="73"/>
  <c r="AF28" i="73"/>
  <c r="H28" i="73"/>
  <c r="AB26" i="73"/>
  <c r="AF24" i="73"/>
  <c r="AF33" i="73" s="1"/>
  <c r="H24" i="73"/>
  <c r="AB22" i="73"/>
  <c r="T18" i="73"/>
  <c r="D18" i="73"/>
  <c r="AF16" i="73"/>
  <c r="H16" i="73"/>
  <c r="AB14" i="73"/>
  <c r="AF12" i="73"/>
  <c r="AF19" i="73" s="1"/>
  <c r="AB10" i="73"/>
  <c r="AF8" i="73"/>
  <c r="H8" i="73"/>
  <c r="V7" i="73"/>
  <c r="AB6" i="73"/>
  <c r="W50" i="75"/>
  <c r="O50" i="75"/>
  <c r="AC49" i="75"/>
  <c r="K48" i="75"/>
  <c r="AB45" i="75"/>
  <c r="AF44" i="75"/>
  <c r="V41" i="75"/>
  <c r="V49" i="75" s="1"/>
  <c r="C41" i="75"/>
  <c r="V37" i="75"/>
  <c r="V48" i="75" s="1"/>
  <c r="Y36" i="75"/>
  <c r="F35" i="75"/>
  <c r="Z34" i="75"/>
  <c r="D34" i="75"/>
  <c r="AF32" i="75"/>
  <c r="H28" i="75"/>
  <c r="AE26" i="75"/>
  <c r="H26" i="75"/>
  <c r="H22" i="75"/>
  <c r="W18" i="75"/>
  <c r="M16" i="75"/>
  <c r="M15" i="75"/>
  <c r="C15" i="75"/>
  <c r="P14" i="75"/>
  <c r="H13" i="75"/>
  <c r="H19" i="75" s="1"/>
  <c r="AF11" i="75"/>
  <c r="Z19" i="75"/>
  <c r="AE8" i="75"/>
  <c r="C8" i="75"/>
  <c r="N50" i="77"/>
  <c r="T48" i="77"/>
  <c r="H41" i="77"/>
  <c r="AB40" i="77"/>
  <c r="AB39" i="77"/>
  <c r="S39" i="77"/>
  <c r="S49" i="77" s="1"/>
  <c r="S38" i="77"/>
  <c r="S48" i="77" s="1"/>
  <c r="AB36" i="77"/>
  <c r="T50" i="77"/>
  <c r="K50" i="77"/>
  <c r="H32" i="77"/>
  <c r="AF29" i="77"/>
  <c r="Y29" i="77"/>
  <c r="Y34" i="77" s="1"/>
  <c r="AF24" i="77"/>
  <c r="C22" i="77"/>
  <c r="X35" i="77"/>
  <c r="P21" i="77"/>
  <c r="P17" i="77"/>
  <c r="AB15" i="77"/>
  <c r="S14" i="77"/>
  <c r="S19" i="77" s="1"/>
  <c r="C12" i="77"/>
  <c r="AE9" i="77"/>
  <c r="V19" i="77"/>
  <c r="N19" i="77"/>
  <c r="H8" i="77"/>
  <c r="W20" i="77"/>
  <c r="W49" i="79"/>
  <c r="X48" i="79"/>
  <c r="V42" i="79"/>
  <c r="Y39" i="79"/>
  <c r="Y49" i="79" s="1"/>
  <c r="P49" i="79"/>
  <c r="S37" i="79"/>
  <c r="AB36" i="79"/>
  <c r="P32" i="79"/>
  <c r="X33" i="79"/>
  <c r="I33" i="79"/>
  <c r="P35" i="79"/>
  <c r="Y19" i="79"/>
  <c r="V19" i="83"/>
  <c r="S19" i="83"/>
  <c r="H50" i="91"/>
  <c r="AE45" i="75"/>
  <c r="Y22" i="75"/>
  <c r="W33" i="75"/>
  <c r="P22" i="75"/>
  <c r="P35" i="75" s="1"/>
  <c r="N33" i="75"/>
  <c r="S7" i="75"/>
  <c r="Q18" i="75"/>
  <c r="AB46" i="77"/>
  <c r="AE28" i="77"/>
  <c r="H11" i="77"/>
  <c r="W19" i="77"/>
  <c r="Y9" i="77"/>
  <c r="H7" i="77"/>
  <c r="D18" i="77"/>
  <c r="AI47" i="79"/>
  <c r="AF50" i="79"/>
  <c r="AH50" i="79" s="1"/>
  <c r="AH47" i="79"/>
  <c r="H44" i="79"/>
  <c r="AE44" i="79"/>
  <c r="AE43" i="79"/>
  <c r="C43" i="79"/>
  <c r="D49" i="79"/>
  <c r="H43" i="79"/>
  <c r="S39" i="79"/>
  <c r="S49" i="79" s="1"/>
  <c r="Q49" i="79"/>
  <c r="V36" i="79"/>
  <c r="T50" i="79"/>
  <c r="T48" i="79"/>
  <c r="P48" i="91"/>
  <c r="P50" i="91"/>
  <c r="S26" i="69"/>
  <c r="C26" i="69"/>
  <c r="C10" i="69"/>
  <c r="C45" i="73"/>
  <c r="C37" i="73"/>
  <c r="C33" i="73"/>
  <c r="C21" i="73"/>
  <c r="C13" i="73"/>
  <c r="C45" i="75"/>
  <c r="C30" i="75"/>
  <c r="P26" i="75"/>
  <c r="Z18" i="75"/>
  <c r="AE15" i="75"/>
  <c r="C12" i="75"/>
  <c r="R19" i="75"/>
  <c r="H7" i="75"/>
  <c r="AB47" i="77"/>
  <c r="AB44" i="77"/>
  <c r="AB43" i="77"/>
  <c r="K35" i="77"/>
  <c r="C30" i="77"/>
  <c r="S34" i="77"/>
  <c r="H35" i="77"/>
  <c r="AB20" i="77"/>
  <c r="AF19" i="77"/>
  <c r="O19" i="77"/>
  <c r="AB49" i="79"/>
  <c r="S30" i="79"/>
  <c r="Q35" i="79"/>
  <c r="P19" i="79"/>
  <c r="P49" i="81"/>
  <c r="P19" i="87"/>
  <c r="I18" i="75"/>
  <c r="M38" i="77"/>
  <c r="M48" i="77" s="1"/>
  <c r="C38" i="77"/>
  <c r="AE32" i="77"/>
  <c r="AB26" i="77"/>
  <c r="AB22" i="77"/>
  <c r="Z33" i="77"/>
  <c r="F18" i="77"/>
  <c r="AE8" i="77"/>
  <c r="M37" i="79"/>
  <c r="M36" i="79"/>
  <c r="K50" i="79"/>
  <c r="K48" i="79"/>
  <c r="AH20" i="79"/>
  <c r="W35" i="81"/>
  <c r="P6" i="69"/>
  <c r="S38" i="71"/>
  <c r="S50" i="71" s="1"/>
  <c r="Y37" i="71"/>
  <c r="Y50" i="71" s="1"/>
  <c r="S22" i="71"/>
  <c r="S33" i="71" s="1"/>
  <c r="AE12" i="71"/>
  <c r="Y9" i="71"/>
  <c r="Y19" i="71" s="1"/>
  <c r="AE8" i="71"/>
  <c r="P31" i="73"/>
  <c r="P35" i="73" s="1"/>
  <c r="V22" i="73"/>
  <c r="V35" i="73" s="1"/>
  <c r="Y44" i="75"/>
  <c r="Y49" i="75" s="1"/>
  <c r="O33" i="75"/>
  <c r="F33" i="75"/>
  <c r="Z35" i="75"/>
  <c r="S19" i="75"/>
  <c r="AC20" i="75"/>
  <c r="T20" i="75"/>
  <c r="D49" i="77"/>
  <c r="AB35" i="77"/>
  <c r="AF32" i="77"/>
  <c r="AF35" i="77" s="1"/>
  <c r="AB24" i="77"/>
  <c r="X19" i="77"/>
  <c r="P9" i="77"/>
  <c r="P19" i="77" s="1"/>
  <c r="Y20" i="77"/>
  <c r="AA49" i="79"/>
  <c r="H20" i="81"/>
  <c r="V34" i="83"/>
  <c r="AE9" i="75"/>
  <c r="M42" i="77"/>
  <c r="C42" i="77"/>
  <c r="AB30" i="77"/>
  <c r="T33" i="77"/>
  <c r="V23" i="77"/>
  <c r="S22" i="77"/>
  <c r="Q33" i="77"/>
  <c r="AE12" i="77"/>
  <c r="Z20" i="77"/>
  <c r="AB6" i="77"/>
  <c r="S38" i="79"/>
  <c r="Q48" i="79"/>
  <c r="AH32" i="79"/>
  <c r="C31" i="79"/>
  <c r="M31" i="79"/>
  <c r="C30" i="79"/>
  <c r="M30" i="79"/>
  <c r="V35" i="83"/>
  <c r="V33" i="83"/>
  <c r="AE19" i="85"/>
  <c r="AE48" i="87"/>
  <c r="Y35" i="91"/>
  <c r="S44" i="69"/>
  <c r="V21" i="69"/>
  <c r="K20" i="69"/>
  <c r="S12" i="69"/>
  <c r="M10" i="69"/>
  <c r="M18" i="69" s="1"/>
  <c r="D50" i="71"/>
  <c r="Z49" i="71"/>
  <c r="R49" i="71"/>
  <c r="AF44" i="71"/>
  <c r="AF40" i="71"/>
  <c r="V39" i="71"/>
  <c r="V49" i="71" s="1"/>
  <c r="AB38" i="71"/>
  <c r="F35" i="71"/>
  <c r="D34" i="71"/>
  <c r="Z33" i="71"/>
  <c r="AF32" i="71"/>
  <c r="AF24" i="71"/>
  <c r="P24" i="71"/>
  <c r="P34" i="71" s="1"/>
  <c r="H24" i="71"/>
  <c r="H34" i="71" s="1"/>
  <c r="V23" i="71"/>
  <c r="V33" i="71" s="1"/>
  <c r="X20" i="71"/>
  <c r="F19" i="71"/>
  <c r="T18" i="71"/>
  <c r="D18" i="71"/>
  <c r="AF16" i="71"/>
  <c r="AF12" i="71"/>
  <c r="P8" i="71"/>
  <c r="H8" i="71"/>
  <c r="AE50" i="73"/>
  <c r="O50" i="73"/>
  <c r="AC49" i="73"/>
  <c r="U49" i="73"/>
  <c r="K48" i="73"/>
  <c r="AE46" i="73"/>
  <c r="C44" i="73"/>
  <c r="AE42" i="73"/>
  <c r="C40" i="73"/>
  <c r="AE38" i="73"/>
  <c r="C36" i="73"/>
  <c r="I35" i="73"/>
  <c r="AE34" i="73"/>
  <c r="O34" i="73"/>
  <c r="Y31" i="73"/>
  <c r="AE30" i="73"/>
  <c r="AE26" i="73"/>
  <c r="AE22" i="73"/>
  <c r="AE18" i="73"/>
  <c r="W18" i="73"/>
  <c r="S16" i="73"/>
  <c r="S20" i="73" s="1"/>
  <c r="AE14" i="73"/>
  <c r="C12" i="73"/>
  <c r="AE10" i="73"/>
  <c r="AE6" i="73"/>
  <c r="Z50" i="75"/>
  <c r="F48" i="75"/>
  <c r="H42" i="75"/>
  <c r="H49" i="75" s="1"/>
  <c r="S40" i="75"/>
  <c r="M40" i="75"/>
  <c r="AE38" i="75"/>
  <c r="M38" i="75"/>
  <c r="H38" i="75"/>
  <c r="I35" i="75"/>
  <c r="C35" i="75" s="1"/>
  <c r="Q33" i="75"/>
  <c r="V31" i="75"/>
  <c r="V35" i="75" s="1"/>
  <c r="P30" i="75"/>
  <c r="AF26" i="75"/>
  <c r="AE24" i="75"/>
  <c r="AF22" i="75"/>
  <c r="R35" i="75"/>
  <c r="R18" i="75"/>
  <c r="F18" i="75"/>
  <c r="AB10" i="75"/>
  <c r="V9" i="75"/>
  <c r="U20" i="75"/>
  <c r="Q50" i="77"/>
  <c r="O49" i="77"/>
  <c r="P48" i="77"/>
  <c r="Q35" i="77"/>
  <c r="AB31" i="77"/>
  <c r="M31" i="77"/>
  <c r="AC34" i="77"/>
  <c r="U34" i="77"/>
  <c r="Z18" i="77"/>
  <c r="AE13" i="77"/>
  <c r="H9" i="77"/>
  <c r="H19" i="77" s="1"/>
  <c r="P6" i="77"/>
  <c r="Y47" i="79"/>
  <c r="C38" i="79"/>
  <c r="I35" i="79"/>
  <c r="S19" i="79"/>
  <c r="Y20" i="79"/>
  <c r="V49" i="83"/>
  <c r="Y34" i="83"/>
  <c r="Y49" i="85"/>
  <c r="V19" i="85"/>
  <c r="V19" i="87"/>
  <c r="AE13" i="75"/>
  <c r="H6" i="75"/>
  <c r="D20" i="75"/>
  <c r="M46" i="77"/>
  <c r="C46" i="77"/>
  <c r="H39" i="77"/>
  <c r="Y37" i="77"/>
  <c r="W48" i="77"/>
  <c r="H36" i="77"/>
  <c r="D50" i="77"/>
  <c r="H15" i="77"/>
  <c r="AB10" i="77"/>
  <c r="Q20" i="77"/>
  <c r="S6" i="77"/>
  <c r="M45" i="79"/>
  <c r="AH40" i="79"/>
  <c r="C39" i="79"/>
  <c r="I49" i="79"/>
  <c r="M39" i="79"/>
  <c r="AI50" i="79"/>
  <c r="AE35" i="79"/>
  <c r="AB20" i="79"/>
  <c r="AB18" i="79"/>
  <c r="AB50" i="83"/>
  <c r="S50" i="85"/>
  <c r="S20" i="85"/>
  <c r="S18" i="85"/>
  <c r="S41" i="69"/>
  <c r="C41" i="69"/>
  <c r="Q35" i="69"/>
  <c r="N34" i="69"/>
  <c r="F34" i="69"/>
  <c r="V26" i="69"/>
  <c r="S25" i="69"/>
  <c r="M23" i="69"/>
  <c r="M33" i="69" s="1"/>
  <c r="D20" i="69"/>
  <c r="I19" i="69"/>
  <c r="F18" i="69"/>
  <c r="S17" i="69"/>
  <c r="V10" i="69"/>
  <c r="S9" i="69"/>
  <c r="P8" i="69"/>
  <c r="H8" i="69"/>
  <c r="H20" i="69" s="1"/>
  <c r="Q48" i="71"/>
  <c r="I48" i="71"/>
  <c r="AE47" i="71"/>
  <c r="C45" i="71"/>
  <c r="AE43" i="71"/>
  <c r="C41" i="71"/>
  <c r="AE39" i="71"/>
  <c r="M38" i="71"/>
  <c r="M48" i="71" s="1"/>
  <c r="K33" i="71"/>
  <c r="AE31" i="71"/>
  <c r="AE27" i="71"/>
  <c r="C25" i="71"/>
  <c r="Y24" i="71"/>
  <c r="Y34" i="71" s="1"/>
  <c r="AE23" i="71"/>
  <c r="C21" i="71"/>
  <c r="AC18" i="71"/>
  <c r="C17" i="71"/>
  <c r="AE15" i="71"/>
  <c r="S13" i="71"/>
  <c r="S19" i="71" s="1"/>
  <c r="C13" i="71"/>
  <c r="Y12" i="71"/>
  <c r="AE11" i="71"/>
  <c r="C9" i="71"/>
  <c r="AE7" i="71"/>
  <c r="T48" i="73"/>
  <c r="D48" i="73"/>
  <c r="P46" i="73"/>
  <c r="P50" i="73" s="1"/>
  <c r="H46" i="73"/>
  <c r="H48" i="73" s="1"/>
  <c r="Z35" i="73"/>
  <c r="N33" i="73"/>
  <c r="F33" i="73"/>
  <c r="D20" i="73"/>
  <c r="Z19" i="73"/>
  <c r="AB16" i="73"/>
  <c r="C50" i="75"/>
  <c r="I49" i="75"/>
  <c r="V46" i="75"/>
  <c r="H46" i="75"/>
  <c r="S44" i="75"/>
  <c r="M44" i="75"/>
  <c r="M43" i="75"/>
  <c r="C43" i="75"/>
  <c r="P42" i="75"/>
  <c r="P49" i="75" s="1"/>
  <c r="M39" i="75"/>
  <c r="C39" i="75"/>
  <c r="P38" i="75"/>
  <c r="T34" i="75"/>
  <c r="R33" i="75"/>
  <c r="M32" i="75"/>
  <c r="M35" i="75" s="1"/>
  <c r="AE31" i="75"/>
  <c r="C28" i="75"/>
  <c r="AF34" i="75"/>
  <c r="AB21" i="75"/>
  <c r="K35" i="75"/>
  <c r="C21" i="75"/>
  <c r="W20" i="75"/>
  <c r="K20" i="75"/>
  <c r="U19" i="75"/>
  <c r="I19" i="75"/>
  <c r="AC18" i="75"/>
  <c r="AB14" i="75"/>
  <c r="V13" i="75"/>
  <c r="AF9" i="75"/>
  <c r="M9" i="75"/>
  <c r="M19" i="75" s="1"/>
  <c r="V6" i="75"/>
  <c r="C48" i="77"/>
  <c r="AF46" i="77"/>
  <c r="AF50" i="77" s="1"/>
  <c r="C44" i="77"/>
  <c r="H40" i="77"/>
  <c r="O48" i="77"/>
  <c r="N33" i="77"/>
  <c r="S30" i="77"/>
  <c r="V24" i="77"/>
  <c r="V34" i="77" s="1"/>
  <c r="M24" i="77"/>
  <c r="K33" i="77"/>
  <c r="R33" i="77"/>
  <c r="AC35" i="77"/>
  <c r="Q19" i="77"/>
  <c r="O18" i="77"/>
  <c r="C16" i="77"/>
  <c r="Y13" i="77"/>
  <c r="M11" i="77"/>
  <c r="M19" i="77" s="1"/>
  <c r="AB7" i="77"/>
  <c r="M7" i="77"/>
  <c r="N48" i="79"/>
  <c r="Q33" i="79"/>
  <c r="P34" i="83"/>
  <c r="Y19" i="85"/>
  <c r="V34" i="87"/>
  <c r="S19" i="87"/>
  <c r="P20" i="87"/>
  <c r="P49" i="91"/>
  <c r="AE25" i="75"/>
  <c r="AE21" i="75"/>
  <c r="M26" i="77"/>
  <c r="C26" i="77"/>
  <c r="N34" i="77"/>
  <c r="P24" i="77"/>
  <c r="P34" i="77" s="1"/>
  <c r="M22" i="77"/>
  <c r="M33" i="77" s="1"/>
  <c r="I33" i="77"/>
  <c r="V7" i="77"/>
  <c r="V20" i="77" s="1"/>
  <c r="T18" i="77"/>
  <c r="AI43" i="79"/>
  <c r="H42" i="79"/>
  <c r="AH42" i="79"/>
  <c r="Z48" i="79"/>
  <c r="AB37" i="79"/>
  <c r="W35" i="79"/>
  <c r="Y32" i="79"/>
  <c r="AI31" i="79"/>
  <c r="AI35" i="79" s="1"/>
  <c r="AH31" i="79"/>
  <c r="S20" i="79"/>
  <c r="S18" i="79"/>
  <c r="AB34" i="83"/>
  <c r="AB49" i="85"/>
  <c r="AB33" i="85"/>
  <c r="S35" i="87"/>
  <c r="Y49" i="91"/>
  <c r="S38" i="69"/>
  <c r="D33" i="69"/>
  <c r="S22" i="69"/>
  <c r="D49" i="71"/>
  <c r="AF39" i="71"/>
  <c r="AF49" i="71" s="1"/>
  <c r="D33" i="71"/>
  <c r="AF23" i="71"/>
  <c r="I18" i="73"/>
  <c r="M47" i="75"/>
  <c r="C47" i="75"/>
  <c r="C36" i="75"/>
  <c r="AC33" i="75"/>
  <c r="I33" i="75"/>
  <c r="H27" i="75"/>
  <c r="C25" i="75"/>
  <c r="X34" i="75"/>
  <c r="P34" i="75"/>
  <c r="H23" i="75"/>
  <c r="M7" i="75"/>
  <c r="M18" i="75" s="1"/>
  <c r="C7" i="75"/>
  <c r="Y18" i="75"/>
  <c r="P18" i="75"/>
  <c r="Y49" i="77"/>
  <c r="X48" i="77"/>
  <c r="C35" i="77"/>
  <c r="U35" i="77"/>
  <c r="C14" i="77"/>
  <c r="AB11" i="77"/>
  <c r="AC18" i="77"/>
  <c r="U18" i="77"/>
  <c r="H20" i="77"/>
  <c r="Y50" i="79"/>
  <c r="AB19" i="79"/>
  <c r="P49" i="85"/>
  <c r="M19" i="85"/>
  <c r="V49" i="87"/>
  <c r="S50" i="87"/>
  <c r="H48" i="91"/>
  <c r="AE17" i="75"/>
  <c r="H47" i="77"/>
  <c r="H43" i="77"/>
  <c r="AE40" i="77"/>
  <c r="AF39" i="77"/>
  <c r="AF49" i="77" s="1"/>
  <c r="Z49" i="77"/>
  <c r="AE36" i="77"/>
  <c r="H24" i="77"/>
  <c r="D34" i="77"/>
  <c r="M6" i="77"/>
  <c r="I20" i="77"/>
  <c r="V43" i="79"/>
  <c r="T49" i="79"/>
  <c r="AE42" i="79"/>
  <c r="AC49" i="79"/>
  <c r="AI42" i="79"/>
  <c r="H41" i="79"/>
  <c r="AH41" i="79"/>
  <c r="AI39" i="79"/>
  <c r="AH39" i="79"/>
  <c r="AF49" i="79"/>
  <c r="I48" i="79"/>
  <c r="M38" i="79"/>
  <c r="AE48" i="83"/>
  <c r="I19" i="71"/>
  <c r="I48" i="75"/>
  <c r="AF42" i="75"/>
  <c r="AF49" i="75" s="1"/>
  <c r="AF38" i="75"/>
  <c r="AF36" i="75"/>
  <c r="Y24" i="75"/>
  <c r="Y34" i="75" s="1"/>
  <c r="Q34" i="75"/>
  <c r="AB23" i="75"/>
  <c r="AF21" i="75"/>
  <c r="K18" i="75"/>
  <c r="V35" i="77"/>
  <c r="AB12" i="77"/>
  <c r="AC19" i="77"/>
  <c r="V8" i="77"/>
  <c r="K18" i="77"/>
  <c r="Z50" i="79"/>
  <c r="Q50" i="79"/>
  <c r="P19" i="81"/>
  <c r="Y19" i="83"/>
  <c r="P48" i="87"/>
  <c r="AE46" i="87"/>
  <c r="V37" i="87"/>
  <c r="T48" i="87"/>
  <c r="AE26" i="87"/>
  <c r="F33" i="87"/>
  <c r="AE22" i="87"/>
  <c r="M21" i="87"/>
  <c r="I35" i="87"/>
  <c r="AB16" i="87"/>
  <c r="AB12" i="87"/>
  <c r="H6" i="87"/>
  <c r="D20" i="87"/>
  <c r="H38" i="89"/>
  <c r="C31" i="89"/>
  <c r="S31" i="89"/>
  <c r="H31" i="89"/>
  <c r="M29" i="89"/>
  <c r="H9" i="89"/>
  <c r="D19" i="89"/>
  <c r="W6" i="89"/>
  <c r="Q20" i="89"/>
  <c r="Q18" i="89"/>
  <c r="M25" i="91"/>
  <c r="P50" i="93"/>
  <c r="S20" i="93"/>
  <c r="P48" i="95"/>
  <c r="P50" i="95"/>
  <c r="I50" i="79"/>
  <c r="Z49" i="79"/>
  <c r="AI40" i="79"/>
  <c r="AF35" i="79"/>
  <c r="AH35" i="79" s="1"/>
  <c r="X35" i="79"/>
  <c r="Q34" i="79"/>
  <c r="I34" i="79"/>
  <c r="Z33" i="79"/>
  <c r="R33" i="79"/>
  <c r="AI32" i="79"/>
  <c r="AE28" i="79"/>
  <c r="H27" i="79"/>
  <c r="AH25" i="79"/>
  <c r="AI24" i="79"/>
  <c r="M22" i="79"/>
  <c r="V21" i="79"/>
  <c r="AE20" i="79"/>
  <c r="O20" i="79"/>
  <c r="AF19" i="79"/>
  <c r="Y18" i="79"/>
  <c r="Q18" i="79"/>
  <c r="I18" i="79"/>
  <c r="AH17" i="79"/>
  <c r="AI16" i="79"/>
  <c r="C16" i="79"/>
  <c r="M14" i="79"/>
  <c r="M19" i="79" s="1"/>
  <c r="AE12" i="79"/>
  <c r="H11" i="79"/>
  <c r="H19" i="79" s="1"/>
  <c r="AH9" i="79"/>
  <c r="AI8" i="79"/>
  <c r="M6" i="79"/>
  <c r="O50" i="81"/>
  <c r="T49" i="81"/>
  <c r="D49" i="81"/>
  <c r="Q48" i="81"/>
  <c r="I48" i="81"/>
  <c r="V47" i="81"/>
  <c r="S46" i="81"/>
  <c r="H45" i="81"/>
  <c r="M44" i="81"/>
  <c r="W42" i="81"/>
  <c r="V39" i="81"/>
  <c r="S38" i="81"/>
  <c r="H37" i="81"/>
  <c r="M36" i="81"/>
  <c r="T33" i="81"/>
  <c r="D33" i="81"/>
  <c r="V31" i="81"/>
  <c r="S30" i="81"/>
  <c r="H29" i="81"/>
  <c r="W26" i="81"/>
  <c r="V23" i="81"/>
  <c r="P21" i="81"/>
  <c r="H21" i="81"/>
  <c r="O18" i="81"/>
  <c r="H13" i="81"/>
  <c r="M12" i="81"/>
  <c r="S6" i="81"/>
  <c r="N50" i="83"/>
  <c r="F50" i="83"/>
  <c r="T49" i="83"/>
  <c r="D49" i="83"/>
  <c r="Z48" i="83"/>
  <c r="H47" i="83"/>
  <c r="AB45" i="83"/>
  <c r="AF43" i="83"/>
  <c r="H43" i="83"/>
  <c r="AB41" i="83"/>
  <c r="AF39" i="83"/>
  <c r="P39" i="83"/>
  <c r="P49" i="83" s="1"/>
  <c r="H39" i="83"/>
  <c r="V38" i="83"/>
  <c r="V48" i="83" s="1"/>
  <c r="AB37" i="83"/>
  <c r="X35" i="83"/>
  <c r="N34" i="83"/>
  <c r="F34" i="83"/>
  <c r="T33" i="83"/>
  <c r="D33" i="83"/>
  <c r="H31" i="83"/>
  <c r="AF27" i="83"/>
  <c r="H27" i="83"/>
  <c r="AB25" i="83"/>
  <c r="P23" i="83"/>
  <c r="P33" i="83" s="1"/>
  <c r="H23" i="83"/>
  <c r="AB21" i="83"/>
  <c r="Z20" i="83"/>
  <c r="R20" i="83"/>
  <c r="X19" i="83"/>
  <c r="N18" i="83"/>
  <c r="H15" i="83"/>
  <c r="AF11" i="83"/>
  <c r="H11" i="83"/>
  <c r="AB9" i="83"/>
  <c r="AF7" i="83"/>
  <c r="H7" i="83"/>
  <c r="V6" i="83"/>
  <c r="Q50" i="85"/>
  <c r="I50" i="85"/>
  <c r="W49" i="85"/>
  <c r="O49" i="85"/>
  <c r="AC48" i="85"/>
  <c r="C47" i="85"/>
  <c r="AE45" i="85"/>
  <c r="M44" i="85"/>
  <c r="AE41" i="85"/>
  <c r="M40" i="85"/>
  <c r="S39" i="85"/>
  <c r="S49" i="85" s="1"/>
  <c r="Y38" i="85"/>
  <c r="Y48" i="85" s="1"/>
  <c r="AE37" i="85"/>
  <c r="M36" i="85"/>
  <c r="K35" i="85"/>
  <c r="Q34" i="85"/>
  <c r="I34" i="85"/>
  <c r="W33" i="85"/>
  <c r="M32" i="85"/>
  <c r="C31" i="85"/>
  <c r="AE29" i="85"/>
  <c r="C27" i="85"/>
  <c r="AE25" i="85"/>
  <c r="M24" i="85"/>
  <c r="S23" i="85"/>
  <c r="S33" i="85" s="1"/>
  <c r="C23" i="85"/>
  <c r="AE21" i="85"/>
  <c r="AC20" i="85"/>
  <c r="K19" i="85"/>
  <c r="Q18" i="85"/>
  <c r="I18" i="85"/>
  <c r="AE17" i="85"/>
  <c r="M16" i="85"/>
  <c r="AE13" i="85"/>
  <c r="M12" i="85"/>
  <c r="AE9" i="85"/>
  <c r="M8" i="85"/>
  <c r="Y6" i="85"/>
  <c r="Q50" i="87"/>
  <c r="O49" i="87"/>
  <c r="V47" i="87"/>
  <c r="M45" i="87"/>
  <c r="AE43" i="87"/>
  <c r="AF42" i="87"/>
  <c r="AF40" i="87"/>
  <c r="M40" i="87"/>
  <c r="M49" i="87" s="1"/>
  <c r="K48" i="87"/>
  <c r="AF36" i="87"/>
  <c r="M36" i="87"/>
  <c r="W35" i="87"/>
  <c r="U34" i="87"/>
  <c r="I33" i="87"/>
  <c r="C33" i="87" s="1"/>
  <c r="H29" i="87"/>
  <c r="M25" i="87"/>
  <c r="R35" i="87"/>
  <c r="N18" i="87"/>
  <c r="D18" i="87"/>
  <c r="S16" i="87"/>
  <c r="S20" i="87" s="1"/>
  <c r="H16" i="87"/>
  <c r="H14" i="87"/>
  <c r="S12" i="87"/>
  <c r="H12" i="87"/>
  <c r="H10" i="87"/>
  <c r="Z19" i="87"/>
  <c r="Q19" i="87"/>
  <c r="H9" i="87"/>
  <c r="P18" i="87"/>
  <c r="V36" i="89"/>
  <c r="W31" i="89"/>
  <c r="V29" i="89"/>
  <c r="S28" i="89"/>
  <c r="S25" i="89"/>
  <c r="K34" i="89"/>
  <c r="C24" i="89"/>
  <c r="P23" i="89"/>
  <c r="D20" i="89"/>
  <c r="N18" i="89"/>
  <c r="S17" i="89"/>
  <c r="W16" i="89"/>
  <c r="S11" i="89"/>
  <c r="M11" i="89"/>
  <c r="M9" i="89"/>
  <c r="Y44" i="91"/>
  <c r="Y37" i="91"/>
  <c r="Q35" i="91"/>
  <c r="I33" i="91"/>
  <c r="C33" i="91" s="1"/>
  <c r="H26" i="91"/>
  <c r="H34" i="91" s="1"/>
  <c r="M49" i="95"/>
  <c r="Y50" i="97"/>
  <c r="AE30" i="87"/>
  <c r="M9" i="87"/>
  <c r="I19" i="87"/>
  <c r="Q49" i="89"/>
  <c r="S40" i="89"/>
  <c r="N48" i="89"/>
  <c r="P36" i="89"/>
  <c r="T34" i="89"/>
  <c r="V25" i="89"/>
  <c r="H14" i="89"/>
  <c r="M41" i="91"/>
  <c r="S48" i="91"/>
  <c r="S50" i="91"/>
  <c r="M26" i="91"/>
  <c r="Y23" i="91"/>
  <c r="H23" i="91"/>
  <c r="M18" i="91"/>
  <c r="M20" i="91"/>
  <c r="V35" i="93"/>
  <c r="V33" i="93"/>
  <c r="AE45" i="79"/>
  <c r="C41" i="79"/>
  <c r="AE37" i="79"/>
  <c r="P36" i="79"/>
  <c r="Z34" i="79"/>
  <c r="AA33" i="79"/>
  <c r="K33" i="79"/>
  <c r="AE29" i="79"/>
  <c r="H28" i="79"/>
  <c r="AH26" i="79"/>
  <c r="C25" i="79"/>
  <c r="M23" i="79"/>
  <c r="M33" i="79" s="1"/>
  <c r="AE21" i="79"/>
  <c r="Q19" i="79"/>
  <c r="I19" i="79"/>
  <c r="C19" i="79" s="1"/>
  <c r="Z18" i="79"/>
  <c r="R18" i="79"/>
  <c r="C17" i="79"/>
  <c r="M15" i="79"/>
  <c r="AE13" i="79"/>
  <c r="H12" i="79"/>
  <c r="AH10" i="79"/>
  <c r="C9" i="79"/>
  <c r="M7" i="79"/>
  <c r="V6" i="79"/>
  <c r="S43" i="81"/>
  <c r="C43" i="81"/>
  <c r="H42" i="81"/>
  <c r="M41" i="81"/>
  <c r="M49" i="81" s="1"/>
  <c r="V36" i="81"/>
  <c r="S27" i="81"/>
  <c r="C27" i="81"/>
  <c r="H26" i="81"/>
  <c r="H34" i="81" s="1"/>
  <c r="M25" i="81"/>
  <c r="M17" i="81"/>
  <c r="M20" i="81" s="1"/>
  <c r="S11" i="81"/>
  <c r="C11" i="81"/>
  <c r="H10" i="81"/>
  <c r="M9" i="81"/>
  <c r="M19" i="81" s="1"/>
  <c r="W50" i="83"/>
  <c r="AC49" i="83"/>
  <c r="M45" i="83"/>
  <c r="C44" i="83"/>
  <c r="M41" i="83"/>
  <c r="M49" i="83" s="1"/>
  <c r="Y39" i="83"/>
  <c r="Y49" i="83" s="1"/>
  <c r="AE38" i="83"/>
  <c r="M37" i="83"/>
  <c r="M48" i="83" s="1"/>
  <c r="S36" i="83"/>
  <c r="C36" i="83"/>
  <c r="Q35" i="83"/>
  <c r="I35" i="83"/>
  <c r="W34" i="83"/>
  <c r="AC33" i="83"/>
  <c r="M29" i="83"/>
  <c r="C28" i="83"/>
  <c r="M25" i="83"/>
  <c r="S24" i="83"/>
  <c r="S34" i="83" s="1"/>
  <c r="Y23" i="83"/>
  <c r="Y35" i="83" s="1"/>
  <c r="M21" i="83"/>
  <c r="K20" i="83"/>
  <c r="Q19" i="83"/>
  <c r="I19" i="83"/>
  <c r="W18" i="83"/>
  <c r="M17" i="83"/>
  <c r="M20" i="83" s="1"/>
  <c r="C16" i="83"/>
  <c r="M13" i="83"/>
  <c r="C12" i="83"/>
  <c r="M9" i="83"/>
  <c r="S8" i="83"/>
  <c r="S20" i="83" s="1"/>
  <c r="C8" i="83"/>
  <c r="AE6" i="83"/>
  <c r="Z50" i="85"/>
  <c r="N48" i="85"/>
  <c r="H45" i="85"/>
  <c r="H41" i="85"/>
  <c r="AB39" i="85"/>
  <c r="H37" i="85"/>
  <c r="V36" i="85"/>
  <c r="T35" i="85"/>
  <c r="D35" i="85"/>
  <c r="Z34" i="85"/>
  <c r="H29" i="85"/>
  <c r="H25" i="85"/>
  <c r="V24" i="85"/>
  <c r="V34" i="85" s="1"/>
  <c r="AB23" i="85"/>
  <c r="P21" i="85"/>
  <c r="H21" i="85"/>
  <c r="N20" i="85"/>
  <c r="F20" i="85"/>
  <c r="T19" i="85"/>
  <c r="D19" i="85"/>
  <c r="Z18" i="85"/>
  <c r="H17" i="85"/>
  <c r="H13" i="85"/>
  <c r="P9" i="85"/>
  <c r="P19" i="85" s="1"/>
  <c r="H9" i="85"/>
  <c r="V8" i="85"/>
  <c r="V18" i="85" s="1"/>
  <c r="F50" i="87"/>
  <c r="D49" i="87"/>
  <c r="N48" i="87"/>
  <c r="AF47" i="87"/>
  <c r="Y47" i="87"/>
  <c r="AF46" i="87"/>
  <c r="AB45" i="87"/>
  <c r="AE44" i="87"/>
  <c r="AF43" i="87"/>
  <c r="Y43" i="87"/>
  <c r="Y49" i="87" s="1"/>
  <c r="C41" i="87"/>
  <c r="H39" i="87"/>
  <c r="AB38" i="87"/>
  <c r="W50" i="87"/>
  <c r="X35" i="87"/>
  <c r="D35" i="87"/>
  <c r="T33" i="87"/>
  <c r="AE31" i="87"/>
  <c r="M29" i="87"/>
  <c r="Y27" i="87"/>
  <c r="AF26" i="87"/>
  <c r="AB25" i="87"/>
  <c r="AE24" i="87"/>
  <c r="Y23" i="87"/>
  <c r="AF22" i="87"/>
  <c r="AB21" i="87"/>
  <c r="AE20" i="87"/>
  <c r="AC19" i="87"/>
  <c r="Q18" i="87"/>
  <c r="H17" i="87"/>
  <c r="H13" i="87"/>
  <c r="R19" i="87"/>
  <c r="K49" i="89"/>
  <c r="M46" i="89"/>
  <c r="H44" i="89"/>
  <c r="C43" i="89"/>
  <c r="W38" i="89"/>
  <c r="W32" i="89"/>
  <c r="C32" i="89"/>
  <c r="P31" i="89"/>
  <c r="W29" i="89"/>
  <c r="W34" i="89" s="1"/>
  <c r="S27" i="89"/>
  <c r="M27" i="89"/>
  <c r="C17" i="89"/>
  <c r="V12" i="89"/>
  <c r="N19" i="89"/>
  <c r="F50" i="91"/>
  <c r="Q49" i="91"/>
  <c r="Y45" i="91"/>
  <c r="Y38" i="91"/>
  <c r="Y30" i="91"/>
  <c r="P22" i="91"/>
  <c r="D48" i="87"/>
  <c r="AE14" i="87"/>
  <c r="AE10" i="87"/>
  <c r="Y7" i="87"/>
  <c r="W18" i="87"/>
  <c r="AE6" i="87"/>
  <c r="V46" i="89"/>
  <c r="D50" i="89"/>
  <c r="H36" i="89"/>
  <c r="D48" i="89"/>
  <c r="H22" i="89"/>
  <c r="N35" i="89"/>
  <c r="N33" i="89"/>
  <c r="I20" i="89"/>
  <c r="M6" i="89"/>
  <c r="I18" i="89"/>
  <c r="M42" i="91"/>
  <c r="M27" i="91"/>
  <c r="Y35" i="93"/>
  <c r="AC48" i="79"/>
  <c r="AE46" i="79"/>
  <c r="H45" i="79"/>
  <c r="AH43" i="79"/>
  <c r="M40" i="79"/>
  <c r="AE38" i="79"/>
  <c r="H37" i="79"/>
  <c r="Z35" i="79"/>
  <c r="R35" i="79"/>
  <c r="K34" i="79"/>
  <c r="D33" i="79"/>
  <c r="M32" i="79"/>
  <c r="AE30" i="79"/>
  <c r="H29" i="79"/>
  <c r="AH27" i="79"/>
  <c r="AI26" i="79"/>
  <c r="AI33" i="79" s="1"/>
  <c r="M24" i="79"/>
  <c r="M34" i="79" s="1"/>
  <c r="AE22" i="79"/>
  <c r="H21" i="79"/>
  <c r="Q20" i="79"/>
  <c r="Z19" i="79"/>
  <c r="R19" i="79"/>
  <c r="K18" i="79"/>
  <c r="M16" i="79"/>
  <c r="AE14" i="79"/>
  <c r="H13" i="79"/>
  <c r="AH11" i="79"/>
  <c r="AI10" i="79"/>
  <c r="M8" i="79"/>
  <c r="AE6" i="79"/>
  <c r="Q50" i="81"/>
  <c r="I50" i="81"/>
  <c r="N49" i="81"/>
  <c r="F49" i="81"/>
  <c r="H47" i="81"/>
  <c r="W44" i="81"/>
  <c r="H39" i="81"/>
  <c r="M38" i="81"/>
  <c r="W36" i="81"/>
  <c r="T35" i="81"/>
  <c r="D35" i="81"/>
  <c r="Q34" i="81"/>
  <c r="I34" i="81"/>
  <c r="C34" i="81" s="1"/>
  <c r="H31" i="81"/>
  <c r="M30" i="81"/>
  <c r="M35" i="81" s="1"/>
  <c r="W28" i="81"/>
  <c r="O20" i="81"/>
  <c r="T19" i="81"/>
  <c r="D19" i="81"/>
  <c r="I18" i="81"/>
  <c r="W12" i="81"/>
  <c r="F49" i="83"/>
  <c r="D48" i="83"/>
  <c r="AF46" i="83"/>
  <c r="H46" i="83"/>
  <c r="AF42" i="83"/>
  <c r="H42" i="83"/>
  <c r="AF38" i="83"/>
  <c r="H38" i="83"/>
  <c r="H50" i="83" s="1"/>
  <c r="Z35" i="83"/>
  <c r="F33" i="83"/>
  <c r="AF30" i="83"/>
  <c r="AF26" i="83"/>
  <c r="H26" i="83"/>
  <c r="AF22" i="83"/>
  <c r="H22" i="83"/>
  <c r="D20" i="83"/>
  <c r="Z19" i="83"/>
  <c r="AF14" i="83"/>
  <c r="H14" i="83"/>
  <c r="AF10" i="83"/>
  <c r="H10" i="83"/>
  <c r="AF6" i="83"/>
  <c r="H6" i="83"/>
  <c r="I49" i="85"/>
  <c r="C49" i="85" s="1"/>
  <c r="M43" i="85"/>
  <c r="M39" i="85"/>
  <c r="AC35" i="85"/>
  <c r="I33" i="85"/>
  <c r="M27" i="85"/>
  <c r="M23" i="85"/>
  <c r="K18" i="85"/>
  <c r="M15" i="85"/>
  <c r="M11" i="85"/>
  <c r="M7" i="85"/>
  <c r="AC50" i="87"/>
  <c r="I50" i="87"/>
  <c r="C44" i="87"/>
  <c r="AB42" i="87"/>
  <c r="AF37" i="87"/>
  <c r="X50" i="87"/>
  <c r="O50" i="87"/>
  <c r="O35" i="87"/>
  <c r="W33" i="87"/>
  <c r="K33" i="87"/>
  <c r="AE32" i="87"/>
  <c r="AF30" i="87"/>
  <c r="AB29" i="87"/>
  <c r="AE28" i="87"/>
  <c r="C28" i="87"/>
  <c r="AF24" i="87"/>
  <c r="M24" i="87"/>
  <c r="M34" i="87" s="1"/>
  <c r="T19" i="87"/>
  <c r="F18" i="87"/>
  <c r="M17" i="87"/>
  <c r="M13" i="87"/>
  <c r="AB9" i="87"/>
  <c r="AE8" i="87"/>
  <c r="O18" i="87"/>
  <c r="Q48" i="89"/>
  <c r="V47" i="89"/>
  <c r="N34" i="89"/>
  <c r="V26" i="89"/>
  <c r="F20" i="89"/>
  <c r="K19" i="89"/>
  <c r="W14" i="89"/>
  <c r="O19" i="89"/>
  <c r="S6" i="89"/>
  <c r="Q50" i="91"/>
  <c r="W33" i="91"/>
  <c r="Y19" i="91"/>
  <c r="P19" i="91"/>
  <c r="V34" i="93"/>
  <c r="AF35" i="99"/>
  <c r="C47" i="89"/>
  <c r="S47" i="89"/>
  <c r="H47" i="89"/>
  <c r="M45" i="89"/>
  <c r="I49" i="89"/>
  <c r="M40" i="89"/>
  <c r="M49" i="89" s="1"/>
  <c r="H30" i="89"/>
  <c r="D34" i="89"/>
  <c r="H25" i="89"/>
  <c r="H34" i="89" s="1"/>
  <c r="O35" i="89"/>
  <c r="O33" i="89"/>
  <c r="T18" i="89"/>
  <c r="V6" i="89"/>
  <c r="M43" i="91"/>
  <c r="M36" i="91"/>
  <c r="M28" i="91"/>
  <c r="H48" i="95"/>
  <c r="H50" i="95"/>
  <c r="F48" i="79"/>
  <c r="H46" i="79"/>
  <c r="H38" i="79"/>
  <c r="K35" i="79"/>
  <c r="T34" i="79"/>
  <c r="D34" i="79"/>
  <c r="AI27" i="79"/>
  <c r="C27" i="79"/>
  <c r="Z20" i="79"/>
  <c r="AA19" i="79"/>
  <c r="K19" i="79"/>
  <c r="D18" i="79"/>
  <c r="H14" i="79"/>
  <c r="AI11" i="79"/>
  <c r="AI19" i="79" s="1"/>
  <c r="C11" i="79"/>
  <c r="H6" i="79"/>
  <c r="D48" i="81"/>
  <c r="S45" i="81"/>
  <c r="H44" i="81"/>
  <c r="W41" i="81"/>
  <c r="W49" i="81" s="1"/>
  <c r="S37" i="81"/>
  <c r="C37" i="81"/>
  <c r="H36" i="81"/>
  <c r="S29" i="81"/>
  <c r="C29" i="81"/>
  <c r="H28" i="81"/>
  <c r="W25" i="81"/>
  <c r="S21" i="81"/>
  <c r="C21" i="81"/>
  <c r="W17" i="81"/>
  <c r="W20" i="81" s="1"/>
  <c r="S13" i="81"/>
  <c r="C13" i="81"/>
  <c r="H12" i="81"/>
  <c r="W9" i="81"/>
  <c r="I50" i="83"/>
  <c r="C47" i="83"/>
  <c r="C43" i="83"/>
  <c r="C39" i="83"/>
  <c r="C35" i="83"/>
  <c r="I34" i="83"/>
  <c r="C31" i="83"/>
  <c r="C27" i="83"/>
  <c r="C23" i="83"/>
  <c r="I18" i="83"/>
  <c r="C15" i="83"/>
  <c r="C11" i="83"/>
  <c r="C7" i="83"/>
  <c r="D50" i="85"/>
  <c r="AF44" i="85"/>
  <c r="H44" i="85"/>
  <c r="AF40" i="85"/>
  <c r="H40" i="85"/>
  <c r="H49" i="85" s="1"/>
  <c r="AF36" i="85"/>
  <c r="H36" i="85"/>
  <c r="D34" i="85"/>
  <c r="AF32" i="85"/>
  <c r="AF35" i="85" s="1"/>
  <c r="H32" i="85"/>
  <c r="AF28" i="85"/>
  <c r="H28" i="85"/>
  <c r="AF24" i="85"/>
  <c r="H24" i="85"/>
  <c r="D18" i="85"/>
  <c r="AF16" i="85"/>
  <c r="H16" i="85"/>
  <c r="AF12" i="85"/>
  <c r="AF19" i="85" s="1"/>
  <c r="AF8" i="85"/>
  <c r="AB46" i="87"/>
  <c r="C45" i="87"/>
  <c r="AF41" i="87"/>
  <c r="AB39" i="87"/>
  <c r="C38" i="87"/>
  <c r="Y36" i="87"/>
  <c r="P50" i="87"/>
  <c r="F35" i="87"/>
  <c r="N34" i="87"/>
  <c r="D34" i="87"/>
  <c r="AB26" i="87"/>
  <c r="C25" i="87"/>
  <c r="W34" i="87"/>
  <c r="H23" i="87"/>
  <c r="AB22" i="87"/>
  <c r="C21" i="87"/>
  <c r="W20" i="87"/>
  <c r="K19" i="87"/>
  <c r="AC18" i="87"/>
  <c r="AB17" i="87"/>
  <c r="AE16" i="87"/>
  <c r="Y15" i="87"/>
  <c r="AF14" i="87"/>
  <c r="AB13" i="87"/>
  <c r="AE12" i="87"/>
  <c r="Y11" i="87"/>
  <c r="Y19" i="87" s="1"/>
  <c r="AF10" i="87"/>
  <c r="X18" i="87"/>
  <c r="AF6" i="87"/>
  <c r="W41" i="89"/>
  <c r="M38" i="89"/>
  <c r="W36" i="89"/>
  <c r="V28" i="89"/>
  <c r="W22" i="89"/>
  <c r="W33" i="89" s="1"/>
  <c r="K20" i="89"/>
  <c r="C12" i="89"/>
  <c r="P10" i="89"/>
  <c r="P19" i="89" s="1"/>
  <c r="F19" i="89"/>
  <c r="V7" i="89"/>
  <c r="W48" i="91"/>
  <c r="W34" i="91"/>
  <c r="Y32" i="91"/>
  <c r="Y24" i="91"/>
  <c r="P24" i="91"/>
  <c r="P34" i="91" s="1"/>
  <c r="P21" i="91"/>
  <c r="S34" i="93"/>
  <c r="V19" i="93"/>
  <c r="AB40" i="87"/>
  <c r="AB36" i="87"/>
  <c r="V38" i="89"/>
  <c r="F48" i="89"/>
  <c r="S24" i="89"/>
  <c r="Q34" i="89"/>
  <c r="F35" i="89"/>
  <c r="F33" i="89"/>
  <c r="C7" i="89"/>
  <c r="S7" i="89"/>
  <c r="H7" i="89"/>
  <c r="M44" i="91"/>
  <c r="M37" i="91"/>
  <c r="M29" i="91"/>
  <c r="Y22" i="91"/>
  <c r="H22" i="91"/>
  <c r="P18" i="91"/>
  <c r="P20" i="91"/>
  <c r="AB35" i="93"/>
  <c r="C28" i="79"/>
  <c r="C20" i="79"/>
  <c r="C50" i="81"/>
  <c r="C42" i="81"/>
  <c r="S26" i="81"/>
  <c r="C26" i="81"/>
  <c r="C18" i="81"/>
  <c r="C10" i="81"/>
  <c r="C41" i="85"/>
  <c r="C37" i="85"/>
  <c r="C29" i="85"/>
  <c r="C21" i="85"/>
  <c r="C13" i="85"/>
  <c r="C42" i="87"/>
  <c r="S40" i="87"/>
  <c r="S49" i="87" s="1"/>
  <c r="AC49" i="87"/>
  <c r="C39" i="87"/>
  <c r="X34" i="87"/>
  <c r="O34" i="87"/>
  <c r="AC33" i="87"/>
  <c r="U33" i="87"/>
  <c r="C9" i="87"/>
  <c r="C28" i="89"/>
  <c r="S49" i="91"/>
  <c r="S19" i="91"/>
  <c r="S49" i="93"/>
  <c r="P34" i="93"/>
  <c r="AE34" i="87"/>
  <c r="C39" i="89"/>
  <c r="S39" i="89"/>
  <c r="H39" i="89"/>
  <c r="M37" i="89"/>
  <c r="M50" i="89" s="1"/>
  <c r="M24" i="89"/>
  <c r="I34" i="89"/>
  <c r="Q33" i="89"/>
  <c r="V14" i="89"/>
  <c r="M45" i="91"/>
  <c r="M38" i="91"/>
  <c r="M30" i="91"/>
  <c r="S33" i="91"/>
  <c r="S35" i="91"/>
  <c r="Z20" i="95"/>
  <c r="P24" i="79"/>
  <c r="P34" i="79" s="1"/>
  <c r="Y23" i="79"/>
  <c r="Y35" i="79" s="1"/>
  <c r="P38" i="81"/>
  <c r="P50" i="81" s="1"/>
  <c r="S42" i="83"/>
  <c r="S49" i="83" s="1"/>
  <c r="S22" i="83"/>
  <c r="S33" i="83" s="1"/>
  <c r="Y17" i="83"/>
  <c r="Y18" i="83" s="1"/>
  <c r="AE12" i="83"/>
  <c r="AE8" i="83"/>
  <c r="P47" i="85"/>
  <c r="P48" i="85" s="1"/>
  <c r="V42" i="85"/>
  <c r="V49" i="85" s="1"/>
  <c r="P27" i="85"/>
  <c r="P34" i="85" s="1"/>
  <c r="V22" i="85"/>
  <c r="V35" i="85" s="1"/>
  <c r="P7" i="85"/>
  <c r="P20" i="85" s="1"/>
  <c r="Y24" i="87"/>
  <c r="Y34" i="87" s="1"/>
  <c r="P24" i="87"/>
  <c r="P34" i="87" s="1"/>
  <c r="V22" i="87"/>
  <c r="V35" i="87" s="1"/>
  <c r="T20" i="87"/>
  <c r="K20" i="87"/>
  <c r="AB44" i="87"/>
  <c r="AE38" i="87"/>
  <c r="AB24" i="87"/>
  <c r="P22" i="87"/>
  <c r="P33" i="87" s="1"/>
  <c r="N33" i="87"/>
  <c r="H46" i="89"/>
  <c r="P39" i="89"/>
  <c r="P49" i="89" s="1"/>
  <c r="N49" i="89"/>
  <c r="T50" i="89"/>
  <c r="T48" i="89"/>
  <c r="K50" i="89"/>
  <c r="K48" i="89"/>
  <c r="V22" i="89"/>
  <c r="C15" i="89"/>
  <c r="S15" i="89"/>
  <c r="H15" i="89"/>
  <c r="M13" i="89"/>
  <c r="M46" i="91"/>
  <c r="M39" i="91"/>
  <c r="M31" i="91"/>
  <c r="Y21" i="91"/>
  <c r="H21" i="91"/>
  <c r="S18" i="91"/>
  <c r="S20" i="91"/>
  <c r="S50" i="93"/>
  <c r="S48" i="93"/>
  <c r="AB19" i="93"/>
  <c r="P20" i="93"/>
  <c r="P18" i="93"/>
  <c r="AE50" i="99"/>
  <c r="W34" i="79"/>
  <c r="AF33" i="79"/>
  <c r="AH23" i="79"/>
  <c r="S22" i="79"/>
  <c r="S33" i="79" s="1"/>
  <c r="C22" i="79"/>
  <c r="N19" i="79"/>
  <c r="F19" i="79"/>
  <c r="W18" i="79"/>
  <c r="P17" i="79"/>
  <c r="P20" i="79" s="1"/>
  <c r="H17" i="79"/>
  <c r="AH15" i="79"/>
  <c r="AH7" i="79"/>
  <c r="V45" i="81"/>
  <c r="V37" i="81"/>
  <c r="V29" i="81"/>
  <c r="V21" i="81"/>
  <c r="S20" i="81"/>
  <c r="K20" i="81"/>
  <c r="V13" i="81"/>
  <c r="S12" i="81"/>
  <c r="T50" i="83"/>
  <c r="Z49" i="83"/>
  <c r="N35" i="83"/>
  <c r="F35" i="83"/>
  <c r="T34" i="83"/>
  <c r="Z33" i="83"/>
  <c r="N19" i="83"/>
  <c r="F19" i="83"/>
  <c r="T18" i="83"/>
  <c r="AE50" i="85"/>
  <c r="W50" i="85"/>
  <c r="AC49" i="85"/>
  <c r="K48" i="85"/>
  <c r="AE46" i="85"/>
  <c r="AE42" i="85"/>
  <c r="AE38" i="85"/>
  <c r="Q35" i="85"/>
  <c r="AE34" i="85"/>
  <c r="W34" i="85"/>
  <c r="AC33" i="85"/>
  <c r="AE30" i="85"/>
  <c r="AE26" i="85"/>
  <c r="AE22" i="85"/>
  <c r="K20" i="85"/>
  <c r="Q19" i="85"/>
  <c r="I19" i="85"/>
  <c r="AE18" i="85"/>
  <c r="W18" i="85"/>
  <c r="AE14" i="85"/>
  <c r="AE10" i="85"/>
  <c r="AE6" i="85"/>
  <c r="K49" i="87"/>
  <c r="U48" i="87"/>
  <c r="I48" i="87"/>
  <c r="AE39" i="87"/>
  <c r="N49" i="87"/>
  <c r="K35" i="87"/>
  <c r="C30" i="87"/>
  <c r="S24" i="87"/>
  <c r="S34" i="87" s="1"/>
  <c r="N19" i="87"/>
  <c r="D19" i="87"/>
  <c r="T49" i="89"/>
  <c r="D49" i="89"/>
  <c r="I48" i="89"/>
  <c r="Q35" i="89"/>
  <c r="F34" i="89"/>
  <c r="S30" i="89"/>
  <c r="V23" i="89"/>
  <c r="H21" i="89"/>
  <c r="N20" i="89"/>
  <c r="S12" i="89"/>
  <c r="N49" i="91"/>
  <c r="C49" i="91"/>
  <c r="F48" i="91"/>
  <c r="Q33" i="91"/>
  <c r="H32" i="91"/>
  <c r="P23" i="91"/>
  <c r="S49" i="95"/>
  <c r="AE42" i="87"/>
  <c r="AB32" i="87"/>
  <c r="AB28" i="87"/>
  <c r="AB8" i="87"/>
  <c r="V30" i="89"/>
  <c r="C23" i="89"/>
  <c r="S23" i="89"/>
  <c r="H23" i="89"/>
  <c r="M21" i="89"/>
  <c r="I33" i="89"/>
  <c r="V9" i="89"/>
  <c r="T19" i="89"/>
  <c r="H6" i="89"/>
  <c r="D18" i="89"/>
  <c r="M47" i="91"/>
  <c r="M40" i="91"/>
  <c r="M32" i="91"/>
  <c r="P20" i="95"/>
  <c r="AE49" i="99"/>
  <c r="AF34" i="79"/>
  <c r="W19" i="79"/>
  <c r="AF18" i="79"/>
  <c r="K49" i="81"/>
  <c r="N34" i="81"/>
  <c r="F34" i="81"/>
  <c r="K33" i="81"/>
  <c r="Q19" i="81"/>
  <c r="I19" i="81"/>
  <c r="N18" i="81"/>
  <c r="F18" i="81"/>
  <c r="AC50" i="83"/>
  <c r="K49" i="83"/>
  <c r="Q48" i="83"/>
  <c r="I48" i="83"/>
  <c r="W35" i="83"/>
  <c r="AC34" i="83"/>
  <c r="K33" i="83"/>
  <c r="Q20" i="83"/>
  <c r="I20" i="83"/>
  <c r="W19" i="83"/>
  <c r="AC18" i="83"/>
  <c r="N49" i="85"/>
  <c r="F49" i="85"/>
  <c r="T48" i="85"/>
  <c r="Z35" i="85"/>
  <c r="N33" i="85"/>
  <c r="F33" i="85"/>
  <c r="T20" i="85"/>
  <c r="Z19" i="85"/>
  <c r="D50" i="87"/>
  <c r="H45" i="87"/>
  <c r="H50" i="87" s="1"/>
  <c r="AF39" i="87"/>
  <c r="F49" i="87"/>
  <c r="AB33" i="87"/>
  <c r="H25" i="87"/>
  <c r="H34" i="87" s="1"/>
  <c r="Z35" i="87"/>
  <c r="Q35" i="87"/>
  <c r="H21" i="87"/>
  <c r="V6" i="87"/>
  <c r="M6" i="87"/>
  <c r="O49" i="89"/>
  <c r="V21" i="89"/>
  <c r="C16" i="89"/>
  <c r="W13" i="89"/>
  <c r="P20" i="89"/>
  <c r="Q48" i="91"/>
  <c r="M19" i="91"/>
  <c r="P19" i="93"/>
  <c r="M48" i="95"/>
  <c r="C50" i="97"/>
  <c r="S49" i="97"/>
  <c r="M21" i="97"/>
  <c r="I35" i="97"/>
  <c r="C15" i="97"/>
  <c r="H15" i="97"/>
  <c r="Z19" i="97"/>
  <c r="AB9" i="97"/>
  <c r="M8" i="97"/>
  <c r="I18" i="97"/>
  <c r="M47" i="99"/>
  <c r="C47" i="99"/>
  <c r="H44" i="99"/>
  <c r="M39" i="99"/>
  <c r="I49" i="99"/>
  <c r="AE35" i="101"/>
  <c r="AB33" i="107"/>
  <c r="Q50" i="89"/>
  <c r="I50" i="89"/>
  <c r="W44" i="89"/>
  <c r="W49" i="89" s="1"/>
  <c r="T35" i="89"/>
  <c r="D35" i="89"/>
  <c r="O20" i="89"/>
  <c r="W12" i="89"/>
  <c r="S8" i="89"/>
  <c r="Z46" i="91"/>
  <c r="Z45" i="91"/>
  <c r="Z44" i="91"/>
  <c r="Z43" i="91"/>
  <c r="Z42" i="91"/>
  <c r="Z41" i="91"/>
  <c r="Z39" i="91"/>
  <c r="Z38" i="91"/>
  <c r="Z37" i="91"/>
  <c r="Z36" i="91"/>
  <c r="Z32" i="91"/>
  <c r="Z31" i="91"/>
  <c r="Z30" i="91"/>
  <c r="Z29" i="91"/>
  <c r="Z28" i="91"/>
  <c r="Z27" i="91"/>
  <c r="Z26" i="91"/>
  <c r="Z25" i="91"/>
  <c r="Z24" i="91"/>
  <c r="Z23" i="91"/>
  <c r="Z22" i="91"/>
  <c r="Z17" i="91"/>
  <c r="Z16" i="91"/>
  <c r="Z15" i="91"/>
  <c r="Z14" i="91"/>
  <c r="Z13" i="91"/>
  <c r="Z12" i="91"/>
  <c r="Z11" i="91"/>
  <c r="Z10" i="91"/>
  <c r="Z9" i="91"/>
  <c r="Z8" i="91"/>
  <c r="Z7" i="91"/>
  <c r="Z6" i="91"/>
  <c r="AC50" i="93"/>
  <c r="U50" i="93"/>
  <c r="K49" i="93"/>
  <c r="Q48" i="93"/>
  <c r="I48" i="93"/>
  <c r="AE47" i="93"/>
  <c r="M46" i="93"/>
  <c r="C45" i="93"/>
  <c r="AE43" i="93"/>
  <c r="M42" i="93"/>
  <c r="C41" i="93"/>
  <c r="AE39" i="93"/>
  <c r="M38" i="93"/>
  <c r="M50" i="93" s="1"/>
  <c r="Y36" i="93"/>
  <c r="AE35" i="93"/>
  <c r="W35" i="93"/>
  <c r="O35" i="93"/>
  <c r="AC34" i="93"/>
  <c r="U34" i="93"/>
  <c r="K33" i="93"/>
  <c r="AE31" i="93"/>
  <c r="M30" i="93"/>
  <c r="AE27" i="93"/>
  <c r="M26" i="93"/>
  <c r="Y24" i="93"/>
  <c r="Y34" i="93" s="1"/>
  <c r="AE23" i="93"/>
  <c r="M22" i="93"/>
  <c r="S21" i="93"/>
  <c r="C21" i="93"/>
  <c r="I20" i="93"/>
  <c r="AE19" i="93"/>
  <c r="AC18" i="93"/>
  <c r="C17" i="93"/>
  <c r="AE15" i="93"/>
  <c r="C13" i="93"/>
  <c r="AE11" i="93"/>
  <c r="S9" i="93"/>
  <c r="S19" i="93" s="1"/>
  <c r="C9" i="93"/>
  <c r="Y8" i="93"/>
  <c r="Y18" i="93" s="1"/>
  <c r="AE7" i="93"/>
  <c r="R50" i="95"/>
  <c r="Z47" i="95"/>
  <c r="Z46" i="95"/>
  <c r="Z45" i="95"/>
  <c r="Z44" i="95"/>
  <c r="Z43" i="95"/>
  <c r="Z41" i="95"/>
  <c r="Z40" i="95"/>
  <c r="Z39" i="95"/>
  <c r="Z38" i="95"/>
  <c r="Z37" i="95"/>
  <c r="S37" i="95"/>
  <c r="S50" i="95" s="1"/>
  <c r="Y33" i="95"/>
  <c r="M32" i="95"/>
  <c r="Y30" i="95"/>
  <c r="C29" i="95"/>
  <c r="Y27" i="95"/>
  <c r="P27" i="95"/>
  <c r="P34" i="95" s="1"/>
  <c r="H27" i="95"/>
  <c r="S24" i="95"/>
  <c r="H24" i="95"/>
  <c r="H34" i="95" s="1"/>
  <c r="Y21" i="95"/>
  <c r="P21" i="95"/>
  <c r="H21" i="95"/>
  <c r="W20" i="95"/>
  <c r="F20" i="95"/>
  <c r="I18" i="95"/>
  <c r="M16" i="95"/>
  <c r="Y14" i="95"/>
  <c r="P14" i="95"/>
  <c r="H14" i="95"/>
  <c r="S11" i="95"/>
  <c r="M9" i="95"/>
  <c r="S7" i="95"/>
  <c r="H7" i="95"/>
  <c r="AC50" i="97"/>
  <c r="Q49" i="97"/>
  <c r="AE45" i="97"/>
  <c r="AF43" i="97"/>
  <c r="AF41" i="97"/>
  <c r="AC49" i="97"/>
  <c r="T49" i="97"/>
  <c r="AF38" i="97"/>
  <c r="M38" i="97"/>
  <c r="AB36" i="97"/>
  <c r="R35" i="97"/>
  <c r="D35" i="97"/>
  <c r="AB30" i="97"/>
  <c r="AF27" i="97"/>
  <c r="H24" i="97"/>
  <c r="S21" i="97"/>
  <c r="M17" i="97"/>
  <c r="AE16" i="97"/>
  <c r="AE15" i="97"/>
  <c r="AF13" i="97"/>
  <c r="R19" i="97"/>
  <c r="AB6" i="97"/>
  <c r="R20" i="97"/>
  <c r="T49" i="99"/>
  <c r="D49" i="99"/>
  <c r="M45" i="99"/>
  <c r="H42" i="99"/>
  <c r="AB40" i="99"/>
  <c r="M40" i="99"/>
  <c r="R49" i="99"/>
  <c r="M37" i="99"/>
  <c r="AB32" i="99"/>
  <c r="M29" i="99"/>
  <c r="M25" i="99"/>
  <c r="K34" i="99"/>
  <c r="R33" i="99"/>
  <c r="C15" i="99"/>
  <c r="V19" i="99"/>
  <c r="P35" i="101"/>
  <c r="P35" i="103"/>
  <c r="AB37" i="97"/>
  <c r="Z48" i="97"/>
  <c r="AE30" i="97"/>
  <c r="M24" i="97"/>
  <c r="I34" i="97"/>
  <c r="M9" i="97"/>
  <c r="I19" i="97"/>
  <c r="AC20" i="97"/>
  <c r="AE6" i="97"/>
  <c r="P37" i="99"/>
  <c r="N48" i="99"/>
  <c r="S50" i="101"/>
  <c r="S48" i="101"/>
  <c r="P20" i="103"/>
  <c r="AB18" i="105"/>
  <c r="C18" i="105"/>
  <c r="S45" i="89"/>
  <c r="C45" i="89"/>
  <c r="S37" i="89"/>
  <c r="C37" i="89"/>
  <c r="S29" i="89"/>
  <c r="C29" i="89"/>
  <c r="S21" i="89"/>
  <c r="C21" i="89"/>
  <c r="S13" i="89"/>
  <c r="C13" i="89"/>
  <c r="C50" i="91"/>
  <c r="C48" i="91"/>
  <c r="C47" i="91"/>
  <c r="C46" i="91"/>
  <c r="C45" i="91"/>
  <c r="C44" i="91"/>
  <c r="C43" i="91"/>
  <c r="C42" i="91"/>
  <c r="C41" i="91"/>
  <c r="C40" i="91"/>
  <c r="C39" i="91"/>
  <c r="C38" i="91"/>
  <c r="C37" i="91"/>
  <c r="C36" i="91"/>
  <c r="C35" i="91"/>
  <c r="C34" i="91"/>
  <c r="C32" i="91"/>
  <c r="C31" i="91"/>
  <c r="C30" i="91"/>
  <c r="C29" i="91"/>
  <c r="C28" i="91"/>
  <c r="C27" i="91"/>
  <c r="C26" i="91"/>
  <c r="C25" i="91"/>
  <c r="C24" i="91"/>
  <c r="C23" i="91"/>
  <c r="C22" i="91"/>
  <c r="C20" i="91"/>
  <c r="C18" i="91"/>
  <c r="C16" i="91"/>
  <c r="C15" i="91"/>
  <c r="C14" i="91"/>
  <c r="C13" i="91"/>
  <c r="C12" i="91"/>
  <c r="C11" i="91"/>
  <c r="C10" i="91"/>
  <c r="C9" i="91"/>
  <c r="C8" i="91"/>
  <c r="C7" i="91"/>
  <c r="C6" i="91"/>
  <c r="N50" i="93"/>
  <c r="F50" i="93"/>
  <c r="T49" i="93"/>
  <c r="D49" i="93"/>
  <c r="Z48" i="93"/>
  <c r="H47" i="93"/>
  <c r="H43" i="93"/>
  <c r="P39" i="93"/>
  <c r="P49" i="93" s="1"/>
  <c r="H39" i="93"/>
  <c r="V38" i="93"/>
  <c r="V50" i="93" s="1"/>
  <c r="N34" i="93"/>
  <c r="F34" i="93"/>
  <c r="T33" i="93"/>
  <c r="D33" i="93"/>
  <c r="H31" i="93"/>
  <c r="H27" i="93"/>
  <c r="P23" i="93"/>
  <c r="P35" i="93" s="1"/>
  <c r="H23" i="93"/>
  <c r="AB21" i="93"/>
  <c r="Z20" i="93"/>
  <c r="R20" i="93"/>
  <c r="X19" i="93"/>
  <c r="N18" i="93"/>
  <c r="H15" i="93"/>
  <c r="H11" i="93"/>
  <c r="AB9" i="93"/>
  <c r="H7" i="93"/>
  <c r="V6" i="93"/>
  <c r="C50" i="95"/>
  <c r="C49" i="95"/>
  <c r="C48" i="95"/>
  <c r="C47" i="95"/>
  <c r="C46" i="95"/>
  <c r="C45" i="95"/>
  <c r="C44" i="95"/>
  <c r="C43" i="95"/>
  <c r="C42" i="95"/>
  <c r="C41" i="95"/>
  <c r="C39" i="95"/>
  <c r="C38" i="95"/>
  <c r="Y36" i="95"/>
  <c r="W35" i="95"/>
  <c r="S30" i="95"/>
  <c r="Z27" i="95"/>
  <c r="Z34" i="95" s="1"/>
  <c r="S27" i="95"/>
  <c r="M25" i="95"/>
  <c r="M34" i="95" s="1"/>
  <c r="Z21" i="95"/>
  <c r="S21" i="95"/>
  <c r="O20" i="95"/>
  <c r="Y17" i="95"/>
  <c r="Z14" i="95"/>
  <c r="Z19" i="95" s="1"/>
  <c r="S14" i="95"/>
  <c r="C12" i="95"/>
  <c r="Y10" i="95"/>
  <c r="P10" i="95"/>
  <c r="P19" i="95" s="1"/>
  <c r="H10" i="95"/>
  <c r="C8" i="95"/>
  <c r="T50" i="97"/>
  <c r="F48" i="97"/>
  <c r="AF47" i="97"/>
  <c r="AF45" i="97"/>
  <c r="AB42" i="97"/>
  <c r="C42" i="97"/>
  <c r="AB40" i="97"/>
  <c r="U49" i="97"/>
  <c r="R48" i="97"/>
  <c r="H37" i="97"/>
  <c r="H50" i="97" s="1"/>
  <c r="AE31" i="97"/>
  <c r="V30" i="97"/>
  <c r="AF29" i="97"/>
  <c r="AF26" i="97"/>
  <c r="AF34" i="97" s="1"/>
  <c r="M25" i="97"/>
  <c r="AF22" i="97"/>
  <c r="AC19" i="97"/>
  <c r="P15" i="97"/>
  <c r="C14" i="97"/>
  <c r="H12" i="97"/>
  <c r="S9" i="97"/>
  <c r="S19" i="97" s="1"/>
  <c r="S6" i="97"/>
  <c r="K20" i="97"/>
  <c r="U49" i="99"/>
  <c r="H45" i="99"/>
  <c r="AB41" i="99"/>
  <c r="AE34" i="99"/>
  <c r="AC33" i="99"/>
  <c r="T35" i="99"/>
  <c r="K35" i="99"/>
  <c r="P19" i="101"/>
  <c r="V48" i="105"/>
  <c r="AE42" i="97"/>
  <c r="H39" i="97"/>
  <c r="D49" i="97"/>
  <c r="C31" i="97"/>
  <c r="H31" i="97"/>
  <c r="K35" i="97"/>
  <c r="M12" i="97"/>
  <c r="C7" i="97"/>
  <c r="H7" i="97"/>
  <c r="T20" i="97"/>
  <c r="V6" i="97"/>
  <c r="AB43" i="99"/>
  <c r="W48" i="99"/>
  <c r="Y38" i="99"/>
  <c r="Y50" i="99" s="1"/>
  <c r="H36" i="99"/>
  <c r="D50" i="99"/>
  <c r="M31" i="99"/>
  <c r="C31" i="99"/>
  <c r="H28" i="99"/>
  <c r="M23" i="99"/>
  <c r="I33" i="99"/>
  <c r="C23" i="99"/>
  <c r="Q20" i="99"/>
  <c r="S15" i="99"/>
  <c r="S20" i="99" s="1"/>
  <c r="S35" i="103"/>
  <c r="S20" i="105"/>
  <c r="S26" i="89"/>
  <c r="AC49" i="93"/>
  <c r="K48" i="93"/>
  <c r="M45" i="93"/>
  <c r="M41" i="93"/>
  <c r="M49" i="93" s="1"/>
  <c r="M37" i="93"/>
  <c r="I35" i="93"/>
  <c r="AC33" i="93"/>
  <c r="M29" i="93"/>
  <c r="M25" i="93"/>
  <c r="M34" i="93" s="1"/>
  <c r="M21" i="93"/>
  <c r="K20" i="93"/>
  <c r="I19" i="93"/>
  <c r="C19" i="93" s="1"/>
  <c r="M17" i="93"/>
  <c r="M20" i="93" s="1"/>
  <c r="M13" i="93"/>
  <c r="M9" i="93"/>
  <c r="F35" i="95"/>
  <c r="C34" i="95"/>
  <c r="I33" i="95"/>
  <c r="M31" i="95"/>
  <c r="C28" i="95"/>
  <c r="M22" i="95"/>
  <c r="W19" i="95"/>
  <c r="C15" i="95"/>
  <c r="M12" i="95"/>
  <c r="M8" i="95"/>
  <c r="M20" i="95" s="1"/>
  <c r="Q48" i="97"/>
  <c r="H44" i="97"/>
  <c r="AB43" i="97"/>
  <c r="AE39" i="97"/>
  <c r="M37" i="97"/>
  <c r="F35" i="97"/>
  <c r="D34" i="97"/>
  <c r="AB18" i="97"/>
  <c r="D48" i="99"/>
  <c r="O48" i="99"/>
  <c r="H37" i="99"/>
  <c r="H29" i="99"/>
  <c r="Y26" i="99"/>
  <c r="Y34" i="99" s="1"/>
  <c r="H25" i="99"/>
  <c r="U35" i="99"/>
  <c r="Y49" i="101"/>
  <c r="S49" i="101"/>
  <c r="V34" i="101"/>
  <c r="V34" i="103"/>
  <c r="V19" i="103"/>
  <c r="AE46" i="97"/>
  <c r="M28" i="97"/>
  <c r="K19" i="97"/>
  <c r="Y7" i="97"/>
  <c r="Y20" i="97" s="1"/>
  <c r="W18" i="97"/>
  <c r="P7" i="97"/>
  <c r="N18" i="97"/>
  <c r="AE45" i="99"/>
  <c r="M43" i="99"/>
  <c r="C43" i="99"/>
  <c r="AF36" i="99"/>
  <c r="Z50" i="99"/>
  <c r="H24" i="99"/>
  <c r="D34" i="99"/>
  <c r="H20" i="99"/>
  <c r="M35" i="101"/>
  <c r="D48" i="93"/>
  <c r="AF46" i="93"/>
  <c r="H46" i="93"/>
  <c r="H50" i="93" s="1"/>
  <c r="AF42" i="93"/>
  <c r="AF49" i="93" s="1"/>
  <c r="H42" i="93"/>
  <c r="AF38" i="93"/>
  <c r="AF30" i="93"/>
  <c r="H30" i="93"/>
  <c r="AF26" i="93"/>
  <c r="AF34" i="93" s="1"/>
  <c r="H26" i="93"/>
  <c r="H34" i="93" s="1"/>
  <c r="AF22" i="93"/>
  <c r="H22" i="93"/>
  <c r="D20" i="93"/>
  <c r="AF14" i="93"/>
  <c r="H14" i="93"/>
  <c r="AF10" i="93"/>
  <c r="AF19" i="93" s="1"/>
  <c r="H10" i="93"/>
  <c r="AF6" i="93"/>
  <c r="H6" i="93"/>
  <c r="M50" i="95"/>
  <c r="S26" i="95"/>
  <c r="S23" i="95"/>
  <c r="Q20" i="95"/>
  <c r="I20" i="95"/>
  <c r="O19" i="95"/>
  <c r="S13" i="95"/>
  <c r="S19" i="95" s="1"/>
  <c r="S6" i="95"/>
  <c r="T48" i="97"/>
  <c r="AB47" i="97"/>
  <c r="V46" i="97"/>
  <c r="V50" i="97" s="1"/>
  <c r="AB44" i="97"/>
  <c r="P39" i="97"/>
  <c r="P49" i="97" s="1"/>
  <c r="P31" i="97"/>
  <c r="AB26" i="97"/>
  <c r="AB22" i="97"/>
  <c r="O19" i="97"/>
  <c r="AF15" i="97"/>
  <c r="AF10" i="97"/>
  <c r="U20" i="97"/>
  <c r="M44" i="99"/>
  <c r="X48" i="99"/>
  <c r="P38" i="99"/>
  <c r="P48" i="99" s="1"/>
  <c r="Q50" i="99"/>
  <c r="C33" i="99"/>
  <c r="V35" i="99"/>
  <c r="M35" i="99"/>
  <c r="S18" i="99"/>
  <c r="P48" i="105"/>
  <c r="P35" i="107"/>
  <c r="K48" i="97"/>
  <c r="AE26" i="97"/>
  <c r="AE22" i="97"/>
  <c r="AC33" i="97"/>
  <c r="V22" i="97"/>
  <c r="T33" i="97"/>
  <c r="H6" i="97"/>
  <c r="D20" i="97"/>
  <c r="F48" i="99"/>
  <c r="AE37" i="99"/>
  <c r="H32" i="99"/>
  <c r="AE29" i="99"/>
  <c r="AE25" i="99"/>
  <c r="AF24" i="99"/>
  <c r="AF33" i="99" s="1"/>
  <c r="Z34" i="99"/>
  <c r="N35" i="99"/>
  <c r="P21" i="99"/>
  <c r="C35" i="93"/>
  <c r="C15" i="93"/>
  <c r="C11" i="93"/>
  <c r="C7" i="93"/>
  <c r="W34" i="95"/>
  <c r="F34" i="95"/>
  <c r="S29" i="95"/>
  <c r="W18" i="95"/>
  <c r="M41" i="97"/>
  <c r="M49" i="97" s="1"/>
  <c r="W50" i="97"/>
  <c r="N50" i="97"/>
  <c r="W34" i="97"/>
  <c r="N34" i="97"/>
  <c r="AF21" i="97"/>
  <c r="C19" i="97"/>
  <c r="R18" i="97"/>
  <c r="AF17" i="97"/>
  <c r="AF14" i="97"/>
  <c r="M13" i="97"/>
  <c r="X18" i="97"/>
  <c r="O18" i="97"/>
  <c r="F18" i="97"/>
  <c r="AF45" i="99"/>
  <c r="W49" i="99"/>
  <c r="AF37" i="99"/>
  <c r="R50" i="99"/>
  <c r="T33" i="99"/>
  <c r="Y30" i="99"/>
  <c r="AF29" i="99"/>
  <c r="AF25" i="99"/>
  <c r="Q34" i="99"/>
  <c r="AF17" i="99"/>
  <c r="AF20" i="99" s="1"/>
  <c r="AF19" i="99"/>
  <c r="C27" i="97"/>
  <c r="H27" i="97"/>
  <c r="C23" i="97"/>
  <c r="H23" i="97"/>
  <c r="H35" i="97" s="1"/>
  <c r="M16" i="97"/>
  <c r="AB47" i="99"/>
  <c r="H40" i="99"/>
  <c r="M36" i="99"/>
  <c r="I50" i="99"/>
  <c r="AB27" i="99"/>
  <c r="Y22" i="99"/>
  <c r="W33" i="99"/>
  <c r="I20" i="99"/>
  <c r="C20" i="99" s="1"/>
  <c r="M15" i="99"/>
  <c r="S20" i="101"/>
  <c r="I35" i="95"/>
  <c r="S25" i="95"/>
  <c r="Q19" i="95"/>
  <c r="I19" i="95"/>
  <c r="O18" i="95"/>
  <c r="F18" i="95"/>
  <c r="C47" i="97"/>
  <c r="M45" i="97"/>
  <c r="H43" i="97"/>
  <c r="H48" i="97" s="1"/>
  <c r="O50" i="97"/>
  <c r="F50" i="97"/>
  <c r="M29" i="97"/>
  <c r="V26" i="97"/>
  <c r="V34" i="97" s="1"/>
  <c r="X34" i="97"/>
  <c r="O34" i="97"/>
  <c r="U33" i="97"/>
  <c r="C18" i="97"/>
  <c r="AB10" i="97"/>
  <c r="AF19" i="97"/>
  <c r="Y42" i="99"/>
  <c r="H41" i="99"/>
  <c r="X49" i="99"/>
  <c r="O49" i="99"/>
  <c r="I35" i="99"/>
  <c r="M28" i="99"/>
  <c r="M33" i="99" s="1"/>
  <c r="R34" i="99"/>
  <c r="AC20" i="99"/>
  <c r="P49" i="105"/>
  <c r="M32" i="97"/>
  <c r="W33" i="97"/>
  <c r="Y23" i="97"/>
  <c r="Y33" i="97" s="1"/>
  <c r="N33" i="97"/>
  <c r="P23" i="97"/>
  <c r="P33" i="97" s="1"/>
  <c r="H22" i="97"/>
  <c r="D33" i="97"/>
  <c r="AE10" i="97"/>
  <c r="Q18" i="97"/>
  <c r="S8" i="97"/>
  <c r="AF6" i="97"/>
  <c r="Z20" i="97"/>
  <c r="T50" i="99"/>
  <c r="V36" i="99"/>
  <c r="M24" i="99"/>
  <c r="I34" i="99"/>
  <c r="Z33" i="99"/>
  <c r="AB23" i="99"/>
  <c r="Y35" i="101"/>
  <c r="V18" i="103"/>
  <c r="V20" i="103"/>
  <c r="H17" i="91"/>
  <c r="H16" i="91"/>
  <c r="H15" i="91"/>
  <c r="H14" i="91"/>
  <c r="H13" i="91"/>
  <c r="H12" i="91"/>
  <c r="H11" i="91"/>
  <c r="H10" i="91"/>
  <c r="H9" i="91"/>
  <c r="H8" i="91"/>
  <c r="H7" i="91"/>
  <c r="H6" i="91"/>
  <c r="AE48" i="93"/>
  <c r="AE44" i="93"/>
  <c r="AE40" i="93"/>
  <c r="AE36" i="93"/>
  <c r="AE32" i="93"/>
  <c r="AE28" i="93"/>
  <c r="AE24" i="93"/>
  <c r="AE8" i="93"/>
  <c r="S31" i="95"/>
  <c r="S22" i="95"/>
  <c r="Y34" i="97"/>
  <c r="P34" i="97"/>
  <c r="F34" i="97"/>
  <c r="Q35" i="97"/>
  <c r="V10" i="97"/>
  <c r="V19" i="97" s="1"/>
  <c r="X19" i="97"/>
  <c r="P19" i="97"/>
  <c r="S47" i="99"/>
  <c r="S50" i="99" s="1"/>
  <c r="Y49" i="99"/>
  <c r="P49" i="99"/>
  <c r="S34" i="99"/>
  <c r="X33" i="99"/>
  <c r="O33" i="99"/>
  <c r="AE38" i="97"/>
  <c r="Q34" i="97"/>
  <c r="S24" i="97"/>
  <c r="S34" i="97" s="1"/>
  <c r="AE14" i="97"/>
  <c r="C11" i="97"/>
  <c r="H11" i="97"/>
  <c r="H19" i="97" s="1"/>
  <c r="AE41" i="99"/>
  <c r="Z49" i="99"/>
  <c r="AB39" i="99"/>
  <c r="Q49" i="99"/>
  <c r="S39" i="99"/>
  <c r="S49" i="99" s="1"/>
  <c r="AB31" i="99"/>
  <c r="T34" i="99"/>
  <c r="V24" i="99"/>
  <c r="Q33" i="99"/>
  <c r="S23" i="99"/>
  <c r="S33" i="99" s="1"/>
  <c r="F35" i="99"/>
  <c r="AE21" i="99"/>
  <c r="AE20" i="105"/>
  <c r="Y7" i="95"/>
  <c r="S48" i="97"/>
  <c r="O33" i="97"/>
  <c r="F33" i="97"/>
  <c r="Y9" i="97"/>
  <c r="Y19" i="97" s="1"/>
  <c r="AC48" i="99"/>
  <c r="U48" i="99"/>
  <c r="K50" i="99"/>
  <c r="Y19" i="101"/>
  <c r="S50" i="103"/>
  <c r="AF33" i="105"/>
  <c r="AB37" i="105"/>
  <c r="Z48" i="105"/>
  <c r="S37" i="105"/>
  <c r="Q48" i="105"/>
  <c r="H14" i="105"/>
  <c r="W18" i="105"/>
  <c r="Y8" i="105"/>
  <c r="Y20" i="105" s="1"/>
  <c r="F18" i="105"/>
  <c r="AE7" i="105"/>
  <c r="C46" i="107"/>
  <c r="H46" i="107"/>
  <c r="AE37" i="107"/>
  <c r="AC48" i="107"/>
  <c r="S24" i="107"/>
  <c r="S34" i="107" s="1"/>
  <c r="Q34" i="107"/>
  <c r="C14" i="107"/>
  <c r="H14" i="107"/>
  <c r="S12" i="107"/>
  <c r="Q19" i="107"/>
  <c r="P7" i="107"/>
  <c r="N18" i="107"/>
  <c r="M18" i="109"/>
  <c r="M20" i="109"/>
  <c r="AB50" i="111"/>
  <c r="S35" i="111"/>
  <c r="AF31" i="97"/>
  <c r="AF23" i="97"/>
  <c r="AF11" i="97"/>
  <c r="U20" i="99"/>
  <c r="K19" i="99"/>
  <c r="Q18" i="99"/>
  <c r="I18" i="99"/>
  <c r="AE17" i="99"/>
  <c r="M16" i="99"/>
  <c r="AE13" i="99"/>
  <c r="M12" i="99"/>
  <c r="Y10" i="99"/>
  <c r="Y19" i="99" s="1"/>
  <c r="AE9" i="99"/>
  <c r="M8" i="99"/>
  <c r="Y6" i="99"/>
  <c r="D50" i="101"/>
  <c r="Z49" i="101"/>
  <c r="R49" i="101"/>
  <c r="X48" i="101"/>
  <c r="AB46" i="101"/>
  <c r="AF44" i="101"/>
  <c r="H44" i="101"/>
  <c r="AB42" i="101"/>
  <c r="P40" i="101"/>
  <c r="P49" i="101" s="1"/>
  <c r="H40" i="101"/>
  <c r="V39" i="101"/>
  <c r="AB38" i="101"/>
  <c r="AF36" i="101"/>
  <c r="P36" i="101"/>
  <c r="H36" i="101"/>
  <c r="D34" i="101"/>
  <c r="Z33" i="101"/>
  <c r="R33" i="101"/>
  <c r="AF32" i="101"/>
  <c r="H32" i="101"/>
  <c r="AB30" i="101"/>
  <c r="AF28" i="101"/>
  <c r="H28" i="101"/>
  <c r="AB26" i="101"/>
  <c r="AF24" i="101"/>
  <c r="P24" i="101"/>
  <c r="H24" i="101"/>
  <c r="V23" i="101"/>
  <c r="V33" i="101" s="1"/>
  <c r="AB22" i="101"/>
  <c r="X20" i="101"/>
  <c r="F19" i="101"/>
  <c r="T18" i="101"/>
  <c r="D18" i="101"/>
  <c r="H16" i="101"/>
  <c r="AB14" i="101"/>
  <c r="H12" i="101"/>
  <c r="AB10" i="101"/>
  <c r="AF8" i="101"/>
  <c r="P8" i="101"/>
  <c r="P18" i="101" s="1"/>
  <c r="H8" i="101"/>
  <c r="V7" i="101"/>
  <c r="AB6" i="101"/>
  <c r="T50" i="103"/>
  <c r="D50" i="103"/>
  <c r="W49" i="103"/>
  <c r="O49" i="103"/>
  <c r="Z48" i="103"/>
  <c r="AC47" i="103"/>
  <c r="M47" i="103"/>
  <c r="H46" i="103"/>
  <c r="C45" i="103"/>
  <c r="Y43" i="103"/>
  <c r="AC39" i="103"/>
  <c r="M39" i="103"/>
  <c r="P38" i="103"/>
  <c r="H38" i="103"/>
  <c r="V36" i="103"/>
  <c r="Q35" i="103"/>
  <c r="I35" i="103"/>
  <c r="D34" i="103"/>
  <c r="AC31" i="103"/>
  <c r="M31" i="103"/>
  <c r="H30" i="103"/>
  <c r="C29" i="103"/>
  <c r="Y27" i="103"/>
  <c r="M23" i="103"/>
  <c r="V22" i="103"/>
  <c r="M22" i="103"/>
  <c r="C22" i="103"/>
  <c r="H17" i="103"/>
  <c r="Y16" i="103"/>
  <c r="Y15" i="103"/>
  <c r="C13" i="103"/>
  <c r="AC11" i="103"/>
  <c r="AB9" i="103"/>
  <c r="K19" i="103"/>
  <c r="M8" i="103"/>
  <c r="Y6" i="103"/>
  <c r="K50" i="105"/>
  <c r="AE49" i="105"/>
  <c r="U49" i="105"/>
  <c r="I49" i="105"/>
  <c r="AC48" i="105"/>
  <c r="C46" i="105"/>
  <c r="H44" i="105"/>
  <c r="AB43" i="105"/>
  <c r="C42" i="105"/>
  <c r="M39" i="105"/>
  <c r="M49" i="105" s="1"/>
  <c r="C39" i="105"/>
  <c r="H37" i="105"/>
  <c r="AC50" i="105"/>
  <c r="Z34" i="105"/>
  <c r="AB30" i="105"/>
  <c r="S30" i="105"/>
  <c r="AC34" i="105"/>
  <c r="M23" i="105"/>
  <c r="C22" i="105"/>
  <c r="W35" i="105"/>
  <c r="U20" i="105"/>
  <c r="Q18" i="105"/>
  <c r="H15" i="105"/>
  <c r="AF12" i="105"/>
  <c r="H11" i="105"/>
  <c r="C10" i="105"/>
  <c r="W19" i="105"/>
  <c r="AF8" i="105"/>
  <c r="O18" i="105"/>
  <c r="R20" i="105"/>
  <c r="T50" i="107"/>
  <c r="R49" i="107"/>
  <c r="AE46" i="107"/>
  <c r="AB41" i="107"/>
  <c r="W49" i="107"/>
  <c r="N49" i="107"/>
  <c r="F35" i="107"/>
  <c r="T34" i="107"/>
  <c r="R33" i="107"/>
  <c r="AF32" i="107"/>
  <c r="C32" i="107"/>
  <c r="AE27" i="107"/>
  <c r="Z34" i="107"/>
  <c r="X33" i="107"/>
  <c r="AB22" i="107"/>
  <c r="O33" i="107"/>
  <c r="T35" i="107"/>
  <c r="X20" i="107"/>
  <c r="AB10" i="107"/>
  <c r="T19" i="107"/>
  <c r="R18" i="107"/>
  <c r="X18" i="107"/>
  <c r="AB6" i="107"/>
  <c r="O20" i="107"/>
  <c r="Q48" i="109"/>
  <c r="C47" i="109"/>
  <c r="P49" i="109"/>
  <c r="P19" i="109"/>
  <c r="S6" i="103"/>
  <c r="Q20" i="103"/>
  <c r="H39" i="105"/>
  <c r="D49" i="105"/>
  <c r="C37" i="105"/>
  <c r="I48" i="105"/>
  <c r="M25" i="105"/>
  <c r="M34" i="105" s="1"/>
  <c r="C25" i="105"/>
  <c r="N33" i="105"/>
  <c r="P23" i="105"/>
  <c r="P33" i="105" s="1"/>
  <c r="H22" i="105"/>
  <c r="D33" i="105"/>
  <c r="M17" i="105"/>
  <c r="C17" i="105"/>
  <c r="H10" i="105"/>
  <c r="M6" i="105"/>
  <c r="I20" i="105"/>
  <c r="AE41" i="107"/>
  <c r="C38" i="107"/>
  <c r="H38" i="107"/>
  <c r="H50" i="107" s="1"/>
  <c r="V37" i="107"/>
  <c r="T48" i="107"/>
  <c r="AB29" i="107"/>
  <c r="AF29" i="107"/>
  <c r="AE22" i="107"/>
  <c r="M21" i="107"/>
  <c r="K35" i="107"/>
  <c r="AB17" i="107"/>
  <c r="Z20" i="107"/>
  <c r="AF17" i="107"/>
  <c r="AE10" i="107"/>
  <c r="M9" i="107"/>
  <c r="K19" i="107"/>
  <c r="AE6" i="107"/>
  <c r="AC20" i="107"/>
  <c r="M33" i="109"/>
  <c r="M35" i="109"/>
  <c r="V48" i="111"/>
  <c r="C32" i="97"/>
  <c r="C24" i="97"/>
  <c r="C16" i="97"/>
  <c r="C12" i="97"/>
  <c r="D35" i="99"/>
  <c r="H21" i="99"/>
  <c r="F20" i="99"/>
  <c r="D19" i="99"/>
  <c r="Z18" i="99"/>
  <c r="P17" i="99"/>
  <c r="P18" i="99" s="1"/>
  <c r="AB15" i="99"/>
  <c r="AB11" i="99"/>
  <c r="P9" i="99"/>
  <c r="P19" i="99" s="1"/>
  <c r="H9" i="99"/>
  <c r="H19" i="99" s="1"/>
  <c r="V8" i="99"/>
  <c r="V20" i="99" s="1"/>
  <c r="AB7" i="99"/>
  <c r="K49" i="101"/>
  <c r="Q48" i="101"/>
  <c r="I48" i="101"/>
  <c r="M46" i="101"/>
  <c r="C45" i="101"/>
  <c r="M42" i="101"/>
  <c r="M49" i="101" s="1"/>
  <c r="C41" i="101"/>
  <c r="AE39" i="101"/>
  <c r="M38" i="101"/>
  <c r="C37" i="101"/>
  <c r="Y36" i="101"/>
  <c r="W35" i="101"/>
  <c r="M30" i="101"/>
  <c r="C29" i="101"/>
  <c r="M26" i="101"/>
  <c r="M34" i="101" s="1"/>
  <c r="C25" i="101"/>
  <c r="Y24" i="101"/>
  <c r="Y34" i="101" s="1"/>
  <c r="AE23" i="101"/>
  <c r="M22" i="101"/>
  <c r="S21" i="101"/>
  <c r="C21" i="101"/>
  <c r="Q20" i="101"/>
  <c r="I20" i="101"/>
  <c r="W19" i="101"/>
  <c r="AC18" i="101"/>
  <c r="M14" i="101"/>
  <c r="M10" i="101"/>
  <c r="S9" i="101"/>
  <c r="S19" i="101" s="1"/>
  <c r="C9" i="101"/>
  <c r="Y8" i="101"/>
  <c r="Y20" i="101" s="1"/>
  <c r="M6" i="101"/>
  <c r="U50" i="103"/>
  <c r="K48" i="103"/>
  <c r="Y46" i="103"/>
  <c r="M42" i="103"/>
  <c r="H41" i="103"/>
  <c r="C40" i="103"/>
  <c r="Y38" i="103"/>
  <c r="Z35" i="103"/>
  <c r="AB35" i="103" s="1"/>
  <c r="R35" i="103"/>
  <c r="C32" i="103"/>
  <c r="Y30" i="103"/>
  <c r="M26" i="103"/>
  <c r="H25" i="103"/>
  <c r="H23" i="103"/>
  <c r="C21" i="103"/>
  <c r="T20" i="103"/>
  <c r="O19" i="103"/>
  <c r="H16" i="103"/>
  <c r="AC13" i="103"/>
  <c r="AB10" i="103"/>
  <c r="S10" i="103"/>
  <c r="S19" i="103" s="1"/>
  <c r="AC9" i="103"/>
  <c r="T19" i="103"/>
  <c r="AB7" i="103"/>
  <c r="H6" i="103"/>
  <c r="T48" i="105"/>
  <c r="AB47" i="105"/>
  <c r="AF42" i="105"/>
  <c r="AB40" i="105"/>
  <c r="C40" i="105"/>
  <c r="H38" i="105"/>
  <c r="R48" i="105"/>
  <c r="U50" i="105"/>
  <c r="M36" i="105"/>
  <c r="Y35" i="105"/>
  <c r="K34" i="105"/>
  <c r="AB31" i="105"/>
  <c r="U34" i="105"/>
  <c r="X35" i="105"/>
  <c r="O35" i="105"/>
  <c r="T19" i="105"/>
  <c r="D19" i="105"/>
  <c r="X19" i="105"/>
  <c r="X18" i="105"/>
  <c r="AF7" i="105"/>
  <c r="AB6" i="105"/>
  <c r="C49" i="107"/>
  <c r="C47" i="107"/>
  <c r="P46" i="107"/>
  <c r="V41" i="107"/>
  <c r="AF40" i="107"/>
  <c r="AF49" i="107" s="1"/>
  <c r="C40" i="107"/>
  <c r="X49" i="107"/>
  <c r="O49" i="107"/>
  <c r="W35" i="107"/>
  <c r="R34" i="107"/>
  <c r="U35" i="107"/>
  <c r="W19" i="107"/>
  <c r="U18" i="107"/>
  <c r="P15" i="107"/>
  <c r="AB14" i="107"/>
  <c r="U19" i="107"/>
  <c r="O18" i="107"/>
  <c r="I49" i="109"/>
  <c r="S47" i="109"/>
  <c r="C46" i="109"/>
  <c r="C45" i="109"/>
  <c r="S39" i="109"/>
  <c r="P34" i="109"/>
  <c r="S19" i="109"/>
  <c r="Y12" i="103"/>
  <c r="H12" i="103"/>
  <c r="D19" i="103"/>
  <c r="Y9" i="103"/>
  <c r="I20" i="103"/>
  <c r="M29" i="105"/>
  <c r="C29" i="105"/>
  <c r="AE15" i="105"/>
  <c r="AE11" i="105"/>
  <c r="T20" i="105"/>
  <c r="V6" i="105"/>
  <c r="C42" i="107"/>
  <c r="H42" i="107"/>
  <c r="H49" i="107" s="1"/>
  <c r="W48" i="107"/>
  <c r="Y38" i="107"/>
  <c r="N48" i="107"/>
  <c r="P38" i="107"/>
  <c r="P50" i="107" s="1"/>
  <c r="C26" i="107"/>
  <c r="H26" i="107"/>
  <c r="AE14" i="107"/>
  <c r="M13" i="107"/>
  <c r="C8" i="107"/>
  <c r="M8" i="107"/>
  <c r="S20" i="107"/>
  <c r="Y50" i="111"/>
  <c r="V20" i="111"/>
  <c r="P48" i="113"/>
  <c r="P50" i="113"/>
  <c r="O20" i="99"/>
  <c r="AC19" i="99"/>
  <c r="U19" i="99"/>
  <c r="K18" i="99"/>
  <c r="M11" i="99"/>
  <c r="M19" i="99" s="1"/>
  <c r="M7" i="99"/>
  <c r="M20" i="99" s="1"/>
  <c r="F50" i="101"/>
  <c r="T49" i="101"/>
  <c r="D49" i="101"/>
  <c r="Z48" i="101"/>
  <c r="AF47" i="101"/>
  <c r="H47" i="101"/>
  <c r="AF43" i="101"/>
  <c r="H43" i="101"/>
  <c r="AF39" i="101"/>
  <c r="H39" i="101"/>
  <c r="N34" i="101"/>
  <c r="F34" i="101"/>
  <c r="D33" i="101"/>
  <c r="H31" i="101"/>
  <c r="AF27" i="101"/>
  <c r="H27" i="101"/>
  <c r="AF23" i="101"/>
  <c r="H23" i="101"/>
  <c r="Z20" i="101"/>
  <c r="X19" i="101"/>
  <c r="F18" i="101"/>
  <c r="AF15" i="101"/>
  <c r="H15" i="101"/>
  <c r="AF11" i="101"/>
  <c r="H11" i="101"/>
  <c r="H19" i="101" s="1"/>
  <c r="AF7" i="101"/>
  <c r="H7" i="101"/>
  <c r="H20" i="101" s="1"/>
  <c r="F50" i="103"/>
  <c r="Y49" i="103"/>
  <c r="Q49" i="103"/>
  <c r="I49" i="103"/>
  <c r="AB48" i="103"/>
  <c r="D48" i="103"/>
  <c r="AC45" i="103"/>
  <c r="M45" i="103"/>
  <c r="H44" i="103"/>
  <c r="Y41" i="103"/>
  <c r="AB40" i="103"/>
  <c r="AC37" i="103"/>
  <c r="M37" i="103"/>
  <c r="M50" i="103" s="1"/>
  <c r="H36" i="103"/>
  <c r="K35" i="103"/>
  <c r="N34" i="103"/>
  <c r="F34" i="103"/>
  <c r="Y33" i="103"/>
  <c r="Q33" i="103"/>
  <c r="I33" i="103"/>
  <c r="C33" i="103" s="1"/>
  <c r="AB32" i="103"/>
  <c r="AC29" i="103"/>
  <c r="M29" i="103"/>
  <c r="H28" i="103"/>
  <c r="Y25" i="103"/>
  <c r="AB24" i="103"/>
  <c r="AC21" i="103"/>
  <c r="U20" i="103"/>
  <c r="K20" i="103"/>
  <c r="Z19" i="103"/>
  <c r="F19" i="103"/>
  <c r="U18" i="103"/>
  <c r="M16" i="103"/>
  <c r="Y14" i="103"/>
  <c r="C10" i="103"/>
  <c r="W49" i="105"/>
  <c r="AF46" i="105"/>
  <c r="AF50" i="105" s="1"/>
  <c r="AB44" i="105"/>
  <c r="M38" i="105"/>
  <c r="V50" i="105"/>
  <c r="N50" i="105"/>
  <c r="F50" i="105"/>
  <c r="Z35" i="105"/>
  <c r="N35" i="105"/>
  <c r="Z33" i="105"/>
  <c r="V34" i="105"/>
  <c r="N34" i="105"/>
  <c r="H23" i="105"/>
  <c r="H35" i="105" s="1"/>
  <c r="AF11" i="105"/>
  <c r="AF19" i="105" s="1"/>
  <c r="Y19" i="105"/>
  <c r="O19" i="105"/>
  <c r="M44" i="107"/>
  <c r="AE43" i="107"/>
  <c r="AE42" i="107"/>
  <c r="Y49" i="107"/>
  <c r="F49" i="107"/>
  <c r="U48" i="107"/>
  <c r="X50" i="107"/>
  <c r="F34" i="107"/>
  <c r="Q33" i="107"/>
  <c r="I48" i="109"/>
  <c r="S45" i="109"/>
  <c r="C44" i="109"/>
  <c r="Z35" i="109"/>
  <c r="S32" i="109"/>
  <c r="S34" i="109"/>
  <c r="S49" i="111"/>
  <c r="C48" i="113"/>
  <c r="P49" i="113"/>
  <c r="AB45" i="105"/>
  <c r="AB41" i="105"/>
  <c r="AE39" i="105"/>
  <c r="W34" i="105"/>
  <c r="Y24" i="105"/>
  <c r="Y34" i="105" s="1"/>
  <c r="AB21" i="105"/>
  <c r="AE19" i="105"/>
  <c r="AB13" i="105"/>
  <c r="Z19" i="105"/>
  <c r="AB9" i="105"/>
  <c r="Q49" i="107"/>
  <c r="S39" i="107"/>
  <c r="S49" i="107" s="1"/>
  <c r="H37" i="107"/>
  <c r="D48" i="107"/>
  <c r="M31" i="107"/>
  <c r="M25" i="107"/>
  <c r="C24" i="107"/>
  <c r="M24" i="107"/>
  <c r="I34" i="107"/>
  <c r="C12" i="107"/>
  <c r="I19" i="107"/>
  <c r="M12" i="107"/>
  <c r="H7" i="107"/>
  <c r="F18" i="107"/>
  <c r="V6" i="107"/>
  <c r="T20" i="107"/>
  <c r="P48" i="109"/>
  <c r="P50" i="109"/>
  <c r="D18" i="99"/>
  <c r="C44" i="101"/>
  <c r="C40" i="101"/>
  <c r="C36" i="101"/>
  <c r="I35" i="101"/>
  <c r="C28" i="101"/>
  <c r="C24" i="101"/>
  <c r="I19" i="101"/>
  <c r="C16" i="101"/>
  <c r="C12" i="101"/>
  <c r="C8" i="101"/>
  <c r="W50" i="103"/>
  <c r="O50" i="103"/>
  <c r="Z49" i="103"/>
  <c r="H47" i="103"/>
  <c r="C46" i="103"/>
  <c r="Y44" i="103"/>
  <c r="AB43" i="103"/>
  <c r="AC40" i="103"/>
  <c r="H39" i="103"/>
  <c r="C38" i="103"/>
  <c r="Y36" i="103"/>
  <c r="D35" i="103"/>
  <c r="W34" i="103"/>
  <c r="Z33" i="103"/>
  <c r="AC32" i="103"/>
  <c r="H31" i="103"/>
  <c r="C30" i="103"/>
  <c r="Y28" i="103"/>
  <c r="AB27" i="103"/>
  <c r="AC24" i="103"/>
  <c r="AC34" i="103" s="1"/>
  <c r="AC17" i="103"/>
  <c r="AC20" i="103" s="1"/>
  <c r="C17" i="103"/>
  <c r="P12" i="103"/>
  <c r="P18" i="103" s="1"/>
  <c r="Z50" i="105"/>
  <c r="D50" i="105"/>
  <c r="N49" i="105"/>
  <c r="C47" i="105"/>
  <c r="S45" i="105"/>
  <c r="H43" i="105"/>
  <c r="S41" i="105"/>
  <c r="S49" i="105" s="1"/>
  <c r="AB38" i="105"/>
  <c r="Y36" i="105"/>
  <c r="Q34" i="105"/>
  <c r="O33" i="105"/>
  <c r="AE28" i="105"/>
  <c r="H27" i="105"/>
  <c r="AF34" i="105"/>
  <c r="O34" i="105"/>
  <c r="S21" i="105"/>
  <c r="T18" i="105"/>
  <c r="Y16" i="105"/>
  <c r="AF15" i="105"/>
  <c r="M14" i="105"/>
  <c r="P19" i="105"/>
  <c r="AB7" i="105"/>
  <c r="K20" i="105"/>
  <c r="AF46" i="107"/>
  <c r="P42" i="107"/>
  <c r="P49" i="107" s="1"/>
  <c r="O48" i="107"/>
  <c r="F48" i="107"/>
  <c r="Y36" i="107"/>
  <c r="Q50" i="107"/>
  <c r="I35" i="107"/>
  <c r="P27" i="107"/>
  <c r="P33" i="107" s="1"/>
  <c r="AB26" i="107"/>
  <c r="V22" i="107"/>
  <c r="Y33" i="107"/>
  <c r="AE19" i="107"/>
  <c r="V10" i="107"/>
  <c r="Y19" i="107"/>
  <c r="K18" i="107"/>
  <c r="S44" i="109"/>
  <c r="C43" i="109"/>
  <c r="S38" i="109"/>
  <c r="S31" i="109"/>
  <c r="M19" i="109"/>
  <c r="V49" i="111"/>
  <c r="P34" i="111"/>
  <c r="H30" i="105"/>
  <c r="H26" i="105"/>
  <c r="F33" i="105"/>
  <c r="AE23" i="105"/>
  <c r="Q19" i="105"/>
  <c r="S9" i="105"/>
  <c r="S19" i="105" s="1"/>
  <c r="Z50" i="107"/>
  <c r="AB36" i="107"/>
  <c r="C30" i="107"/>
  <c r="H30" i="107"/>
  <c r="AE26" i="107"/>
  <c r="AB21" i="107"/>
  <c r="AF21" i="107"/>
  <c r="Z35" i="107"/>
  <c r="AB9" i="107"/>
  <c r="AF9" i="107"/>
  <c r="Z19" i="107"/>
  <c r="P18" i="109"/>
  <c r="P20" i="109"/>
  <c r="O19" i="99"/>
  <c r="AC18" i="99"/>
  <c r="U18" i="99"/>
  <c r="F49" i="101"/>
  <c r="D48" i="101"/>
  <c r="AF46" i="101"/>
  <c r="AF42" i="101"/>
  <c r="AF38" i="101"/>
  <c r="Z35" i="101"/>
  <c r="F33" i="101"/>
  <c r="AF30" i="101"/>
  <c r="AF26" i="101"/>
  <c r="AF22" i="101"/>
  <c r="D20" i="101"/>
  <c r="Z19" i="101"/>
  <c r="AF14" i="101"/>
  <c r="AF10" i="101"/>
  <c r="AF6" i="101"/>
  <c r="C49" i="103"/>
  <c r="C25" i="103"/>
  <c r="C18" i="103"/>
  <c r="C7" i="103"/>
  <c r="C48" i="105"/>
  <c r="X34" i="105"/>
  <c r="P34" i="105"/>
  <c r="F34" i="105"/>
  <c r="R50" i="107"/>
  <c r="K34" i="107"/>
  <c r="C42" i="109"/>
  <c r="M49" i="109"/>
  <c r="S37" i="109"/>
  <c r="S36" i="109"/>
  <c r="S30" i="109"/>
  <c r="M34" i="109"/>
  <c r="V20" i="113"/>
  <c r="AE43" i="105"/>
  <c r="AE27" i="105"/>
  <c r="M21" i="105"/>
  <c r="I35" i="105"/>
  <c r="C21" i="105"/>
  <c r="M39" i="107"/>
  <c r="I49" i="107"/>
  <c r="M36" i="107"/>
  <c r="I50" i="107"/>
  <c r="M29" i="107"/>
  <c r="C28" i="107"/>
  <c r="M28" i="107"/>
  <c r="C16" i="107"/>
  <c r="M16" i="107"/>
  <c r="AB13" i="107"/>
  <c r="AF13" i="107"/>
  <c r="P33" i="109"/>
  <c r="P35" i="109"/>
  <c r="S18" i="109"/>
  <c r="S20" i="109"/>
  <c r="C47" i="101"/>
  <c r="C43" i="101"/>
  <c r="C39" i="101"/>
  <c r="C31" i="101"/>
  <c r="C27" i="101"/>
  <c r="C23" i="101"/>
  <c r="C19" i="101"/>
  <c r="C15" i="101"/>
  <c r="C11" i="101"/>
  <c r="C7" i="101"/>
  <c r="V43" i="103"/>
  <c r="V49" i="103" s="1"/>
  <c r="S28" i="103"/>
  <c r="S33" i="103" s="1"/>
  <c r="Y20" i="103"/>
  <c r="V32" i="105"/>
  <c r="R19" i="105"/>
  <c r="V7" i="105"/>
  <c r="S36" i="107"/>
  <c r="S42" i="109"/>
  <c r="M19" i="111"/>
  <c r="AE47" i="105"/>
  <c r="AE35" i="105"/>
  <c r="AB25" i="105"/>
  <c r="V22" i="105"/>
  <c r="T33" i="105"/>
  <c r="AB17" i="105"/>
  <c r="M13" i="105"/>
  <c r="C13" i="105"/>
  <c r="M9" i="105"/>
  <c r="M19" i="105" s="1"/>
  <c r="I19" i="105"/>
  <c r="C9" i="105"/>
  <c r="P7" i="105"/>
  <c r="P20" i="105" s="1"/>
  <c r="N18" i="105"/>
  <c r="H6" i="105"/>
  <c r="D20" i="105"/>
  <c r="M47" i="107"/>
  <c r="AE30" i="107"/>
  <c r="M17" i="107"/>
  <c r="K20" i="107"/>
  <c r="M48" i="109"/>
  <c r="M50" i="109"/>
  <c r="P20" i="111"/>
  <c r="Z50" i="103"/>
  <c r="AB44" i="103"/>
  <c r="P40" i="103"/>
  <c r="P49" i="103" s="1"/>
  <c r="H40" i="103"/>
  <c r="S39" i="103"/>
  <c r="S49" i="103" s="1"/>
  <c r="AB36" i="103"/>
  <c r="W35" i="103"/>
  <c r="Z34" i="103"/>
  <c r="AB28" i="103"/>
  <c r="M25" i="103"/>
  <c r="M34" i="103" s="1"/>
  <c r="P24" i="103"/>
  <c r="P34" i="103" s="1"/>
  <c r="H24" i="103"/>
  <c r="Q18" i="103"/>
  <c r="C15" i="103"/>
  <c r="Y11" i="103"/>
  <c r="Y8" i="103"/>
  <c r="Y7" i="103"/>
  <c r="W18" i="103"/>
  <c r="N18" i="103"/>
  <c r="I50" i="105"/>
  <c r="Q49" i="105"/>
  <c r="AE45" i="105"/>
  <c r="AE41" i="105"/>
  <c r="H40" i="105"/>
  <c r="AB39" i="105"/>
  <c r="T49" i="105"/>
  <c r="K49" i="105"/>
  <c r="D34" i="105"/>
  <c r="H24" i="105"/>
  <c r="K33" i="105"/>
  <c r="O20" i="105"/>
  <c r="K18" i="105"/>
  <c r="Z48" i="107"/>
  <c r="AB45" i="107"/>
  <c r="V26" i="107"/>
  <c r="V34" i="107" s="1"/>
  <c r="AC35" i="107"/>
  <c r="R19" i="107"/>
  <c r="AE31" i="105"/>
  <c r="AB29" i="105"/>
  <c r="AF6" i="105"/>
  <c r="Z20" i="105"/>
  <c r="AE45" i="107"/>
  <c r="M43" i="107"/>
  <c r="K50" i="107"/>
  <c r="AB25" i="107"/>
  <c r="AF25" i="107"/>
  <c r="C22" i="107"/>
  <c r="H22" i="107"/>
  <c r="C10" i="107"/>
  <c r="H10" i="107"/>
  <c r="Y7" i="107"/>
  <c r="W18" i="107"/>
  <c r="C6" i="107"/>
  <c r="H6" i="107"/>
  <c r="D20" i="107"/>
  <c r="P33" i="111"/>
  <c r="P35" i="111"/>
  <c r="AE48" i="101"/>
  <c r="AE44" i="101"/>
  <c r="AE40" i="101"/>
  <c r="AE36" i="101"/>
  <c r="Q33" i="101"/>
  <c r="I33" i="101"/>
  <c r="AE32" i="101"/>
  <c r="AE28" i="101"/>
  <c r="AE24" i="101"/>
  <c r="AE20" i="101"/>
  <c r="W20" i="101"/>
  <c r="K18" i="101"/>
  <c r="AE16" i="101"/>
  <c r="AE12" i="101"/>
  <c r="AE8" i="101"/>
  <c r="M14" i="103"/>
  <c r="M19" i="103" s="1"/>
  <c r="C14" i="103"/>
  <c r="H11" i="103"/>
  <c r="H19" i="103" s="1"/>
  <c r="H8" i="103"/>
  <c r="O18" i="103"/>
  <c r="F18" i="103"/>
  <c r="M45" i="105"/>
  <c r="W33" i="105"/>
  <c r="AB26" i="105"/>
  <c r="U33" i="105"/>
  <c r="AF35" i="105"/>
  <c r="Q20" i="105"/>
  <c r="K48" i="107"/>
  <c r="V49" i="107"/>
  <c r="AB37" i="107"/>
  <c r="C36" i="107"/>
  <c r="Y34" i="107"/>
  <c r="P34" i="107"/>
  <c r="S21" i="107"/>
  <c r="AE15" i="107"/>
  <c r="Y12" i="107"/>
  <c r="P19" i="107"/>
  <c r="S9" i="107"/>
  <c r="S19" i="107" s="1"/>
  <c r="C48" i="109"/>
  <c r="P49" i="111"/>
  <c r="M21" i="111"/>
  <c r="I33" i="111"/>
  <c r="H15" i="113"/>
  <c r="AB15" i="113"/>
  <c r="M14" i="113"/>
  <c r="C14" i="113"/>
  <c r="Y12" i="113"/>
  <c r="AC12" i="113"/>
  <c r="M11" i="113"/>
  <c r="C11" i="113"/>
  <c r="S50" i="117"/>
  <c r="Y33" i="117"/>
  <c r="Y35" i="117"/>
  <c r="C18" i="119"/>
  <c r="AF38" i="107"/>
  <c r="N33" i="107"/>
  <c r="F33" i="107"/>
  <c r="AF30" i="107"/>
  <c r="AB28" i="107"/>
  <c r="AF26" i="107"/>
  <c r="AB24" i="107"/>
  <c r="AF22" i="107"/>
  <c r="V21" i="107"/>
  <c r="AB16" i="107"/>
  <c r="AF14" i="107"/>
  <c r="AB12" i="107"/>
  <c r="AF10" i="107"/>
  <c r="V9" i="107"/>
  <c r="V19" i="107" s="1"/>
  <c r="AB8" i="107"/>
  <c r="AF6" i="107"/>
  <c r="P6" i="107"/>
  <c r="AC50" i="111"/>
  <c r="U50" i="111"/>
  <c r="K48" i="111"/>
  <c r="AB45" i="111"/>
  <c r="AC42" i="111"/>
  <c r="M42" i="111"/>
  <c r="M49" i="111" s="1"/>
  <c r="H41" i="111"/>
  <c r="AC37" i="111"/>
  <c r="Y32" i="111"/>
  <c r="Y31" i="111"/>
  <c r="AC29" i="111"/>
  <c r="AC26" i="111"/>
  <c r="V26" i="111"/>
  <c r="M25" i="111"/>
  <c r="M34" i="111" s="1"/>
  <c r="Y25" i="111"/>
  <c r="AC23" i="111"/>
  <c r="AB22" i="111"/>
  <c r="R33" i="111"/>
  <c r="AC16" i="111"/>
  <c r="M14" i="111"/>
  <c r="C14" i="111"/>
  <c r="AC12" i="111"/>
  <c r="S12" i="111"/>
  <c r="S11" i="111"/>
  <c r="S19" i="111" s="1"/>
  <c r="H11" i="111"/>
  <c r="H8" i="111"/>
  <c r="O18" i="111"/>
  <c r="F18" i="111"/>
  <c r="Q50" i="113"/>
  <c r="Y46" i="113"/>
  <c r="H46" i="113"/>
  <c r="H44" i="113"/>
  <c r="AC41" i="113"/>
  <c r="AC49" i="113" s="1"/>
  <c r="AC38" i="113"/>
  <c r="V38" i="113"/>
  <c r="V50" i="113" s="1"/>
  <c r="C38" i="113"/>
  <c r="C36" i="113"/>
  <c r="T35" i="113"/>
  <c r="Y34" i="113"/>
  <c r="T33" i="113"/>
  <c r="P28" i="113"/>
  <c r="P34" i="113" s="1"/>
  <c r="U33" i="113"/>
  <c r="O20" i="113"/>
  <c r="V19" i="115"/>
  <c r="AC20" i="115"/>
  <c r="Y49" i="117"/>
  <c r="P49" i="117"/>
  <c r="AF33" i="117"/>
  <c r="P18" i="117"/>
  <c r="Y36" i="111"/>
  <c r="H36" i="111"/>
  <c r="Y28" i="111"/>
  <c r="H28" i="111"/>
  <c r="H34" i="111" s="1"/>
  <c r="Y40" i="113"/>
  <c r="H40" i="113"/>
  <c r="N19" i="113"/>
  <c r="P12" i="113"/>
  <c r="P19" i="113" s="1"/>
  <c r="W18" i="113"/>
  <c r="Y9" i="113"/>
  <c r="AC9" i="113"/>
  <c r="W19" i="113"/>
  <c r="Z20" i="113"/>
  <c r="AB20" i="113" s="1"/>
  <c r="AC8" i="113"/>
  <c r="AB8" i="113"/>
  <c r="C35" i="119"/>
  <c r="C43" i="107"/>
  <c r="C39" i="107"/>
  <c r="W33" i="107"/>
  <c r="C31" i="107"/>
  <c r="C27" i="107"/>
  <c r="S23" i="107"/>
  <c r="C23" i="107"/>
  <c r="AE21" i="107"/>
  <c r="Q18" i="107"/>
  <c r="I18" i="107"/>
  <c r="C15" i="107"/>
  <c r="C11" i="107"/>
  <c r="AE9" i="107"/>
  <c r="C7" i="107"/>
  <c r="Y6" i="107"/>
  <c r="V50" i="109"/>
  <c r="V48" i="109"/>
  <c r="V47" i="109"/>
  <c r="V46" i="109"/>
  <c r="V45" i="109"/>
  <c r="V44" i="109"/>
  <c r="V43" i="109"/>
  <c r="V42" i="109"/>
  <c r="V41" i="109"/>
  <c r="V40" i="109"/>
  <c r="V39" i="109"/>
  <c r="V38" i="109"/>
  <c r="V37" i="109"/>
  <c r="V36" i="109"/>
  <c r="V35" i="109"/>
  <c r="V34" i="109"/>
  <c r="V33" i="109"/>
  <c r="V32" i="109"/>
  <c r="V31" i="109"/>
  <c r="V30" i="109"/>
  <c r="V29" i="109"/>
  <c r="V28" i="109"/>
  <c r="V27" i="109"/>
  <c r="V26" i="109"/>
  <c r="V25" i="109"/>
  <c r="V24" i="109"/>
  <c r="V23" i="109"/>
  <c r="V22" i="109"/>
  <c r="V21" i="109"/>
  <c r="V20" i="109"/>
  <c r="V19" i="109"/>
  <c r="V18" i="109"/>
  <c r="V17" i="109"/>
  <c r="V16" i="109"/>
  <c r="V15" i="109"/>
  <c r="V14" i="109"/>
  <c r="V13" i="109"/>
  <c r="V12" i="109"/>
  <c r="V11" i="109"/>
  <c r="V10" i="109"/>
  <c r="V9" i="109"/>
  <c r="V8" i="109"/>
  <c r="V7" i="109"/>
  <c r="V6" i="109"/>
  <c r="N50" i="111"/>
  <c r="T48" i="111"/>
  <c r="D48" i="111"/>
  <c r="M45" i="111"/>
  <c r="M50" i="111" s="1"/>
  <c r="H44" i="111"/>
  <c r="C43" i="111"/>
  <c r="Y41" i="111"/>
  <c r="Y38" i="111"/>
  <c r="P38" i="111"/>
  <c r="U35" i="111"/>
  <c r="I35" i="111"/>
  <c r="Z34" i="111"/>
  <c r="H32" i="111"/>
  <c r="Y30" i="111"/>
  <c r="C27" i="111"/>
  <c r="M26" i="111"/>
  <c r="V34" i="111"/>
  <c r="N34" i="111"/>
  <c r="C24" i="111"/>
  <c r="F20" i="111"/>
  <c r="W19" i="111"/>
  <c r="AB16" i="111"/>
  <c r="H15" i="111"/>
  <c r="C13" i="111"/>
  <c r="AC11" i="111"/>
  <c r="AB9" i="111"/>
  <c r="K19" i="111"/>
  <c r="M8" i="111"/>
  <c r="M18" i="111" s="1"/>
  <c r="Y6" i="111"/>
  <c r="T50" i="113"/>
  <c r="T48" i="113"/>
  <c r="Y47" i="113"/>
  <c r="H47" i="113"/>
  <c r="AB45" i="113"/>
  <c r="M44" i="113"/>
  <c r="M49" i="113" s="1"/>
  <c r="Y42" i="113"/>
  <c r="U49" i="113"/>
  <c r="C39" i="113"/>
  <c r="M38" i="113"/>
  <c r="AC36" i="113"/>
  <c r="Q19" i="113"/>
  <c r="P18" i="113"/>
  <c r="AC24" i="111"/>
  <c r="W34" i="111"/>
  <c r="V21" i="111"/>
  <c r="T35" i="111"/>
  <c r="S6" i="111"/>
  <c r="Q20" i="111"/>
  <c r="H29" i="113"/>
  <c r="Y29" i="113"/>
  <c r="AC27" i="113"/>
  <c r="AB27" i="113"/>
  <c r="Y26" i="113"/>
  <c r="H26" i="113"/>
  <c r="C26" i="113"/>
  <c r="H23" i="113"/>
  <c r="AB23" i="113"/>
  <c r="M22" i="113"/>
  <c r="M35" i="113" s="1"/>
  <c r="C22" i="113"/>
  <c r="AB20" i="115"/>
  <c r="P20" i="119"/>
  <c r="D35" i="107"/>
  <c r="H29" i="107"/>
  <c r="H25" i="107"/>
  <c r="H34" i="107" s="1"/>
  <c r="H21" i="107"/>
  <c r="F20" i="107"/>
  <c r="D19" i="107"/>
  <c r="Z18" i="107"/>
  <c r="H13" i="107"/>
  <c r="H9" i="107"/>
  <c r="H19" i="107" s="1"/>
  <c r="Z49" i="111"/>
  <c r="H47" i="111"/>
  <c r="Y44" i="111"/>
  <c r="AB43" i="111"/>
  <c r="AC40" i="111"/>
  <c r="H39" i="111"/>
  <c r="H38" i="111"/>
  <c r="Q34" i="111"/>
  <c r="M32" i="111"/>
  <c r="H30" i="111"/>
  <c r="O34" i="111"/>
  <c r="M23" i="111"/>
  <c r="M22" i="111"/>
  <c r="C22" i="111"/>
  <c r="K35" i="111"/>
  <c r="AC20" i="111"/>
  <c r="N19" i="111"/>
  <c r="I18" i="111"/>
  <c r="H17" i="111"/>
  <c r="AC13" i="111"/>
  <c r="AC9" i="111"/>
  <c r="T19" i="111"/>
  <c r="H6" i="111"/>
  <c r="Z49" i="113"/>
  <c r="D49" i="113"/>
  <c r="AC45" i="113"/>
  <c r="H42" i="113"/>
  <c r="H49" i="113" s="1"/>
  <c r="V39" i="113"/>
  <c r="V49" i="113" s="1"/>
  <c r="AB36" i="113"/>
  <c r="AC32" i="113"/>
  <c r="R34" i="113"/>
  <c r="P35" i="113"/>
  <c r="Q18" i="113"/>
  <c r="AF35" i="117"/>
  <c r="AB24" i="111"/>
  <c r="F34" i="111"/>
  <c r="Y12" i="111"/>
  <c r="H12" i="111"/>
  <c r="D19" i="111"/>
  <c r="Y9" i="111"/>
  <c r="I20" i="111"/>
  <c r="AB39" i="113"/>
  <c r="F49" i="113"/>
  <c r="M16" i="113"/>
  <c r="H13" i="113"/>
  <c r="Y13" i="113"/>
  <c r="AC11" i="113"/>
  <c r="AB11" i="113"/>
  <c r="O18" i="113"/>
  <c r="O19" i="113"/>
  <c r="S35" i="117"/>
  <c r="P35" i="119"/>
  <c r="P50" i="123"/>
  <c r="P48" i="123"/>
  <c r="I33" i="107"/>
  <c r="AE12" i="107"/>
  <c r="AE8" i="107"/>
  <c r="H47" i="109"/>
  <c r="H46" i="109"/>
  <c r="H45" i="109"/>
  <c r="H44" i="109"/>
  <c r="H43" i="109"/>
  <c r="H42" i="109"/>
  <c r="H41" i="109"/>
  <c r="H40" i="109"/>
  <c r="H39" i="109"/>
  <c r="H38" i="109"/>
  <c r="H37" i="109"/>
  <c r="H36" i="109"/>
  <c r="H32" i="109"/>
  <c r="H31" i="109"/>
  <c r="H30" i="109"/>
  <c r="H29" i="109"/>
  <c r="H28" i="109"/>
  <c r="H27" i="109"/>
  <c r="H26" i="109"/>
  <c r="H25" i="109"/>
  <c r="H24" i="109"/>
  <c r="H23" i="109"/>
  <c r="H22" i="109"/>
  <c r="H21" i="109"/>
  <c r="H17" i="109"/>
  <c r="H16" i="109"/>
  <c r="H15" i="109"/>
  <c r="H14" i="109"/>
  <c r="H13" i="109"/>
  <c r="H12" i="109"/>
  <c r="H11" i="109"/>
  <c r="H10" i="109"/>
  <c r="H9" i="109"/>
  <c r="H8" i="109"/>
  <c r="H7" i="109"/>
  <c r="H6" i="109"/>
  <c r="K49" i="111"/>
  <c r="Y47" i="111"/>
  <c r="AB46" i="111"/>
  <c r="AC43" i="111"/>
  <c r="Y39" i="111"/>
  <c r="W35" i="111"/>
  <c r="W33" i="111"/>
  <c r="AB27" i="111"/>
  <c r="H23" i="111"/>
  <c r="T20" i="111"/>
  <c r="T18" i="111"/>
  <c r="V10" i="111"/>
  <c r="V18" i="111" s="1"/>
  <c r="C10" i="111"/>
  <c r="Y45" i="113"/>
  <c r="N49" i="113"/>
  <c r="H37" i="113"/>
  <c r="H50" i="113" s="1"/>
  <c r="Y36" i="113"/>
  <c r="Q48" i="113"/>
  <c r="T34" i="113"/>
  <c r="Y33" i="113"/>
  <c r="C33" i="113"/>
  <c r="C30" i="113"/>
  <c r="S24" i="113"/>
  <c r="O35" i="113"/>
  <c r="R18" i="113"/>
  <c r="P19" i="115"/>
  <c r="Y34" i="117"/>
  <c r="P19" i="119"/>
  <c r="S50" i="121"/>
  <c r="P18" i="127"/>
  <c r="D35" i="111"/>
  <c r="H28" i="113"/>
  <c r="AB28" i="113"/>
  <c r="H21" i="113"/>
  <c r="Y21" i="113"/>
  <c r="Y17" i="113"/>
  <c r="AC17" i="113"/>
  <c r="AC16" i="113"/>
  <c r="AB16" i="113"/>
  <c r="Y10" i="113"/>
  <c r="H10" i="113"/>
  <c r="D19" i="113"/>
  <c r="C10" i="113"/>
  <c r="V35" i="115"/>
  <c r="S20" i="115"/>
  <c r="AE35" i="117"/>
  <c r="AE19" i="117"/>
  <c r="C48" i="119"/>
  <c r="S35" i="121"/>
  <c r="S33" i="121"/>
  <c r="Q50" i="111"/>
  <c r="I50" i="111"/>
  <c r="T49" i="111"/>
  <c r="D49" i="111"/>
  <c r="W48" i="111"/>
  <c r="C44" i="111"/>
  <c r="N35" i="111"/>
  <c r="I34" i="111"/>
  <c r="C34" i="111" s="1"/>
  <c r="N33" i="111"/>
  <c r="Y33" i="111"/>
  <c r="U20" i="111"/>
  <c r="Z19" i="111"/>
  <c r="F19" i="111"/>
  <c r="P12" i="111"/>
  <c r="P18" i="111" s="1"/>
  <c r="W50" i="113"/>
  <c r="R49" i="113"/>
  <c r="W48" i="113"/>
  <c r="V46" i="113"/>
  <c r="Z50" i="113"/>
  <c r="H48" i="113"/>
  <c r="S27" i="113"/>
  <c r="P34" i="123"/>
  <c r="M36" i="113"/>
  <c r="I48" i="113"/>
  <c r="F19" i="113"/>
  <c r="H12" i="113"/>
  <c r="AB12" i="113"/>
  <c r="P50" i="115"/>
  <c r="H50" i="117"/>
  <c r="C50" i="113"/>
  <c r="Y48" i="113"/>
  <c r="S50" i="113"/>
  <c r="S19" i="113"/>
  <c r="R20" i="113"/>
  <c r="P20" i="117"/>
  <c r="S33" i="119"/>
  <c r="S35" i="119"/>
  <c r="Y32" i="113"/>
  <c r="H32" i="113"/>
  <c r="AC30" i="113"/>
  <c r="AB30" i="113"/>
  <c r="M24" i="113"/>
  <c r="K34" i="113"/>
  <c r="S20" i="117"/>
  <c r="S18" i="117"/>
  <c r="Y35" i="123"/>
  <c r="K50" i="111"/>
  <c r="N49" i="111"/>
  <c r="F49" i="111"/>
  <c r="Q48" i="111"/>
  <c r="I48" i="111"/>
  <c r="AB47" i="111"/>
  <c r="Y40" i="111"/>
  <c r="AB39" i="111"/>
  <c r="V38" i="111"/>
  <c r="V50" i="111" s="1"/>
  <c r="S36" i="111"/>
  <c r="Z35" i="111"/>
  <c r="F35" i="111"/>
  <c r="F33" i="111"/>
  <c r="S27" i="111"/>
  <c r="S33" i="111" s="1"/>
  <c r="Y21" i="111"/>
  <c r="W20" i="111"/>
  <c r="S40" i="113"/>
  <c r="S48" i="113" s="1"/>
  <c r="S39" i="113"/>
  <c r="C37" i="113"/>
  <c r="AF19" i="117"/>
  <c r="P19" i="117"/>
  <c r="K50" i="113"/>
  <c r="Y28" i="113"/>
  <c r="AC28" i="113"/>
  <c r="Y25" i="113"/>
  <c r="AC25" i="113"/>
  <c r="AC24" i="113"/>
  <c r="AB24" i="113"/>
  <c r="Z34" i="113"/>
  <c r="AB34" i="113" s="1"/>
  <c r="Y18" i="113"/>
  <c r="M13" i="113"/>
  <c r="K19" i="113"/>
  <c r="T19" i="113"/>
  <c r="V10" i="113"/>
  <c r="V18" i="113" s="1"/>
  <c r="V50" i="117"/>
  <c r="Z48" i="111"/>
  <c r="C37" i="111"/>
  <c r="Q35" i="111"/>
  <c r="C29" i="111"/>
  <c r="AB23" i="111"/>
  <c r="Z33" i="111"/>
  <c r="Q33" i="111"/>
  <c r="H21" i="111"/>
  <c r="Y20" i="111"/>
  <c r="I19" i="111"/>
  <c r="D18" i="111"/>
  <c r="C16" i="111"/>
  <c r="Y10" i="111"/>
  <c r="Y8" i="111"/>
  <c r="W18" i="111"/>
  <c r="N18" i="111"/>
  <c r="F50" i="113"/>
  <c r="W49" i="113"/>
  <c r="F48" i="113"/>
  <c r="Y44" i="113"/>
  <c r="C41" i="113"/>
  <c r="C34" i="113"/>
  <c r="V33" i="113"/>
  <c r="V19" i="113"/>
  <c r="P49" i="119"/>
  <c r="AE30" i="117"/>
  <c r="AE26" i="117"/>
  <c r="AE22" i="117"/>
  <c r="H17" i="117"/>
  <c r="H13" i="117"/>
  <c r="H9" i="117"/>
  <c r="D19" i="117"/>
  <c r="AB7" i="117"/>
  <c r="Z18" i="117"/>
  <c r="AB18" i="117" s="1"/>
  <c r="C26" i="119"/>
  <c r="C10" i="119"/>
  <c r="H41" i="121"/>
  <c r="Y41" i="121"/>
  <c r="H33" i="121"/>
  <c r="H35" i="121"/>
  <c r="M11" i="121"/>
  <c r="M33" i="123"/>
  <c r="M35" i="123"/>
  <c r="Z15" i="123"/>
  <c r="Y15" i="123"/>
  <c r="Z11" i="123"/>
  <c r="Y11" i="123"/>
  <c r="M18" i="123"/>
  <c r="M20" i="123"/>
  <c r="K20" i="125"/>
  <c r="H25" i="127"/>
  <c r="C25" i="127"/>
  <c r="S25" i="127"/>
  <c r="M24" i="127"/>
  <c r="I34" i="127"/>
  <c r="W21" i="127"/>
  <c r="Q33" i="127"/>
  <c r="S33" i="127" s="1"/>
  <c r="S21" i="127"/>
  <c r="Q35" i="127"/>
  <c r="W41" i="129"/>
  <c r="S41" i="129"/>
  <c r="M39" i="129"/>
  <c r="I49" i="129"/>
  <c r="W29" i="129"/>
  <c r="Q34" i="129"/>
  <c r="V8" i="129"/>
  <c r="M45" i="131"/>
  <c r="AB24" i="133"/>
  <c r="F34" i="133"/>
  <c r="V22" i="133"/>
  <c r="T33" i="133"/>
  <c r="S49" i="135"/>
  <c r="S48" i="135"/>
  <c r="W35" i="113"/>
  <c r="Y35" i="113" s="1"/>
  <c r="M25" i="113"/>
  <c r="H24" i="113"/>
  <c r="T20" i="113"/>
  <c r="D20" i="113"/>
  <c r="Z18" i="113"/>
  <c r="M17" i="113"/>
  <c r="H16" i="113"/>
  <c r="M9" i="113"/>
  <c r="H8" i="113"/>
  <c r="H18" i="113" s="1"/>
  <c r="N50" i="115"/>
  <c r="F50" i="115"/>
  <c r="Y49" i="115"/>
  <c r="Q49" i="115"/>
  <c r="I49" i="115"/>
  <c r="AB48" i="115"/>
  <c r="T48" i="115"/>
  <c r="D48" i="115"/>
  <c r="AC45" i="115"/>
  <c r="M45" i="115"/>
  <c r="H44" i="115"/>
  <c r="Y41" i="115"/>
  <c r="AB40" i="115"/>
  <c r="AC37" i="115"/>
  <c r="H36" i="115"/>
  <c r="N34" i="115"/>
  <c r="F34" i="115"/>
  <c r="Y33" i="115"/>
  <c r="Q33" i="115"/>
  <c r="I33" i="115"/>
  <c r="AB32" i="115"/>
  <c r="AC29" i="115"/>
  <c r="M29" i="115"/>
  <c r="H28" i="115"/>
  <c r="Y25" i="115"/>
  <c r="AB24" i="115"/>
  <c r="AC21" i="115"/>
  <c r="M21" i="115"/>
  <c r="K19" i="115"/>
  <c r="N18" i="115"/>
  <c r="F18" i="115"/>
  <c r="Y17" i="115"/>
  <c r="AB16" i="115"/>
  <c r="AC13" i="115"/>
  <c r="M13" i="115"/>
  <c r="H12" i="115"/>
  <c r="C11" i="115"/>
  <c r="Y9" i="115"/>
  <c r="AB8" i="115"/>
  <c r="AC50" i="117"/>
  <c r="Q48" i="117"/>
  <c r="I48" i="117"/>
  <c r="AE47" i="117"/>
  <c r="M46" i="117"/>
  <c r="C45" i="117"/>
  <c r="AE43" i="117"/>
  <c r="M42" i="117"/>
  <c r="M49" i="117" s="1"/>
  <c r="AE39" i="117"/>
  <c r="M38" i="117"/>
  <c r="M50" i="117" s="1"/>
  <c r="W35" i="117"/>
  <c r="AC34" i="117"/>
  <c r="I33" i="117"/>
  <c r="AB32" i="117"/>
  <c r="M29" i="117"/>
  <c r="AB28" i="117"/>
  <c r="M25" i="117"/>
  <c r="AB24" i="117"/>
  <c r="S24" i="117"/>
  <c r="S34" i="117" s="1"/>
  <c r="M21" i="117"/>
  <c r="Q20" i="117"/>
  <c r="Z19" i="117"/>
  <c r="X18" i="117"/>
  <c r="H15" i="117"/>
  <c r="M14" i="117"/>
  <c r="H11" i="117"/>
  <c r="M10" i="117"/>
  <c r="H7" i="117"/>
  <c r="M6" i="117"/>
  <c r="F50" i="119"/>
  <c r="N49" i="119"/>
  <c r="K48" i="119"/>
  <c r="Z35" i="119"/>
  <c r="F34" i="119"/>
  <c r="N33" i="119"/>
  <c r="H29" i="119"/>
  <c r="H21" i="119"/>
  <c r="H13" i="119"/>
  <c r="P49" i="121"/>
  <c r="N35" i="121"/>
  <c r="O50" i="123"/>
  <c r="S49" i="123"/>
  <c r="W34" i="123"/>
  <c r="M34" i="123"/>
  <c r="F34" i="125"/>
  <c r="F18" i="125"/>
  <c r="F48" i="127"/>
  <c r="V31" i="127"/>
  <c r="O18" i="127"/>
  <c r="P19" i="129"/>
  <c r="P18" i="129"/>
  <c r="S34" i="133"/>
  <c r="C29" i="119"/>
  <c r="C21" i="119"/>
  <c r="C13" i="119"/>
  <c r="H45" i="121"/>
  <c r="Y45" i="121"/>
  <c r="H38" i="121"/>
  <c r="Y38" i="121"/>
  <c r="Y34" i="121"/>
  <c r="M26" i="121"/>
  <c r="M12" i="121"/>
  <c r="M6" i="121"/>
  <c r="Z36" i="123"/>
  <c r="Y36" i="123"/>
  <c r="Z10" i="123"/>
  <c r="Y10" i="123"/>
  <c r="Z9" i="123"/>
  <c r="Y9" i="123"/>
  <c r="H43" i="125"/>
  <c r="D48" i="125"/>
  <c r="C43" i="125"/>
  <c r="S43" i="125"/>
  <c r="W27" i="125"/>
  <c r="V27" i="125"/>
  <c r="H11" i="125"/>
  <c r="C11" i="125"/>
  <c r="S11" i="125"/>
  <c r="F49" i="127"/>
  <c r="P13" i="127"/>
  <c r="O19" i="127"/>
  <c r="K34" i="129"/>
  <c r="M25" i="129"/>
  <c r="M34" i="129" s="1"/>
  <c r="V11" i="129"/>
  <c r="AC9" i="131"/>
  <c r="W19" i="131"/>
  <c r="W18" i="131"/>
  <c r="Y9" i="131"/>
  <c r="Z20" i="131"/>
  <c r="AB20" i="131" s="1"/>
  <c r="AC8" i="131"/>
  <c r="AC50" i="141"/>
  <c r="AF36" i="141"/>
  <c r="AC48" i="141"/>
  <c r="M28" i="147"/>
  <c r="Q33" i="147"/>
  <c r="W22" i="147"/>
  <c r="Q35" i="147"/>
  <c r="S22" i="147"/>
  <c r="N33" i="113"/>
  <c r="F33" i="113"/>
  <c r="M28" i="113"/>
  <c r="H27" i="113"/>
  <c r="Y24" i="113"/>
  <c r="K18" i="113"/>
  <c r="Y16" i="113"/>
  <c r="M12" i="113"/>
  <c r="H11" i="113"/>
  <c r="Y8" i="113"/>
  <c r="AB7" i="113"/>
  <c r="Z49" i="115"/>
  <c r="H47" i="115"/>
  <c r="C46" i="115"/>
  <c r="Y44" i="115"/>
  <c r="AB43" i="115"/>
  <c r="AC40" i="115"/>
  <c r="AC49" i="115" s="1"/>
  <c r="M40" i="115"/>
  <c r="M49" i="115" s="1"/>
  <c r="H39" i="115"/>
  <c r="C38" i="115"/>
  <c r="Y36" i="115"/>
  <c r="AB35" i="115"/>
  <c r="T35" i="115"/>
  <c r="D35" i="115"/>
  <c r="W34" i="115"/>
  <c r="Z33" i="115"/>
  <c r="AC32" i="115"/>
  <c r="M32" i="115"/>
  <c r="H31" i="115"/>
  <c r="C30" i="115"/>
  <c r="Y28" i="115"/>
  <c r="AB27" i="115"/>
  <c r="AC24" i="115"/>
  <c r="AC34" i="115" s="1"/>
  <c r="M24" i="115"/>
  <c r="H23" i="115"/>
  <c r="C22" i="115"/>
  <c r="Q20" i="115"/>
  <c r="AB19" i="115"/>
  <c r="T19" i="115"/>
  <c r="D19" i="115"/>
  <c r="W18" i="115"/>
  <c r="AC16" i="115"/>
  <c r="M16" i="115"/>
  <c r="H15" i="115"/>
  <c r="C14" i="115"/>
  <c r="Y12" i="115"/>
  <c r="AB11" i="115"/>
  <c r="AC8" i="115"/>
  <c r="M8" i="115"/>
  <c r="M20" i="115" s="1"/>
  <c r="H7" i="115"/>
  <c r="C6" i="115"/>
  <c r="N50" i="117"/>
  <c r="F50" i="117"/>
  <c r="T49" i="117"/>
  <c r="D49" i="117"/>
  <c r="Z48" i="117"/>
  <c r="AF47" i="117"/>
  <c r="AF50" i="117" s="1"/>
  <c r="H47" i="117"/>
  <c r="AF43" i="117"/>
  <c r="H43" i="117"/>
  <c r="AF39" i="117"/>
  <c r="H39" i="117"/>
  <c r="N34" i="117"/>
  <c r="T33" i="117"/>
  <c r="AE31" i="117"/>
  <c r="M31" i="117"/>
  <c r="AB29" i="117"/>
  <c r="AE27" i="117"/>
  <c r="H26" i="117"/>
  <c r="AE23" i="117"/>
  <c r="M23" i="117"/>
  <c r="AB21" i="117"/>
  <c r="AC20" i="117"/>
  <c r="N18" i="117"/>
  <c r="Q19" i="117"/>
  <c r="R18" i="117"/>
  <c r="N20" i="117"/>
  <c r="Q50" i="119"/>
  <c r="H46" i="119"/>
  <c r="M44" i="119"/>
  <c r="C44" i="119"/>
  <c r="H42" i="119"/>
  <c r="M40" i="119"/>
  <c r="C40" i="119"/>
  <c r="H38" i="119"/>
  <c r="M36" i="119"/>
  <c r="C36" i="119"/>
  <c r="Q34" i="119"/>
  <c r="M32" i="119"/>
  <c r="C32" i="119"/>
  <c r="Y30" i="119"/>
  <c r="H24" i="119"/>
  <c r="Y22" i="119"/>
  <c r="N20" i="119"/>
  <c r="Q19" i="119"/>
  <c r="F19" i="119"/>
  <c r="H16" i="119"/>
  <c r="Y14" i="119"/>
  <c r="H8" i="119"/>
  <c r="Y6" i="119"/>
  <c r="N50" i="121"/>
  <c r="M47" i="121"/>
  <c r="M43" i="121"/>
  <c r="M40" i="121"/>
  <c r="M36" i="121"/>
  <c r="R34" i="121"/>
  <c r="M32" i="121"/>
  <c r="Z18" i="121"/>
  <c r="H19" i="121"/>
  <c r="O19" i="123"/>
  <c r="M24" i="125"/>
  <c r="M38" i="127"/>
  <c r="F33" i="127"/>
  <c r="Q50" i="129"/>
  <c r="V35" i="129"/>
  <c r="P20" i="129"/>
  <c r="P34" i="147"/>
  <c r="C24" i="119"/>
  <c r="C16" i="119"/>
  <c r="C8" i="119"/>
  <c r="S18" i="119"/>
  <c r="S20" i="119"/>
  <c r="Y49" i="121"/>
  <c r="P48" i="121"/>
  <c r="P50" i="121"/>
  <c r="M27" i="121"/>
  <c r="M13" i="121"/>
  <c r="M7" i="121"/>
  <c r="P18" i="121"/>
  <c r="P20" i="121"/>
  <c r="Z44" i="123"/>
  <c r="Y44" i="123"/>
  <c r="Z43" i="123"/>
  <c r="Y43" i="123"/>
  <c r="Z42" i="123"/>
  <c r="Y42" i="123"/>
  <c r="Z41" i="123"/>
  <c r="Y41" i="123"/>
  <c r="Z40" i="123"/>
  <c r="Y40" i="123"/>
  <c r="Z39" i="123"/>
  <c r="Y39" i="123"/>
  <c r="Z38" i="123"/>
  <c r="Y38" i="123"/>
  <c r="Z37" i="123"/>
  <c r="Y37" i="123"/>
  <c r="M48" i="123"/>
  <c r="M50" i="123"/>
  <c r="Z14" i="123"/>
  <c r="Y14" i="123"/>
  <c r="M42" i="125"/>
  <c r="M50" i="125"/>
  <c r="K34" i="125"/>
  <c r="M10" i="125"/>
  <c r="P9" i="125"/>
  <c r="P19" i="125" s="1"/>
  <c r="N19" i="125"/>
  <c r="W41" i="127"/>
  <c r="V41" i="127"/>
  <c r="K50" i="127"/>
  <c r="O35" i="127"/>
  <c r="O33" i="127"/>
  <c r="P22" i="127"/>
  <c r="H7" i="127"/>
  <c r="H20" i="127" s="1"/>
  <c r="S7" i="127"/>
  <c r="D18" i="127"/>
  <c r="C7" i="127"/>
  <c r="M43" i="129"/>
  <c r="V48" i="129"/>
  <c r="M31" i="129"/>
  <c r="M37" i="131"/>
  <c r="K48" i="131"/>
  <c r="C35" i="131"/>
  <c r="C33" i="115"/>
  <c r="C17" i="115"/>
  <c r="C9" i="115"/>
  <c r="C44" i="117"/>
  <c r="C40" i="117"/>
  <c r="C36" i="117"/>
  <c r="V32" i="117"/>
  <c r="V35" i="117" s="1"/>
  <c r="V28" i="117"/>
  <c r="V24" i="117"/>
  <c r="K48" i="127"/>
  <c r="AE14" i="117"/>
  <c r="AE10" i="117"/>
  <c r="M9" i="117"/>
  <c r="I19" i="117"/>
  <c r="F20" i="117"/>
  <c r="AE6" i="117"/>
  <c r="C27" i="119"/>
  <c r="C19" i="119"/>
  <c r="C11" i="119"/>
  <c r="H46" i="121"/>
  <c r="Y46" i="121"/>
  <c r="H42" i="121"/>
  <c r="Y42" i="121"/>
  <c r="H39" i="121"/>
  <c r="Y39" i="121"/>
  <c r="Y35" i="121"/>
  <c r="M28" i="121"/>
  <c r="M21" i="121"/>
  <c r="M14" i="121"/>
  <c r="M8" i="121"/>
  <c r="Z46" i="123"/>
  <c r="Y46" i="123"/>
  <c r="Z45" i="123"/>
  <c r="Y45" i="123"/>
  <c r="Z8" i="123"/>
  <c r="Y8" i="123"/>
  <c r="W26" i="125"/>
  <c r="H35" i="125"/>
  <c r="W11" i="125"/>
  <c r="V11" i="125"/>
  <c r="C49" i="127"/>
  <c r="M50" i="127"/>
  <c r="W32" i="127"/>
  <c r="N35" i="127"/>
  <c r="P31" i="127"/>
  <c r="W25" i="127"/>
  <c r="V25" i="127"/>
  <c r="S27" i="129"/>
  <c r="H27" i="129"/>
  <c r="C27" i="129"/>
  <c r="M15" i="129"/>
  <c r="M20" i="129" s="1"/>
  <c r="C15" i="129"/>
  <c r="V9" i="129"/>
  <c r="F19" i="129"/>
  <c r="H9" i="129"/>
  <c r="S8" i="113"/>
  <c r="V43" i="115"/>
  <c r="V49" i="115" s="1"/>
  <c r="S28" i="115"/>
  <c r="S34" i="115" s="1"/>
  <c r="V27" i="115"/>
  <c r="P21" i="115"/>
  <c r="S12" i="115"/>
  <c r="V41" i="117"/>
  <c r="V48" i="117" s="1"/>
  <c r="P38" i="117"/>
  <c r="P50" i="117" s="1"/>
  <c r="Y49" i="119"/>
  <c r="M47" i="119"/>
  <c r="Y45" i="119"/>
  <c r="H45" i="119"/>
  <c r="M43" i="119"/>
  <c r="S42" i="119"/>
  <c r="S49" i="119" s="1"/>
  <c r="Y41" i="119"/>
  <c r="H41" i="119"/>
  <c r="M39" i="119"/>
  <c r="S38" i="119"/>
  <c r="S50" i="119" s="1"/>
  <c r="H37" i="119"/>
  <c r="M31" i="119"/>
  <c r="H30" i="119"/>
  <c r="H22" i="119"/>
  <c r="S19" i="119"/>
  <c r="M44" i="121"/>
  <c r="M37" i="121"/>
  <c r="R18" i="121"/>
  <c r="S17" i="121"/>
  <c r="S10" i="121"/>
  <c r="S19" i="121" s="1"/>
  <c r="M49" i="123"/>
  <c r="P21" i="123"/>
  <c r="M19" i="123"/>
  <c r="P34" i="127"/>
  <c r="C30" i="119"/>
  <c r="C22" i="119"/>
  <c r="C14" i="119"/>
  <c r="C6" i="119"/>
  <c r="M29" i="121"/>
  <c r="M22" i="121"/>
  <c r="P33" i="121"/>
  <c r="P35" i="121"/>
  <c r="M15" i="121"/>
  <c r="M9" i="121"/>
  <c r="Z47" i="123"/>
  <c r="Y47" i="123"/>
  <c r="Z17" i="123"/>
  <c r="Y17" i="123"/>
  <c r="Z13" i="123"/>
  <c r="Y13" i="123"/>
  <c r="S18" i="123"/>
  <c r="S20" i="123"/>
  <c r="W43" i="125"/>
  <c r="V43" i="125"/>
  <c r="T48" i="125"/>
  <c r="O50" i="125"/>
  <c r="O48" i="125"/>
  <c r="P36" i="125"/>
  <c r="P28" i="125"/>
  <c r="P33" i="125" s="1"/>
  <c r="O33" i="125"/>
  <c r="W40" i="127"/>
  <c r="S42" i="129"/>
  <c r="H42" i="129"/>
  <c r="C42" i="129"/>
  <c r="H23" i="129"/>
  <c r="C23" i="129"/>
  <c r="S23" i="129"/>
  <c r="C27" i="113"/>
  <c r="P20" i="113"/>
  <c r="N18" i="113"/>
  <c r="F18" i="113"/>
  <c r="Z50" i="115"/>
  <c r="R50" i="115"/>
  <c r="C47" i="115"/>
  <c r="AB44" i="115"/>
  <c r="P40" i="115"/>
  <c r="P49" i="115" s="1"/>
  <c r="H40" i="115"/>
  <c r="S39" i="115"/>
  <c r="S49" i="115" s="1"/>
  <c r="C39" i="115"/>
  <c r="V38" i="115"/>
  <c r="V50" i="115" s="1"/>
  <c r="AB36" i="115"/>
  <c r="W35" i="115"/>
  <c r="O35" i="115"/>
  <c r="Z34" i="115"/>
  <c r="C31" i="115"/>
  <c r="AB28" i="115"/>
  <c r="M25" i="115"/>
  <c r="P24" i="115"/>
  <c r="P34" i="115" s="1"/>
  <c r="H24" i="115"/>
  <c r="H34" i="115" s="1"/>
  <c r="S23" i="115"/>
  <c r="S35" i="115" s="1"/>
  <c r="C23" i="115"/>
  <c r="Y21" i="115"/>
  <c r="T20" i="115"/>
  <c r="D20" i="115"/>
  <c r="W19" i="115"/>
  <c r="Z18" i="115"/>
  <c r="C15" i="115"/>
  <c r="AB12" i="115"/>
  <c r="M9" i="115"/>
  <c r="P8" i="115"/>
  <c r="P20" i="115" s="1"/>
  <c r="H8" i="115"/>
  <c r="C7" i="115"/>
  <c r="V6" i="115"/>
  <c r="Q50" i="117"/>
  <c r="I50" i="117"/>
  <c r="AE49" i="117"/>
  <c r="W49" i="117"/>
  <c r="AC48" i="117"/>
  <c r="C47" i="117"/>
  <c r="AE45" i="117"/>
  <c r="C43" i="117"/>
  <c r="AE41" i="117"/>
  <c r="S39" i="117"/>
  <c r="S49" i="117" s="1"/>
  <c r="C39" i="117"/>
  <c r="Y38" i="117"/>
  <c r="Y48" i="117" s="1"/>
  <c r="AE37" i="117"/>
  <c r="K35" i="117"/>
  <c r="I34" i="117"/>
  <c r="W33" i="117"/>
  <c r="N33" i="117"/>
  <c r="P29" i="117"/>
  <c r="P34" i="117" s="1"/>
  <c r="P23" i="117"/>
  <c r="AC18" i="117"/>
  <c r="AB17" i="117"/>
  <c r="AE15" i="117"/>
  <c r="M15" i="117"/>
  <c r="H14" i="117"/>
  <c r="AB13" i="117"/>
  <c r="AE11" i="117"/>
  <c r="M11" i="117"/>
  <c r="Y10" i="117"/>
  <c r="Y19" i="117" s="1"/>
  <c r="H10" i="117"/>
  <c r="AB9" i="117"/>
  <c r="T19" i="117"/>
  <c r="AE7" i="117"/>
  <c r="M7" i="117"/>
  <c r="H6" i="117"/>
  <c r="K50" i="119"/>
  <c r="I49" i="119"/>
  <c r="F48" i="119"/>
  <c r="P36" i="119"/>
  <c r="N35" i="119"/>
  <c r="I33" i="119"/>
  <c r="H25" i="119"/>
  <c r="M24" i="119"/>
  <c r="Q20" i="119"/>
  <c r="F20" i="119"/>
  <c r="H17" i="119"/>
  <c r="M16" i="119"/>
  <c r="H9" i="119"/>
  <c r="M8" i="119"/>
  <c r="R50" i="121"/>
  <c r="F50" i="121"/>
  <c r="N48" i="121"/>
  <c r="M41" i="121"/>
  <c r="S39" i="121"/>
  <c r="S49" i="121" s="1"/>
  <c r="K34" i="121"/>
  <c r="N33" i="121"/>
  <c r="W48" i="123"/>
  <c r="O34" i="125"/>
  <c r="D33" i="125"/>
  <c r="T19" i="125"/>
  <c r="N18" i="125"/>
  <c r="O48" i="127"/>
  <c r="N48" i="127"/>
  <c r="P19" i="127"/>
  <c r="N19" i="135"/>
  <c r="H29" i="117"/>
  <c r="H25" i="117"/>
  <c r="H21" i="117"/>
  <c r="C25" i="119"/>
  <c r="C17" i="119"/>
  <c r="C9" i="119"/>
  <c r="H47" i="121"/>
  <c r="Y47" i="121"/>
  <c r="H43" i="121"/>
  <c r="Y43" i="121"/>
  <c r="H40" i="121"/>
  <c r="Y40" i="121"/>
  <c r="H36" i="121"/>
  <c r="Y36" i="121"/>
  <c r="M30" i="121"/>
  <c r="M23" i="121"/>
  <c r="M16" i="121"/>
  <c r="S33" i="123"/>
  <c r="S35" i="123"/>
  <c r="Z7" i="123"/>
  <c r="Y7" i="123"/>
  <c r="H27" i="125"/>
  <c r="C27" i="125"/>
  <c r="S27" i="125"/>
  <c r="P39" i="127"/>
  <c r="P49" i="127" s="1"/>
  <c r="N49" i="127"/>
  <c r="W24" i="127"/>
  <c r="Q34" i="127"/>
  <c r="V22" i="127"/>
  <c r="F35" i="127"/>
  <c r="V13" i="127"/>
  <c r="F19" i="127"/>
  <c r="H45" i="129"/>
  <c r="S45" i="129"/>
  <c r="C45" i="129"/>
  <c r="W39" i="129"/>
  <c r="W37" i="129"/>
  <c r="S31" i="131"/>
  <c r="Q35" i="131"/>
  <c r="AC13" i="133"/>
  <c r="M7" i="133"/>
  <c r="K20" i="133"/>
  <c r="Z20" i="135"/>
  <c r="Z18" i="135"/>
  <c r="P6" i="135"/>
  <c r="N20" i="135"/>
  <c r="N18" i="135"/>
  <c r="Q20" i="113"/>
  <c r="I20" i="113"/>
  <c r="M8" i="113"/>
  <c r="S6" i="113"/>
  <c r="C6" i="113"/>
  <c r="S50" i="115"/>
  <c r="K50" i="115"/>
  <c r="I48" i="115"/>
  <c r="AB47" i="115"/>
  <c r="C42" i="115"/>
  <c r="Y40" i="115"/>
  <c r="AB39" i="115"/>
  <c r="AC36" i="115"/>
  <c r="M36" i="115"/>
  <c r="AB31" i="115"/>
  <c r="C26" i="115"/>
  <c r="V25" i="115"/>
  <c r="V34" i="115" s="1"/>
  <c r="AB23" i="115"/>
  <c r="AB15" i="115"/>
  <c r="AC12" i="115"/>
  <c r="AC19" i="115" s="1"/>
  <c r="S10" i="115"/>
  <c r="S18" i="115" s="1"/>
  <c r="C10" i="115"/>
  <c r="Y8" i="115"/>
  <c r="AB7" i="115"/>
  <c r="Z50" i="117"/>
  <c r="N48" i="117"/>
  <c r="F48" i="117"/>
  <c r="AB39" i="117"/>
  <c r="T35" i="117"/>
  <c r="D35" i="117"/>
  <c r="D33" i="117"/>
  <c r="M30" i="117"/>
  <c r="C30" i="117"/>
  <c r="M26" i="117"/>
  <c r="C26" i="117"/>
  <c r="H23" i="117"/>
  <c r="M22" i="117"/>
  <c r="C22" i="117"/>
  <c r="K19" i="117"/>
  <c r="I18" i="117"/>
  <c r="V15" i="117"/>
  <c r="V20" i="117" s="1"/>
  <c r="Q48" i="119"/>
  <c r="M46" i="119"/>
  <c r="H44" i="119"/>
  <c r="M42" i="119"/>
  <c r="H40" i="119"/>
  <c r="M38" i="119"/>
  <c r="C38" i="119"/>
  <c r="H32" i="119"/>
  <c r="H28" i="119"/>
  <c r="M27" i="119"/>
  <c r="P26" i="119"/>
  <c r="P33" i="119" s="1"/>
  <c r="H20" i="119"/>
  <c r="H12" i="119"/>
  <c r="M11" i="119"/>
  <c r="P10" i="119"/>
  <c r="P18" i="119" s="1"/>
  <c r="K49" i="121"/>
  <c r="M45" i="121"/>
  <c r="M38" i="121"/>
  <c r="Z33" i="121"/>
  <c r="P19" i="121"/>
  <c r="W50" i="123"/>
  <c r="W49" i="123"/>
  <c r="S34" i="123"/>
  <c r="W18" i="123"/>
  <c r="T49" i="127"/>
  <c r="S24" i="127"/>
  <c r="M19" i="133"/>
  <c r="P19" i="135"/>
  <c r="Y7" i="117"/>
  <c r="W18" i="117"/>
  <c r="C28" i="119"/>
  <c r="C12" i="119"/>
  <c r="M24" i="121"/>
  <c r="M17" i="121"/>
  <c r="M10" i="121"/>
  <c r="H18" i="121"/>
  <c r="H20" i="121"/>
  <c r="Z16" i="123"/>
  <c r="Y16" i="123"/>
  <c r="Z12" i="123"/>
  <c r="Y12" i="123"/>
  <c r="P44" i="125"/>
  <c r="O49" i="125"/>
  <c r="C49" i="125"/>
  <c r="M26" i="125"/>
  <c r="M32" i="127"/>
  <c r="V23" i="129"/>
  <c r="I35" i="129"/>
  <c r="C35" i="129" s="1"/>
  <c r="C21" i="129"/>
  <c r="M21" i="129"/>
  <c r="V27" i="131"/>
  <c r="V33" i="131" s="1"/>
  <c r="T34" i="131"/>
  <c r="P25" i="131"/>
  <c r="P34" i="131" s="1"/>
  <c r="O34" i="131"/>
  <c r="Y34" i="137"/>
  <c r="AB22" i="113"/>
  <c r="AB14" i="113"/>
  <c r="AB6" i="113"/>
  <c r="D50" i="115"/>
  <c r="H46" i="115"/>
  <c r="AB42" i="115"/>
  <c r="H38" i="115"/>
  <c r="I35" i="115"/>
  <c r="D34" i="115"/>
  <c r="H30" i="115"/>
  <c r="AB26" i="115"/>
  <c r="AC23" i="115"/>
  <c r="H22" i="115"/>
  <c r="I19" i="115"/>
  <c r="D18" i="115"/>
  <c r="H14" i="115"/>
  <c r="AB10" i="115"/>
  <c r="H6" i="115"/>
  <c r="I49" i="117"/>
  <c r="AE44" i="117"/>
  <c r="AE40" i="117"/>
  <c r="AE36" i="117"/>
  <c r="F33" i="117"/>
  <c r="C20" i="117"/>
  <c r="K18" i="117"/>
  <c r="AF16" i="117"/>
  <c r="C16" i="117"/>
  <c r="AF12" i="117"/>
  <c r="C12" i="117"/>
  <c r="V9" i="117"/>
  <c r="V19" i="117" s="1"/>
  <c r="AF8" i="117"/>
  <c r="AF20" i="117" s="1"/>
  <c r="C8" i="117"/>
  <c r="O18" i="117"/>
  <c r="K20" i="117"/>
  <c r="K49" i="119"/>
  <c r="F35" i="119"/>
  <c r="K33" i="119"/>
  <c r="M30" i="119"/>
  <c r="H23" i="119"/>
  <c r="M22" i="119"/>
  <c r="M35" i="119" s="1"/>
  <c r="I20" i="119"/>
  <c r="Q18" i="119"/>
  <c r="F18" i="119"/>
  <c r="H15" i="119"/>
  <c r="M14" i="119"/>
  <c r="H7" i="119"/>
  <c r="M6" i="119"/>
  <c r="K35" i="121"/>
  <c r="P49" i="125"/>
  <c r="Q34" i="125"/>
  <c r="K33" i="125"/>
  <c r="M16" i="125"/>
  <c r="O49" i="127"/>
  <c r="M30" i="127"/>
  <c r="N33" i="127"/>
  <c r="C23" i="119"/>
  <c r="C15" i="119"/>
  <c r="C7" i="119"/>
  <c r="H44" i="121"/>
  <c r="Y44" i="121"/>
  <c r="H37" i="121"/>
  <c r="Y37" i="121"/>
  <c r="Y33" i="121"/>
  <c r="M31" i="121"/>
  <c r="M25" i="121"/>
  <c r="S48" i="123"/>
  <c r="S50" i="123"/>
  <c r="Z32" i="123"/>
  <c r="Y32" i="123"/>
  <c r="Z31" i="123"/>
  <c r="Y31" i="123"/>
  <c r="Z30" i="123"/>
  <c r="Y30" i="123"/>
  <c r="Z29" i="123"/>
  <c r="Y29" i="123"/>
  <c r="Z28" i="123"/>
  <c r="Y28" i="123"/>
  <c r="Z27" i="123"/>
  <c r="Y27" i="123"/>
  <c r="Z26" i="123"/>
  <c r="Y26" i="123"/>
  <c r="Z25" i="123"/>
  <c r="Y25" i="123"/>
  <c r="Z24" i="123"/>
  <c r="Y24" i="123"/>
  <c r="Z23" i="123"/>
  <c r="Y23" i="123"/>
  <c r="Z22" i="123"/>
  <c r="Y22" i="123"/>
  <c r="Z21" i="123"/>
  <c r="Y21" i="123"/>
  <c r="Z6" i="123"/>
  <c r="Y6" i="123"/>
  <c r="W42" i="125"/>
  <c r="P35" i="125"/>
  <c r="W10" i="125"/>
  <c r="F19" i="125"/>
  <c r="H41" i="127"/>
  <c r="C41" i="127"/>
  <c r="S41" i="127"/>
  <c r="M40" i="127"/>
  <c r="K35" i="127"/>
  <c r="P48" i="129"/>
  <c r="W31" i="129"/>
  <c r="S17" i="129"/>
  <c r="W17" i="129"/>
  <c r="W20" i="129" s="1"/>
  <c r="D20" i="129"/>
  <c r="C6" i="129"/>
  <c r="S6" i="129"/>
  <c r="D18" i="129"/>
  <c r="H6" i="129"/>
  <c r="P37" i="133"/>
  <c r="P50" i="133" s="1"/>
  <c r="O48" i="133"/>
  <c r="I18" i="113"/>
  <c r="T50" i="117"/>
  <c r="T34" i="117"/>
  <c r="D34" i="117"/>
  <c r="Z33" i="117"/>
  <c r="H32" i="117"/>
  <c r="H28" i="117"/>
  <c r="H24" i="117"/>
  <c r="H34" i="117" s="1"/>
  <c r="Z20" i="117"/>
  <c r="C17" i="117"/>
  <c r="C13" i="117"/>
  <c r="C9" i="117"/>
  <c r="H47" i="119"/>
  <c r="M45" i="119"/>
  <c r="Y43" i="119"/>
  <c r="H43" i="119"/>
  <c r="M41" i="119"/>
  <c r="H39" i="119"/>
  <c r="M37" i="119"/>
  <c r="Q35" i="119"/>
  <c r="M25" i="119"/>
  <c r="M17" i="119"/>
  <c r="H10" i="119"/>
  <c r="M9" i="119"/>
  <c r="M19" i="119" s="1"/>
  <c r="K50" i="121"/>
  <c r="N49" i="121"/>
  <c r="F48" i="121"/>
  <c r="M46" i="121"/>
  <c r="M39" i="121"/>
  <c r="P34" i="121"/>
  <c r="K18" i="121"/>
  <c r="W20" i="123"/>
  <c r="W19" i="123"/>
  <c r="O18" i="123"/>
  <c r="S19" i="123"/>
  <c r="C42" i="125"/>
  <c r="W34" i="125"/>
  <c r="V47" i="127"/>
  <c r="P20" i="127"/>
  <c r="C43" i="129"/>
  <c r="D34" i="129"/>
  <c r="O50" i="133"/>
  <c r="C38" i="129"/>
  <c r="S38" i="129"/>
  <c r="M36" i="129"/>
  <c r="I48" i="129"/>
  <c r="C30" i="129"/>
  <c r="S30" i="129"/>
  <c r="C14" i="129"/>
  <c r="S14" i="129"/>
  <c r="C27" i="131"/>
  <c r="H27" i="131"/>
  <c r="Y26" i="131"/>
  <c r="H26" i="131"/>
  <c r="C26" i="131"/>
  <c r="S47" i="133"/>
  <c r="Q50" i="133"/>
  <c r="M41" i="133"/>
  <c r="I49" i="133"/>
  <c r="M39" i="133"/>
  <c r="I48" i="133"/>
  <c r="C39" i="133"/>
  <c r="Z48" i="133"/>
  <c r="AB48" i="133" s="1"/>
  <c r="Z50" i="133"/>
  <c r="AC29" i="133"/>
  <c r="Y29" i="133"/>
  <c r="Q33" i="133"/>
  <c r="Q35" i="133"/>
  <c r="S23" i="133"/>
  <c r="S33" i="133" s="1"/>
  <c r="V35" i="133"/>
  <c r="Y47" i="135"/>
  <c r="H47" i="135"/>
  <c r="Y27" i="135"/>
  <c r="H27" i="135"/>
  <c r="O34" i="135"/>
  <c r="P25" i="135"/>
  <c r="P33" i="135" s="1"/>
  <c r="P22" i="139"/>
  <c r="P35" i="139" s="1"/>
  <c r="O33" i="139"/>
  <c r="Z33" i="139"/>
  <c r="Z35" i="139"/>
  <c r="K18" i="139"/>
  <c r="Y32" i="121"/>
  <c r="Y31" i="121"/>
  <c r="Y30" i="121"/>
  <c r="Y29" i="121"/>
  <c r="Y28" i="121"/>
  <c r="Y27" i="121"/>
  <c r="Y26" i="121"/>
  <c r="Y25" i="121"/>
  <c r="Y24" i="121"/>
  <c r="Y23" i="121"/>
  <c r="Y22" i="121"/>
  <c r="Y21" i="121"/>
  <c r="Y20" i="121"/>
  <c r="Y19" i="121"/>
  <c r="Y18" i="121"/>
  <c r="Y17" i="121"/>
  <c r="Y16" i="121"/>
  <c r="Y15" i="121"/>
  <c r="Y14" i="121"/>
  <c r="Y13" i="121"/>
  <c r="Y12" i="121"/>
  <c r="Y11" i="121"/>
  <c r="Y10" i="121"/>
  <c r="Y9" i="121"/>
  <c r="Y8" i="121"/>
  <c r="Y7" i="121"/>
  <c r="Y6" i="121"/>
  <c r="V50" i="123"/>
  <c r="V48" i="123"/>
  <c r="V47" i="123"/>
  <c r="V46" i="123"/>
  <c r="V45" i="123"/>
  <c r="V44" i="123"/>
  <c r="V43" i="123"/>
  <c r="V42" i="123"/>
  <c r="V41" i="123"/>
  <c r="V40" i="123"/>
  <c r="V39" i="123"/>
  <c r="V38" i="123"/>
  <c r="V36" i="123"/>
  <c r="V34" i="123"/>
  <c r="V33" i="123"/>
  <c r="V32" i="123"/>
  <c r="V31" i="123"/>
  <c r="V30" i="123"/>
  <c r="V29" i="123"/>
  <c r="V28" i="123"/>
  <c r="V27" i="123"/>
  <c r="V26" i="123"/>
  <c r="V25" i="123"/>
  <c r="V24" i="123"/>
  <c r="V23" i="123"/>
  <c r="V22" i="123"/>
  <c r="V21" i="123"/>
  <c r="V20" i="123"/>
  <c r="V18" i="123"/>
  <c r="V17" i="123"/>
  <c r="V16" i="123"/>
  <c r="V15" i="123"/>
  <c r="V14" i="123"/>
  <c r="V13" i="123"/>
  <c r="V12" i="123"/>
  <c r="V9" i="123"/>
  <c r="V8" i="123"/>
  <c r="V7" i="123"/>
  <c r="V6" i="123"/>
  <c r="H50" i="125"/>
  <c r="W47" i="125"/>
  <c r="V44" i="125"/>
  <c r="H42" i="125"/>
  <c r="M41" i="125"/>
  <c r="M49" i="125" s="1"/>
  <c r="W39" i="125"/>
  <c r="W49" i="125" s="1"/>
  <c r="V36" i="125"/>
  <c r="K35" i="125"/>
  <c r="W31" i="125"/>
  <c r="V28" i="125"/>
  <c r="H26" i="125"/>
  <c r="M25" i="125"/>
  <c r="W23" i="125"/>
  <c r="N20" i="125"/>
  <c r="F20" i="125"/>
  <c r="K19" i="125"/>
  <c r="M17" i="125"/>
  <c r="W15" i="125"/>
  <c r="V12" i="125"/>
  <c r="H10" i="125"/>
  <c r="H19" i="125" s="1"/>
  <c r="M9" i="125"/>
  <c r="W7" i="125"/>
  <c r="N50" i="127"/>
  <c r="F50" i="127"/>
  <c r="K49" i="127"/>
  <c r="W45" i="127"/>
  <c r="V42" i="127"/>
  <c r="H40" i="127"/>
  <c r="M39" i="127"/>
  <c r="M49" i="127" s="1"/>
  <c r="W37" i="127"/>
  <c r="I35" i="127"/>
  <c r="N34" i="127"/>
  <c r="F34" i="127"/>
  <c r="K33" i="127"/>
  <c r="H32" i="127"/>
  <c r="W29" i="127"/>
  <c r="V26" i="127"/>
  <c r="H24" i="127"/>
  <c r="W22" i="127"/>
  <c r="P21" i="127"/>
  <c r="F18" i="127"/>
  <c r="W13" i="127"/>
  <c r="W12" i="127"/>
  <c r="W19" i="127" s="1"/>
  <c r="M11" i="127"/>
  <c r="O20" i="127"/>
  <c r="D50" i="129"/>
  <c r="M47" i="129"/>
  <c r="H43" i="129"/>
  <c r="H39" i="129"/>
  <c r="Q33" i="129"/>
  <c r="H31" i="129"/>
  <c r="M28" i="129"/>
  <c r="W24" i="129"/>
  <c r="O34" i="129"/>
  <c r="M13" i="129"/>
  <c r="T20" i="129"/>
  <c r="D50" i="131"/>
  <c r="M43" i="131"/>
  <c r="N49" i="131"/>
  <c r="K50" i="131"/>
  <c r="U35" i="131"/>
  <c r="R33" i="133"/>
  <c r="S9" i="129"/>
  <c r="Q19" i="129"/>
  <c r="AC45" i="131"/>
  <c r="C43" i="131"/>
  <c r="H43" i="131"/>
  <c r="H49" i="131" s="1"/>
  <c r="V38" i="131"/>
  <c r="V50" i="131" s="1"/>
  <c r="T48" i="131"/>
  <c r="AC37" i="131"/>
  <c r="P36" i="131"/>
  <c r="N50" i="131"/>
  <c r="AB28" i="131"/>
  <c r="H28" i="131"/>
  <c r="M27" i="131"/>
  <c r="M34" i="131" s="1"/>
  <c r="AC17" i="131"/>
  <c r="Y17" i="131"/>
  <c r="W20" i="131"/>
  <c r="AC16" i="131"/>
  <c r="M13" i="131"/>
  <c r="M19" i="131" s="1"/>
  <c r="C20" i="131"/>
  <c r="Y20" i="131"/>
  <c r="N49" i="133"/>
  <c r="P40" i="133"/>
  <c r="M31" i="133"/>
  <c r="C31" i="133"/>
  <c r="AC21" i="133"/>
  <c r="W33" i="133"/>
  <c r="W35" i="133"/>
  <c r="M15" i="133"/>
  <c r="C15" i="133"/>
  <c r="Z19" i="133"/>
  <c r="Z18" i="133"/>
  <c r="Y39" i="135"/>
  <c r="H39" i="135"/>
  <c r="O48" i="135"/>
  <c r="O50" i="135"/>
  <c r="P37" i="135"/>
  <c r="P50" i="135" s="1"/>
  <c r="Y31" i="135"/>
  <c r="H31" i="135"/>
  <c r="Y43" i="137"/>
  <c r="Y39" i="137"/>
  <c r="W48" i="137"/>
  <c r="P36" i="137"/>
  <c r="O48" i="137"/>
  <c r="O50" i="137"/>
  <c r="P49" i="131"/>
  <c r="Q34" i="131"/>
  <c r="Z18" i="131"/>
  <c r="P49" i="133"/>
  <c r="M49" i="137"/>
  <c r="C8" i="127"/>
  <c r="S8" i="127"/>
  <c r="M6" i="127"/>
  <c r="I18" i="127"/>
  <c r="C46" i="129"/>
  <c r="S46" i="129"/>
  <c r="V21" i="129"/>
  <c r="T33" i="129"/>
  <c r="C17" i="129"/>
  <c r="S39" i="131"/>
  <c r="Q49" i="131"/>
  <c r="Z50" i="131"/>
  <c r="Z35" i="131"/>
  <c r="C31" i="131"/>
  <c r="Y30" i="131"/>
  <c r="R34" i="131"/>
  <c r="S24" i="131"/>
  <c r="S34" i="131" s="1"/>
  <c r="O19" i="131"/>
  <c r="O18" i="131"/>
  <c r="P9" i="131"/>
  <c r="P19" i="131" s="1"/>
  <c r="V7" i="131"/>
  <c r="V20" i="131" s="1"/>
  <c r="U18" i="131"/>
  <c r="M47" i="133"/>
  <c r="I50" i="133"/>
  <c r="AC45" i="133"/>
  <c r="Y45" i="133"/>
  <c r="D48" i="133"/>
  <c r="Y38" i="133"/>
  <c r="H38" i="133"/>
  <c r="D50" i="133"/>
  <c r="C38" i="133"/>
  <c r="R48" i="133"/>
  <c r="R50" i="133"/>
  <c r="S36" i="133"/>
  <c r="Y45" i="135"/>
  <c r="H45" i="135"/>
  <c r="Y25" i="135"/>
  <c r="F34" i="135"/>
  <c r="H25" i="135"/>
  <c r="Y32" i="137"/>
  <c r="Y29" i="137"/>
  <c r="Y21" i="137"/>
  <c r="W33" i="137"/>
  <c r="W35" i="137"/>
  <c r="M35" i="137"/>
  <c r="S50" i="125"/>
  <c r="K50" i="125"/>
  <c r="C50" i="125"/>
  <c r="W46" i="125"/>
  <c r="S42" i="125"/>
  <c r="H41" i="125"/>
  <c r="W38" i="125"/>
  <c r="W48" i="125" s="1"/>
  <c r="N35" i="125"/>
  <c r="F35" i="125"/>
  <c r="W30" i="125"/>
  <c r="S26" i="125"/>
  <c r="C26" i="125"/>
  <c r="H25" i="125"/>
  <c r="H34" i="125" s="1"/>
  <c r="W22" i="125"/>
  <c r="Q20" i="125"/>
  <c r="I20" i="125"/>
  <c r="W14" i="125"/>
  <c r="W19" i="125" s="1"/>
  <c r="S10" i="125"/>
  <c r="C10" i="125"/>
  <c r="W6" i="125"/>
  <c r="Q50" i="127"/>
  <c r="I50" i="127"/>
  <c r="H47" i="127"/>
  <c r="W44" i="127"/>
  <c r="S40" i="127"/>
  <c r="H39" i="127"/>
  <c r="H49" i="127" s="1"/>
  <c r="W36" i="127"/>
  <c r="T35" i="127"/>
  <c r="D35" i="127"/>
  <c r="S32" i="127"/>
  <c r="H31" i="127"/>
  <c r="W28" i="127"/>
  <c r="W23" i="127"/>
  <c r="P23" i="127"/>
  <c r="H22" i="127"/>
  <c r="V20" i="127"/>
  <c r="D20" i="127"/>
  <c r="C15" i="127"/>
  <c r="H13" i="127"/>
  <c r="C12" i="127"/>
  <c r="H9" i="127"/>
  <c r="D48" i="129"/>
  <c r="P47" i="129"/>
  <c r="P50" i="129" s="1"/>
  <c r="H47" i="129"/>
  <c r="M44" i="129"/>
  <c r="S39" i="129"/>
  <c r="S37" i="129"/>
  <c r="V36" i="129"/>
  <c r="C36" i="129"/>
  <c r="O35" i="129"/>
  <c r="K33" i="129"/>
  <c r="S31" i="129"/>
  <c r="C31" i="129"/>
  <c r="S29" i="129"/>
  <c r="V28" i="129"/>
  <c r="C28" i="129"/>
  <c r="V25" i="129"/>
  <c r="W23" i="129"/>
  <c r="W35" i="129" s="1"/>
  <c r="D19" i="129"/>
  <c r="W13" i="129"/>
  <c r="M10" i="129"/>
  <c r="S8" i="129"/>
  <c r="N18" i="129"/>
  <c r="F18" i="129"/>
  <c r="R49" i="131"/>
  <c r="O48" i="131"/>
  <c r="H32" i="131"/>
  <c r="N19" i="131"/>
  <c r="Q18" i="131"/>
  <c r="M25" i="133"/>
  <c r="M34" i="133" s="1"/>
  <c r="V19" i="133"/>
  <c r="U18" i="133"/>
  <c r="O33" i="135"/>
  <c r="S50" i="137"/>
  <c r="V39" i="129"/>
  <c r="T49" i="129"/>
  <c r="C9" i="129"/>
  <c r="I19" i="129"/>
  <c r="K20" i="129"/>
  <c r="AC41" i="131"/>
  <c r="AC49" i="131" s="1"/>
  <c r="Y41" i="131"/>
  <c r="S36" i="131"/>
  <c r="Q50" i="131"/>
  <c r="Q48" i="131"/>
  <c r="P17" i="131"/>
  <c r="P20" i="131" s="1"/>
  <c r="O20" i="131"/>
  <c r="Y10" i="131"/>
  <c r="H10" i="131"/>
  <c r="D19" i="131"/>
  <c r="C10" i="131"/>
  <c r="H20" i="131"/>
  <c r="Q49" i="133"/>
  <c r="Q48" i="133"/>
  <c r="S39" i="133"/>
  <c r="S49" i="133" s="1"/>
  <c r="AB50" i="133"/>
  <c r="P32" i="133"/>
  <c r="N35" i="133"/>
  <c r="Y30" i="133"/>
  <c r="H30" i="133"/>
  <c r="C30" i="133"/>
  <c r="I33" i="133"/>
  <c r="M23" i="133"/>
  <c r="M35" i="133" s="1"/>
  <c r="I35" i="133"/>
  <c r="C23" i="133"/>
  <c r="O33" i="133"/>
  <c r="O35" i="133"/>
  <c r="P21" i="133"/>
  <c r="N20" i="133"/>
  <c r="P16" i="133"/>
  <c r="P18" i="133" s="1"/>
  <c r="P35" i="135"/>
  <c r="Y17" i="137"/>
  <c r="Y13" i="137"/>
  <c r="W19" i="137"/>
  <c r="Y8" i="137"/>
  <c r="W18" i="137"/>
  <c r="W20" i="137"/>
  <c r="M28" i="141"/>
  <c r="S35" i="141"/>
  <c r="S33" i="141"/>
  <c r="Q49" i="125"/>
  <c r="S49" i="125" s="1"/>
  <c r="I49" i="125"/>
  <c r="N48" i="125"/>
  <c r="F48" i="125"/>
  <c r="C47" i="125"/>
  <c r="V40" i="125"/>
  <c r="C39" i="125"/>
  <c r="T34" i="125"/>
  <c r="D34" i="125"/>
  <c r="Q33" i="125"/>
  <c r="I33" i="125"/>
  <c r="V32" i="125"/>
  <c r="C31" i="125"/>
  <c r="V24" i="125"/>
  <c r="C23" i="125"/>
  <c r="M21" i="125"/>
  <c r="T18" i="125"/>
  <c r="D18" i="125"/>
  <c r="V16" i="125"/>
  <c r="C15" i="125"/>
  <c r="V8" i="125"/>
  <c r="C7" i="125"/>
  <c r="P6" i="125"/>
  <c r="H6" i="125"/>
  <c r="T48" i="127"/>
  <c r="D48" i="127"/>
  <c r="V46" i="127"/>
  <c r="S45" i="127"/>
  <c r="C45" i="127"/>
  <c r="V38" i="127"/>
  <c r="S37" i="127"/>
  <c r="C37" i="127"/>
  <c r="P36" i="127"/>
  <c r="H36" i="127"/>
  <c r="V30" i="127"/>
  <c r="S29" i="127"/>
  <c r="C29" i="127"/>
  <c r="M27" i="127"/>
  <c r="C24" i="127"/>
  <c r="C21" i="127"/>
  <c r="N20" i="127"/>
  <c r="Q19" i="127"/>
  <c r="T18" i="127"/>
  <c r="K18" i="127"/>
  <c r="W17" i="127"/>
  <c r="V15" i="127"/>
  <c r="M10" i="127"/>
  <c r="V8" i="127"/>
  <c r="S6" i="127"/>
  <c r="I50" i="129"/>
  <c r="N48" i="129"/>
  <c r="V46" i="129"/>
  <c r="S44" i="129"/>
  <c r="V43" i="129"/>
  <c r="C41" i="129"/>
  <c r="P40" i="129"/>
  <c r="P49" i="129" s="1"/>
  <c r="H40" i="129"/>
  <c r="D49" i="129"/>
  <c r="H38" i="129"/>
  <c r="W36" i="129"/>
  <c r="W28" i="129"/>
  <c r="P27" i="129"/>
  <c r="P34" i="129" s="1"/>
  <c r="S26" i="129"/>
  <c r="C24" i="129"/>
  <c r="I20" i="129"/>
  <c r="S10" i="129"/>
  <c r="C7" i="129"/>
  <c r="O18" i="129"/>
  <c r="S44" i="131"/>
  <c r="T33" i="131"/>
  <c r="F35" i="131"/>
  <c r="R18" i="131"/>
  <c r="K34" i="133"/>
  <c r="N33" i="133"/>
  <c r="W49" i="137"/>
  <c r="C22" i="129"/>
  <c r="S22" i="129"/>
  <c r="V10" i="129"/>
  <c r="AB48" i="131"/>
  <c r="C47" i="131"/>
  <c r="AB44" i="131"/>
  <c r="H44" i="131"/>
  <c r="C39" i="131"/>
  <c r="I49" i="131"/>
  <c r="AB36" i="131"/>
  <c r="H36" i="131"/>
  <c r="F50" i="131"/>
  <c r="AB32" i="131"/>
  <c r="Y18" i="131"/>
  <c r="AB12" i="131"/>
  <c r="H12" i="131"/>
  <c r="R20" i="131"/>
  <c r="S8" i="131"/>
  <c r="S20" i="131" s="1"/>
  <c r="M20" i="131"/>
  <c r="U34" i="133"/>
  <c r="V27" i="133"/>
  <c r="V34" i="133" s="1"/>
  <c r="Y14" i="133"/>
  <c r="H14" i="133"/>
  <c r="D18" i="133"/>
  <c r="C14" i="133"/>
  <c r="R19" i="133"/>
  <c r="R18" i="133"/>
  <c r="S12" i="133"/>
  <c r="S19" i="133" s="1"/>
  <c r="K19" i="133"/>
  <c r="Y37" i="135"/>
  <c r="F48" i="135"/>
  <c r="F50" i="135"/>
  <c r="H37" i="135"/>
  <c r="Y29" i="135"/>
  <c r="H29" i="135"/>
  <c r="Y23" i="135"/>
  <c r="H23" i="135"/>
  <c r="Y18" i="135"/>
  <c r="M21" i="127"/>
  <c r="H14" i="127"/>
  <c r="C37" i="129"/>
  <c r="O50" i="129"/>
  <c r="Q35" i="129"/>
  <c r="T34" i="129"/>
  <c r="C29" i="129"/>
  <c r="C26" i="129"/>
  <c r="P23" i="129"/>
  <c r="P35" i="129" s="1"/>
  <c r="Y45" i="131"/>
  <c r="Y37" i="131"/>
  <c r="V34" i="131"/>
  <c r="U33" i="131"/>
  <c r="F19" i="131"/>
  <c r="F35" i="135"/>
  <c r="C16" i="127"/>
  <c r="S16" i="127"/>
  <c r="H21" i="129"/>
  <c r="D33" i="129"/>
  <c r="Y46" i="131"/>
  <c r="AB40" i="131"/>
  <c r="U49" i="131"/>
  <c r="V39" i="131"/>
  <c r="V49" i="131" s="1"/>
  <c r="D48" i="131"/>
  <c r="Y38" i="131"/>
  <c r="I50" i="131"/>
  <c r="M36" i="131"/>
  <c r="I48" i="131"/>
  <c r="S32" i="131"/>
  <c r="S35" i="131" s="1"/>
  <c r="R35" i="131"/>
  <c r="M29" i="131"/>
  <c r="AC25" i="131"/>
  <c r="Y25" i="131"/>
  <c r="M21" i="131"/>
  <c r="K35" i="131"/>
  <c r="M11" i="131"/>
  <c r="AB40" i="133"/>
  <c r="F49" i="133"/>
  <c r="H40" i="133"/>
  <c r="H49" i="133" s="1"/>
  <c r="T48" i="133"/>
  <c r="T50" i="133"/>
  <c r="V38" i="133"/>
  <c r="V48" i="133" s="1"/>
  <c r="N34" i="133"/>
  <c r="P24" i="133"/>
  <c r="P34" i="133" s="1"/>
  <c r="Y22" i="133"/>
  <c r="H22" i="133"/>
  <c r="H33" i="133" s="1"/>
  <c r="D33" i="133"/>
  <c r="C22" i="133"/>
  <c r="S15" i="133"/>
  <c r="S20" i="133" s="1"/>
  <c r="Q18" i="133"/>
  <c r="C6" i="133"/>
  <c r="M6" i="133"/>
  <c r="I18" i="133"/>
  <c r="I20" i="133"/>
  <c r="Y43" i="135"/>
  <c r="H43" i="135"/>
  <c r="Y21" i="135"/>
  <c r="H21" i="135"/>
  <c r="Y19" i="135"/>
  <c r="N50" i="125"/>
  <c r="F50" i="125"/>
  <c r="Q35" i="125"/>
  <c r="I35" i="125"/>
  <c r="C35" i="125" s="1"/>
  <c r="N34" i="125"/>
  <c r="S25" i="125"/>
  <c r="T20" i="125"/>
  <c r="D20" i="125"/>
  <c r="Q19" i="125"/>
  <c r="I19" i="125"/>
  <c r="T50" i="127"/>
  <c r="D50" i="127"/>
  <c r="Q49" i="127"/>
  <c r="T34" i="127"/>
  <c r="D34" i="127"/>
  <c r="I33" i="127"/>
  <c r="Q20" i="127"/>
  <c r="V6" i="127"/>
  <c r="C6" i="127"/>
  <c r="T50" i="129"/>
  <c r="V44" i="129"/>
  <c r="C44" i="129"/>
  <c r="F33" i="129"/>
  <c r="V22" i="129"/>
  <c r="Q18" i="129"/>
  <c r="W9" i="129"/>
  <c r="W19" i="129" s="1"/>
  <c r="M9" i="129"/>
  <c r="M18" i="129" s="1"/>
  <c r="T50" i="131"/>
  <c r="Z49" i="131"/>
  <c r="M30" i="131"/>
  <c r="V35" i="131"/>
  <c r="S19" i="131"/>
  <c r="V50" i="133"/>
  <c r="K33" i="133"/>
  <c r="F49" i="135"/>
  <c r="S18" i="137"/>
  <c r="V9" i="127"/>
  <c r="T19" i="127"/>
  <c r="Y42" i="131"/>
  <c r="C42" i="131"/>
  <c r="Y34" i="131"/>
  <c r="AC29" i="131"/>
  <c r="Z34" i="131"/>
  <c r="AC24" i="131"/>
  <c r="P33" i="131"/>
  <c r="P35" i="131"/>
  <c r="T19" i="131"/>
  <c r="V10" i="131"/>
  <c r="Y46" i="133"/>
  <c r="H46" i="133"/>
  <c r="H48" i="133" s="1"/>
  <c r="C46" i="133"/>
  <c r="AC37" i="133"/>
  <c r="Y37" i="133"/>
  <c r="W48" i="133"/>
  <c r="AB32" i="133"/>
  <c r="H32" i="133"/>
  <c r="F35" i="133"/>
  <c r="AB16" i="133"/>
  <c r="F20" i="133"/>
  <c r="T18" i="133"/>
  <c r="V7" i="133"/>
  <c r="V20" i="133" s="1"/>
  <c r="T20" i="133"/>
  <c r="Y41" i="135"/>
  <c r="H41" i="135"/>
  <c r="S33" i="135"/>
  <c r="S35" i="135"/>
  <c r="T49" i="125"/>
  <c r="Q48" i="125"/>
  <c r="I48" i="125"/>
  <c r="T33" i="125"/>
  <c r="S23" i="127"/>
  <c r="C22" i="127"/>
  <c r="N18" i="127"/>
  <c r="S14" i="127"/>
  <c r="M13" i="127"/>
  <c r="D19" i="127"/>
  <c r="W6" i="127"/>
  <c r="Q48" i="129"/>
  <c r="H36" i="129"/>
  <c r="H28" i="129"/>
  <c r="O20" i="129"/>
  <c r="H11" i="129"/>
  <c r="H8" i="129"/>
  <c r="M47" i="131"/>
  <c r="T49" i="131"/>
  <c r="M39" i="131"/>
  <c r="V19" i="131"/>
  <c r="U20" i="131"/>
  <c r="V49" i="133"/>
  <c r="O34" i="133"/>
  <c r="S35" i="133"/>
  <c r="P19" i="133"/>
  <c r="P49" i="135"/>
  <c r="F33" i="135"/>
  <c r="Y16" i="135"/>
  <c r="H16" i="135"/>
  <c r="Y12" i="135"/>
  <c r="Y8" i="135"/>
  <c r="H8" i="135"/>
  <c r="Y44" i="137"/>
  <c r="Y23" i="137"/>
  <c r="Y22" i="137"/>
  <c r="P18" i="137"/>
  <c r="P20" i="137"/>
  <c r="Y47" i="139"/>
  <c r="H47" i="139"/>
  <c r="D50" i="139"/>
  <c r="C47" i="139"/>
  <c r="K49" i="139"/>
  <c r="AC38" i="139"/>
  <c r="W48" i="139"/>
  <c r="W50" i="139"/>
  <c r="Y15" i="139"/>
  <c r="H15" i="139"/>
  <c r="C15" i="139"/>
  <c r="I18" i="139"/>
  <c r="M8" i="139"/>
  <c r="I20" i="139"/>
  <c r="C8" i="139"/>
  <c r="AC6" i="139"/>
  <c r="W18" i="139"/>
  <c r="W20" i="139"/>
  <c r="AB41" i="141"/>
  <c r="AF41" i="141"/>
  <c r="Z49" i="141"/>
  <c r="H39" i="141"/>
  <c r="AB39" i="141"/>
  <c r="D49" i="141"/>
  <c r="D48" i="141"/>
  <c r="C39" i="141"/>
  <c r="D33" i="141"/>
  <c r="C22" i="141"/>
  <c r="AB22" i="141"/>
  <c r="H22" i="141"/>
  <c r="D35" i="141"/>
  <c r="T19" i="141"/>
  <c r="V10" i="141"/>
  <c r="V19" i="141" s="1"/>
  <c r="M47" i="145"/>
  <c r="F49" i="131"/>
  <c r="AB47" i="131"/>
  <c r="AC44" i="131"/>
  <c r="Y40" i="131"/>
  <c r="AB39" i="131"/>
  <c r="AC36" i="131"/>
  <c r="N33" i="131"/>
  <c r="F33" i="131"/>
  <c r="Y32" i="131"/>
  <c r="AC28" i="131"/>
  <c r="Y24" i="131"/>
  <c r="AB23" i="131"/>
  <c r="K18" i="131"/>
  <c r="Y16" i="131"/>
  <c r="AB15" i="131"/>
  <c r="AC12" i="131"/>
  <c r="H11" i="131"/>
  <c r="Y8" i="131"/>
  <c r="W50" i="133"/>
  <c r="Z49" i="133"/>
  <c r="H47" i="133"/>
  <c r="Y44" i="133"/>
  <c r="AB43" i="133"/>
  <c r="AC40" i="133"/>
  <c r="AC49" i="133" s="1"/>
  <c r="Y36" i="133"/>
  <c r="T35" i="133"/>
  <c r="D35" i="133"/>
  <c r="W34" i="133"/>
  <c r="Z33" i="133"/>
  <c r="AC32" i="133"/>
  <c r="Y28" i="133"/>
  <c r="AB27" i="133"/>
  <c r="AC24" i="133"/>
  <c r="T19" i="133"/>
  <c r="D19" i="133"/>
  <c r="W18" i="133"/>
  <c r="AC16" i="133"/>
  <c r="Y12" i="133"/>
  <c r="AB11" i="133"/>
  <c r="M40" i="135"/>
  <c r="M28" i="135"/>
  <c r="M26" i="135"/>
  <c r="M22" i="135"/>
  <c r="R20" i="135"/>
  <c r="K50" i="137"/>
  <c r="S48" i="137"/>
  <c r="N34" i="139"/>
  <c r="M10" i="139"/>
  <c r="K19" i="139"/>
  <c r="Y15" i="135"/>
  <c r="H15" i="135"/>
  <c r="Y11" i="135"/>
  <c r="H11" i="135"/>
  <c r="Y26" i="137"/>
  <c r="H18" i="137"/>
  <c r="H20" i="137"/>
  <c r="V47" i="139"/>
  <c r="T50" i="139"/>
  <c r="O48" i="139"/>
  <c r="O50" i="139"/>
  <c r="P38" i="139"/>
  <c r="P48" i="139" s="1"/>
  <c r="Z48" i="139"/>
  <c r="Q34" i="139"/>
  <c r="S24" i="139"/>
  <c r="S34" i="139" s="1"/>
  <c r="AB17" i="139"/>
  <c r="F20" i="139"/>
  <c r="N19" i="139"/>
  <c r="P9" i="139"/>
  <c r="P19" i="139" s="1"/>
  <c r="O18" i="139"/>
  <c r="O20" i="139"/>
  <c r="P6" i="139"/>
  <c r="Y25" i="141"/>
  <c r="W33" i="141"/>
  <c r="W34" i="141"/>
  <c r="V23" i="145"/>
  <c r="T35" i="145"/>
  <c r="T33" i="145"/>
  <c r="C40" i="131"/>
  <c r="U34" i="131"/>
  <c r="C32" i="131"/>
  <c r="AC26" i="131"/>
  <c r="C24" i="131"/>
  <c r="Y22" i="131"/>
  <c r="AB21" i="131"/>
  <c r="Z19" i="131"/>
  <c r="C16" i="131"/>
  <c r="Y14" i="131"/>
  <c r="AC10" i="131"/>
  <c r="C8" i="131"/>
  <c r="Y6" i="131"/>
  <c r="T49" i="133"/>
  <c r="D49" i="133"/>
  <c r="Y42" i="133"/>
  <c r="Y34" i="133"/>
  <c r="Q34" i="133"/>
  <c r="I34" i="133"/>
  <c r="Y26" i="133"/>
  <c r="P34" i="137"/>
  <c r="P19" i="137"/>
  <c r="Z50" i="139"/>
  <c r="Q33" i="139"/>
  <c r="O35" i="139"/>
  <c r="Y49" i="141"/>
  <c r="H50" i="141"/>
  <c r="S34" i="141"/>
  <c r="F33" i="141"/>
  <c r="P49" i="143"/>
  <c r="Y7" i="133"/>
  <c r="Y7" i="135"/>
  <c r="H7" i="135"/>
  <c r="Y42" i="137"/>
  <c r="Y38" i="137"/>
  <c r="Y31" i="137"/>
  <c r="Y16" i="137"/>
  <c r="Y12" i="137"/>
  <c r="AB49" i="139"/>
  <c r="M32" i="139"/>
  <c r="C32" i="139"/>
  <c r="I35" i="139"/>
  <c r="AC30" i="139"/>
  <c r="AB25" i="139"/>
  <c r="D33" i="139"/>
  <c r="Y23" i="139"/>
  <c r="H23" i="139"/>
  <c r="D35" i="139"/>
  <c r="C23" i="139"/>
  <c r="M16" i="139"/>
  <c r="C16" i="139"/>
  <c r="U19" i="139"/>
  <c r="V12" i="139"/>
  <c r="V19" i="139" s="1"/>
  <c r="AB37" i="141"/>
  <c r="AF37" i="141"/>
  <c r="Z48" i="141"/>
  <c r="U50" i="141"/>
  <c r="V36" i="141"/>
  <c r="U48" i="141"/>
  <c r="U35" i="141"/>
  <c r="U33" i="141"/>
  <c r="V21" i="141"/>
  <c r="C8" i="141"/>
  <c r="H8" i="141"/>
  <c r="AB8" i="141"/>
  <c r="D20" i="141"/>
  <c r="N34" i="131"/>
  <c r="F34" i="131"/>
  <c r="Q33" i="131"/>
  <c r="I33" i="131"/>
  <c r="AB24" i="131"/>
  <c r="AC21" i="131"/>
  <c r="K19" i="131"/>
  <c r="N18" i="131"/>
  <c r="F18" i="131"/>
  <c r="AB16" i="131"/>
  <c r="AC13" i="131"/>
  <c r="C11" i="131"/>
  <c r="AB8" i="131"/>
  <c r="U49" i="133"/>
  <c r="AB44" i="133"/>
  <c r="AC41" i="133"/>
  <c r="AB36" i="133"/>
  <c r="Z34" i="133"/>
  <c r="R34" i="133"/>
  <c r="AB28" i="133"/>
  <c r="AC25" i="133"/>
  <c r="H24" i="133"/>
  <c r="Y21" i="133"/>
  <c r="D20" i="133"/>
  <c r="W19" i="133"/>
  <c r="O19" i="133"/>
  <c r="AC17" i="133"/>
  <c r="H16" i="133"/>
  <c r="Y13" i="133"/>
  <c r="AB12" i="133"/>
  <c r="AC9" i="133"/>
  <c r="V46" i="135"/>
  <c r="V44" i="135"/>
  <c r="V42" i="135"/>
  <c r="V40" i="135"/>
  <c r="V38" i="135"/>
  <c r="V36" i="135"/>
  <c r="V34" i="135"/>
  <c r="V32" i="135"/>
  <c r="V30" i="135"/>
  <c r="V28" i="135"/>
  <c r="V26" i="135"/>
  <c r="V24" i="135"/>
  <c r="V22" i="135"/>
  <c r="V20" i="135"/>
  <c r="K48" i="137"/>
  <c r="O35" i="137"/>
  <c r="Z11" i="137"/>
  <c r="P49" i="139"/>
  <c r="K34" i="139"/>
  <c r="O19" i="139"/>
  <c r="AF34" i="141"/>
  <c r="Y14" i="135"/>
  <c r="H14" i="135"/>
  <c r="Y10" i="135"/>
  <c r="H10" i="135"/>
  <c r="Y47" i="137"/>
  <c r="Y37" i="137"/>
  <c r="Y28" i="137"/>
  <c r="P33" i="137"/>
  <c r="P35" i="137"/>
  <c r="AC46" i="139"/>
  <c r="Y46" i="139"/>
  <c r="AB41" i="139"/>
  <c r="D49" i="139"/>
  <c r="Y39" i="139"/>
  <c r="H39" i="139"/>
  <c r="C39" i="139"/>
  <c r="R33" i="139"/>
  <c r="R35" i="139"/>
  <c r="S21" i="139"/>
  <c r="AC14" i="139"/>
  <c r="Q18" i="139"/>
  <c r="Q20" i="139"/>
  <c r="S8" i="139"/>
  <c r="S18" i="139" s="1"/>
  <c r="Y7" i="139"/>
  <c r="H7" i="139"/>
  <c r="D18" i="139"/>
  <c r="C7" i="139"/>
  <c r="H47" i="141"/>
  <c r="AB47" i="141"/>
  <c r="D50" i="141"/>
  <c r="C47" i="141"/>
  <c r="AF44" i="141"/>
  <c r="C30" i="141"/>
  <c r="AB30" i="141"/>
  <c r="H30" i="141"/>
  <c r="O33" i="141"/>
  <c r="O34" i="141"/>
  <c r="P25" i="141"/>
  <c r="P34" i="141" s="1"/>
  <c r="K34" i="141"/>
  <c r="M24" i="141"/>
  <c r="S12" i="143"/>
  <c r="Q19" i="143"/>
  <c r="C22" i="131"/>
  <c r="C14" i="131"/>
  <c r="C6" i="131"/>
  <c r="AC44" i="133"/>
  <c r="C42" i="133"/>
  <c r="AB39" i="133"/>
  <c r="AC36" i="133"/>
  <c r="M36" i="133"/>
  <c r="H35" i="133"/>
  <c r="C34" i="133"/>
  <c r="F33" i="133"/>
  <c r="Y32" i="133"/>
  <c r="AC28" i="133"/>
  <c r="C26" i="133"/>
  <c r="Y24" i="133"/>
  <c r="U20" i="133"/>
  <c r="K18" i="133"/>
  <c r="Y16" i="133"/>
  <c r="AB15" i="133"/>
  <c r="AC12" i="133"/>
  <c r="C10" i="133"/>
  <c r="AC7" i="133"/>
  <c r="AC20" i="133" s="1"/>
  <c r="D50" i="135"/>
  <c r="D48" i="135"/>
  <c r="M47" i="135"/>
  <c r="M50" i="135" s="1"/>
  <c r="M39" i="135"/>
  <c r="M48" i="135" s="1"/>
  <c r="M27" i="135"/>
  <c r="M25" i="135"/>
  <c r="M23" i="135"/>
  <c r="M21" i="135"/>
  <c r="R18" i="135"/>
  <c r="S18" i="135"/>
  <c r="O49" i="137"/>
  <c r="M47" i="137"/>
  <c r="Z46" i="137"/>
  <c r="P49" i="137"/>
  <c r="M37" i="137"/>
  <c r="K34" i="137"/>
  <c r="M28" i="137"/>
  <c r="K20" i="137"/>
  <c r="M11" i="137"/>
  <c r="Q49" i="139"/>
  <c r="Y6" i="135"/>
  <c r="H6" i="135"/>
  <c r="Y41" i="137"/>
  <c r="Y25" i="137"/>
  <c r="Y15" i="137"/>
  <c r="Y11" i="137"/>
  <c r="Y10" i="137"/>
  <c r="S37" i="139"/>
  <c r="S50" i="139" s="1"/>
  <c r="R48" i="139"/>
  <c r="T33" i="139"/>
  <c r="T35" i="139"/>
  <c r="V23" i="139"/>
  <c r="V33" i="139" s="1"/>
  <c r="AB9" i="139"/>
  <c r="F19" i="139"/>
  <c r="AC49" i="141"/>
  <c r="AF40" i="141"/>
  <c r="X50" i="141"/>
  <c r="X48" i="141"/>
  <c r="Y38" i="141"/>
  <c r="Y50" i="141" s="1"/>
  <c r="AE48" i="141"/>
  <c r="AE29" i="141"/>
  <c r="H29" i="141"/>
  <c r="K33" i="141"/>
  <c r="M21" i="141"/>
  <c r="H17" i="141"/>
  <c r="AE17" i="141"/>
  <c r="Y8" i="133"/>
  <c r="F20" i="135"/>
  <c r="R19" i="135"/>
  <c r="M25" i="137"/>
  <c r="M33" i="137" s="1"/>
  <c r="K19" i="137"/>
  <c r="M15" i="137"/>
  <c r="M10" i="137"/>
  <c r="M6" i="137"/>
  <c r="R50" i="139"/>
  <c r="V34" i="139"/>
  <c r="S19" i="139"/>
  <c r="R18" i="139"/>
  <c r="D18" i="141"/>
  <c r="Y17" i="135"/>
  <c r="H17" i="135"/>
  <c r="Y13" i="135"/>
  <c r="H13" i="135"/>
  <c r="Y9" i="135"/>
  <c r="H9" i="135"/>
  <c r="Y46" i="137"/>
  <c r="Y36" i="137"/>
  <c r="Y30" i="137"/>
  <c r="T49" i="139"/>
  <c r="V39" i="139"/>
  <c r="V49" i="139" s="1"/>
  <c r="I34" i="139"/>
  <c r="M24" i="139"/>
  <c r="M34" i="139" s="1"/>
  <c r="C24" i="139"/>
  <c r="P17" i="139"/>
  <c r="N20" i="139"/>
  <c r="V7" i="139"/>
  <c r="T18" i="139"/>
  <c r="V18" i="139"/>
  <c r="V20" i="139"/>
  <c r="H43" i="141"/>
  <c r="AB43" i="141"/>
  <c r="C43" i="141"/>
  <c r="C26" i="141"/>
  <c r="AB26" i="141"/>
  <c r="H26" i="141"/>
  <c r="D34" i="141"/>
  <c r="S31" i="143"/>
  <c r="Q35" i="143"/>
  <c r="M23" i="143"/>
  <c r="M22" i="143"/>
  <c r="M21" i="143"/>
  <c r="I35" i="143"/>
  <c r="AB7" i="145"/>
  <c r="Z18" i="145"/>
  <c r="AC7" i="145"/>
  <c r="S12" i="129"/>
  <c r="D49" i="131"/>
  <c r="H45" i="131"/>
  <c r="H37" i="131"/>
  <c r="N35" i="131"/>
  <c r="I34" i="131"/>
  <c r="C34" i="131" s="1"/>
  <c r="D33" i="131"/>
  <c r="H29" i="131"/>
  <c r="H21" i="131"/>
  <c r="I18" i="131"/>
  <c r="H13" i="131"/>
  <c r="AC6" i="131"/>
  <c r="H41" i="133"/>
  <c r="H25" i="133"/>
  <c r="W20" i="133"/>
  <c r="H17" i="133"/>
  <c r="H9" i="133"/>
  <c r="Y6" i="133"/>
  <c r="T49" i="135"/>
  <c r="Z46" i="135"/>
  <c r="Z44" i="135"/>
  <c r="Z42" i="135"/>
  <c r="Z40" i="135"/>
  <c r="Z49" i="135" s="1"/>
  <c r="Z38" i="135"/>
  <c r="Z36" i="135"/>
  <c r="T35" i="135"/>
  <c r="K35" i="135"/>
  <c r="T33" i="135"/>
  <c r="Z32" i="135"/>
  <c r="Z30" i="135"/>
  <c r="Z28" i="135"/>
  <c r="Z26" i="135"/>
  <c r="Z24" i="135"/>
  <c r="Z22" i="135"/>
  <c r="S19" i="135"/>
  <c r="M45" i="137"/>
  <c r="M36" i="137"/>
  <c r="O34" i="137"/>
  <c r="T48" i="139"/>
  <c r="M19" i="139"/>
  <c r="Y34" i="141"/>
  <c r="AB6" i="133"/>
  <c r="H6" i="133"/>
  <c r="Y50" i="137"/>
  <c r="Y45" i="137"/>
  <c r="Y40" i="137"/>
  <c r="Y27" i="137"/>
  <c r="H33" i="137"/>
  <c r="H34" i="137"/>
  <c r="Y24" i="137"/>
  <c r="Y14" i="137"/>
  <c r="Y9" i="137"/>
  <c r="M40" i="139"/>
  <c r="C40" i="139"/>
  <c r="U48" i="139"/>
  <c r="U50" i="139"/>
  <c r="V36" i="139"/>
  <c r="AB33" i="139"/>
  <c r="S32" i="139"/>
  <c r="Q35" i="139"/>
  <c r="Y31" i="139"/>
  <c r="H31" i="139"/>
  <c r="C31" i="139"/>
  <c r="AC22" i="139"/>
  <c r="W33" i="139"/>
  <c r="AB45" i="141"/>
  <c r="AF45" i="141"/>
  <c r="U49" i="141"/>
  <c r="V40" i="141"/>
  <c r="M32" i="141"/>
  <c r="AE25" i="141"/>
  <c r="H25" i="141"/>
  <c r="T20" i="131"/>
  <c r="N50" i="133"/>
  <c r="K35" i="133"/>
  <c r="N18" i="133"/>
  <c r="F18" i="133"/>
  <c r="V47" i="135"/>
  <c r="H46" i="135"/>
  <c r="V45" i="135"/>
  <c r="H44" i="135"/>
  <c r="V43" i="135"/>
  <c r="H42" i="135"/>
  <c r="H40" i="135"/>
  <c r="V39" i="135"/>
  <c r="H38" i="135"/>
  <c r="V37" i="135"/>
  <c r="H36" i="135"/>
  <c r="H32" i="135"/>
  <c r="V31" i="135"/>
  <c r="H30" i="135"/>
  <c r="V29" i="135"/>
  <c r="H28" i="135"/>
  <c r="V27" i="135"/>
  <c r="H26" i="135"/>
  <c r="V25" i="135"/>
  <c r="H24" i="135"/>
  <c r="V23" i="135"/>
  <c r="H22" i="135"/>
  <c r="M19" i="135"/>
  <c r="K33" i="137"/>
  <c r="O19" i="137"/>
  <c r="K18" i="137"/>
  <c r="M19" i="137"/>
  <c r="O49" i="141"/>
  <c r="Y35" i="141"/>
  <c r="V22" i="141"/>
  <c r="T33" i="141"/>
  <c r="C16" i="141"/>
  <c r="AF9" i="141"/>
  <c r="AB9" i="141"/>
  <c r="F20" i="141"/>
  <c r="F18" i="141"/>
  <c r="AE7" i="141"/>
  <c r="C6" i="141"/>
  <c r="M26" i="143"/>
  <c r="M25" i="143"/>
  <c r="M24" i="143"/>
  <c r="P9" i="143"/>
  <c r="N19" i="143"/>
  <c r="K20" i="143"/>
  <c r="AC40" i="145"/>
  <c r="W49" i="145"/>
  <c r="W48" i="145"/>
  <c r="V50" i="145"/>
  <c r="K34" i="145"/>
  <c r="M29" i="145"/>
  <c r="U33" i="145"/>
  <c r="V22" i="145"/>
  <c r="V35" i="145" s="1"/>
  <c r="AB14" i="145"/>
  <c r="H14" i="145"/>
  <c r="M9" i="145"/>
  <c r="I18" i="145"/>
  <c r="I19" i="145"/>
  <c r="C49" i="147"/>
  <c r="C31" i="147"/>
  <c r="S31" i="147"/>
  <c r="D35" i="147"/>
  <c r="H31" i="147"/>
  <c r="M17" i="135"/>
  <c r="M20" i="135" s="1"/>
  <c r="Z47" i="137"/>
  <c r="Z43" i="137"/>
  <c r="Z42" i="137"/>
  <c r="Z41" i="137"/>
  <c r="Z40" i="137"/>
  <c r="Z39" i="137"/>
  <c r="Z38" i="137"/>
  <c r="Z37" i="137"/>
  <c r="Z36" i="137"/>
  <c r="Z32" i="137"/>
  <c r="Z31" i="137"/>
  <c r="Z30" i="137"/>
  <c r="Z29" i="137"/>
  <c r="Z28" i="137"/>
  <c r="Z27" i="137"/>
  <c r="Z26" i="137"/>
  <c r="Z25" i="137"/>
  <c r="Z24" i="137"/>
  <c r="Z21" i="137"/>
  <c r="Z17" i="137"/>
  <c r="Z16" i="137"/>
  <c r="Z15" i="137"/>
  <c r="Z14" i="137"/>
  <c r="Z13" i="137"/>
  <c r="Z12" i="137"/>
  <c r="Z10" i="137"/>
  <c r="Z9" i="137"/>
  <c r="Z8" i="137"/>
  <c r="Z7" i="137"/>
  <c r="Z6" i="137"/>
  <c r="Y45" i="139"/>
  <c r="AC41" i="139"/>
  <c r="S39" i="139"/>
  <c r="S49" i="139" s="1"/>
  <c r="Y37" i="139"/>
  <c r="AB36" i="139"/>
  <c r="W35" i="139"/>
  <c r="Z34" i="139"/>
  <c r="H32" i="139"/>
  <c r="Y29" i="139"/>
  <c r="AC25" i="139"/>
  <c r="P24" i="139"/>
  <c r="P34" i="139" s="1"/>
  <c r="H24" i="139"/>
  <c r="Y21" i="139"/>
  <c r="T20" i="139"/>
  <c r="D20" i="139"/>
  <c r="W19" i="139"/>
  <c r="Y19" i="139" s="1"/>
  <c r="Z18" i="139"/>
  <c r="AC17" i="139"/>
  <c r="Y13" i="139"/>
  <c r="AB12" i="139"/>
  <c r="AC9" i="139"/>
  <c r="Q50" i="141"/>
  <c r="I50" i="141"/>
  <c r="W49" i="141"/>
  <c r="P47" i="141"/>
  <c r="P45" i="141"/>
  <c r="P50" i="141" s="1"/>
  <c r="P43" i="141"/>
  <c r="P39" i="141"/>
  <c r="AB36" i="141"/>
  <c r="AC34" i="141"/>
  <c r="AE30" i="141"/>
  <c r="V30" i="141"/>
  <c r="AF29" i="141"/>
  <c r="AE26" i="141"/>
  <c r="V26" i="141"/>
  <c r="V34" i="141" s="1"/>
  <c r="AF25" i="141"/>
  <c r="AE22" i="141"/>
  <c r="R18" i="141"/>
  <c r="Y6" i="141"/>
  <c r="M45" i="143"/>
  <c r="AB11" i="141"/>
  <c r="AF11" i="141"/>
  <c r="H9" i="141"/>
  <c r="AE9" i="141"/>
  <c r="P48" i="143"/>
  <c r="P50" i="143"/>
  <c r="Z33" i="143"/>
  <c r="Z35" i="143"/>
  <c r="M15" i="143"/>
  <c r="C15" i="143"/>
  <c r="M7" i="143"/>
  <c r="I18" i="143"/>
  <c r="C7" i="143"/>
  <c r="H44" i="145"/>
  <c r="Y44" i="145"/>
  <c r="C44" i="145"/>
  <c r="M26" i="145"/>
  <c r="C26" i="145"/>
  <c r="I34" i="145"/>
  <c r="Q18" i="145"/>
  <c r="S11" i="145"/>
  <c r="Q19" i="145"/>
  <c r="O18" i="145"/>
  <c r="P7" i="145"/>
  <c r="P20" i="145" s="1"/>
  <c r="C48" i="147"/>
  <c r="S48" i="147"/>
  <c r="W49" i="139"/>
  <c r="O49" i="139"/>
  <c r="M47" i="139"/>
  <c r="M50" i="139" s="1"/>
  <c r="H46" i="139"/>
  <c r="C45" i="139"/>
  <c r="Y43" i="139"/>
  <c r="M39" i="139"/>
  <c r="H38" i="139"/>
  <c r="C37" i="139"/>
  <c r="T34" i="139"/>
  <c r="D34" i="139"/>
  <c r="M31" i="139"/>
  <c r="H30" i="139"/>
  <c r="Y27" i="139"/>
  <c r="M23" i="139"/>
  <c r="H22" i="139"/>
  <c r="C21" i="139"/>
  <c r="Q19" i="139"/>
  <c r="I19" i="139"/>
  <c r="C19" i="139" s="1"/>
  <c r="M15" i="139"/>
  <c r="H14" i="139"/>
  <c r="C13" i="139"/>
  <c r="Y11" i="139"/>
  <c r="M7" i="139"/>
  <c r="H6" i="139"/>
  <c r="Q49" i="141"/>
  <c r="W48" i="141"/>
  <c r="P23" i="141"/>
  <c r="T20" i="141"/>
  <c r="S11" i="141"/>
  <c r="S19" i="141" s="1"/>
  <c r="Z20" i="141"/>
  <c r="F19" i="143"/>
  <c r="S50" i="145"/>
  <c r="H31" i="141"/>
  <c r="H27" i="141"/>
  <c r="H23" i="141"/>
  <c r="AF13" i="141"/>
  <c r="AB13" i="141"/>
  <c r="AE11" i="141"/>
  <c r="D19" i="141"/>
  <c r="C10" i="141"/>
  <c r="M32" i="143"/>
  <c r="Y12" i="143"/>
  <c r="Z49" i="145"/>
  <c r="P38" i="145"/>
  <c r="N50" i="145"/>
  <c r="V33" i="145"/>
  <c r="AB13" i="145"/>
  <c r="F18" i="145"/>
  <c r="H13" i="145"/>
  <c r="V6" i="145"/>
  <c r="U18" i="145"/>
  <c r="M20" i="145"/>
  <c r="V47" i="147"/>
  <c r="H12" i="135"/>
  <c r="K48" i="139"/>
  <c r="AB45" i="139"/>
  <c r="AC42" i="139"/>
  <c r="H41" i="139"/>
  <c r="Y38" i="139"/>
  <c r="AB37" i="139"/>
  <c r="U34" i="139"/>
  <c r="Y30" i="139"/>
  <c r="AB29" i="139"/>
  <c r="AC26" i="139"/>
  <c r="H25" i="139"/>
  <c r="Y22" i="139"/>
  <c r="AB21" i="139"/>
  <c r="Z19" i="139"/>
  <c r="R19" i="139"/>
  <c r="U18" i="139"/>
  <c r="H17" i="139"/>
  <c r="Y14" i="139"/>
  <c r="AB13" i="139"/>
  <c r="AC10" i="139"/>
  <c r="H9" i="139"/>
  <c r="H19" i="139" s="1"/>
  <c r="Y6" i="139"/>
  <c r="T50" i="141"/>
  <c r="H46" i="141"/>
  <c r="H42" i="141"/>
  <c r="H48" i="141" s="1"/>
  <c r="Y33" i="141"/>
  <c r="S49" i="143"/>
  <c r="P34" i="143"/>
  <c r="U34" i="145"/>
  <c r="AE44" i="141"/>
  <c r="AE40" i="141"/>
  <c r="AE36" i="141"/>
  <c r="S48" i="143"/>
  <c r="S50" i="143"/>
  <c r="M31" i="143"/>
  <c r="P33" i="143"/>
  <c r="P35" i="143"/>
  <c r="O49" i="145"/>
  <c r="O48" i="145"/>
  <c r="P50" i="145"/>
  <c r="Y23" i="145"/>
  <c r="H23" i="145"/>
  <c r="D35" i="145"/>
  <c r="D33" i="145"/>
  <c r="C23" i="145"/>
  <c r="Y14" i="145"/>
  <c r="AC14" i="145"/>
  <c r="V14" i="147"/>
  <c r="V12" i="147"/>
  <c r="W12" i="147"/>
  <c r="T19" i="147"/>
  <c r="C11" i="147"/>
  <c r="S11" i="147"/>
  <c r="H11" i="147"/>
  <c r="V31" i="137"/>
  <c r="V30" i="137"/>
  <c r="V29" i="137"/>
  <c r="V28" i="137"/>
  <c r="V27" i="137"/>
  <c r="V26" i="137"/>
  <c r="V6" i="137"/>
  <c r="N50" i="139"/>
  <c r="F50" i="139"/>
  <c r="I49" i="139"/>
  <c r="D48" i="139"/>
  <c r="AC45" i="139"/>
  <c r="C43" i="139"/>
  <c r="Y41" i="139"/>
  <c r="AB40" i="139"/>
  <c r="AC37" i="139"/>
  <c r="AC50" i="139" s="1"/>
  <c r="K35" i="139"/>
  <c r="F34" i="139"/>
  <c r="I33" i="139"/>
  <c r="AC29" i="139"/>
  <c r="C27" i="139"/>
  <c r="Y25" i="139"/>
  <c r="AB24" i="139"/>
  <c r="AC21" i="139"/>
  <c r="F18" i="139"/>
  <c r="AB16" i="139"/>
  <c r="AC13" i="139"/>
  <c r="C11" i="139"/>
  <c r="Y9" i="139"/>
  <c r="K49" i="141"/>
  <c r="Q48" i="141"/>
  <c r="M47" i="141"/>
  <c r="M50" i="141" s="1"/>
  <c r="AB46" i="141"/>
  <c r="S46" i="141"/>
  <c r="M43" i="141"/>
  <c r="AB42" i="141"/>
  <c r="S42" i="141"/>
  <c r="S49" i="141" s="1"/>
  <c r="M39" i="141"/>
  <c r="AB38" i="141"/>
  <c r="S38" i="141"/>
  <c r="X34" i="141"/>
  <c r="N34" i="141"/>
  <c r="X35" i="141"/>
  <c r="S18" i="141"/>
  <c r="Q48" i="143"/>
  <c r="S19" i="143"/>
  <c r="F19" i="145"/>
  <c r="P14" i="145"/>
  <c r="AF21" i="141"/>
  <c r="AB21" i="141"/>
  <c r="AE19" i="141"/>
  <c r="AB15" i="141"/>
  <c r="AF15" i="141"/>
  <c r="C12" i="141"/>
  <c r="N20" i="141"/>
  <c r="P7" i="141"/>
  <c r="N18" i="141"/>
  <c r="M42" i="143"/>
  <c r="M30" i="143"/>
  <c r="Q18" i="143"/>
  <c r="S8" i="143"/>
  <c r="S20" i="143" s="1"/>
  <c r="AB41" i="145"/>
  <c r="F49" i="145"/>
  <c r="U48" i="145"/>
  <c r="U49" i="145"/>
  <c r="AB33" i="145"/>
  <c r="P21" i="145"/>
  <c r="N33" i="145"/>
  <c r="N35" i="145"/>
  <c r="AC10" i="145"/>
  <c r="Y10" i="145"/>
  <c r="W18" i="145"/>
  <c r="P10" i="145"/>
  <c r="P19" i="145" s="1"/>
  <c r="N19" i="145"/>
  <c r="N18" i="145"/>
  <c r="H38" i="147"/>
  <c r="F48" i="147"/>
  <c r="V38" i="147"/>
  <c r="V30" i="149"/>
  <c r="W30" i="149"/>
  <c r="C29" i="149"/>
  <c r="S29" i="149"/>
  <c r="H29" i="149"/>
  <c r="S34" i="143"/>
  <c r="K48" i="147"/>
  <c r="AE32" i="141"/>
  <c r="AE28" i="141"/>
  <c r="F34" i="141"/>
  <c r="AE24" i="141"/>
  <c r="H21" i="141"/>
  <c r="AE21" i="141"/>
  <c r="AF17" i="141"/>
  <c r="AB17" i="141"/>
  <c r="AE15" i="141"/>
  <c r="C14" i="141"/>
  <c r="H13" i="141"/>
  <c r="AE13" i="141"/>
  <c r="AB7" i="141"/>
  <c r="Z18" i="141"/>
  <c r="AF7" i="141"/>
  <c r="AF20" i="141" s="1"/>
  <c r="V20" i="141"/>
  <c r="V18" i="141"/>
  <c r="M41" i="143"/>
  <c r="M40" i="143"/>
  <c r="M39" i="143"/>
  <c r="M29" i="143"/>
  <c r="M28" i="143"/>
  <c r="S33" i="143"/>
  <c r="S35" i="143"/>
  <c r="M11" i="143"/>
  <c r="C11" i="143"/>
  <c r="M46" i="145"/>
  <c r="K50" i="145"/>
  <c r="N49" i="145"/>
  <c r="P43" i="145"/>
  <c r="F48" i="145"/>
  <c r="AB36" i="145"/>
  <c r="F50" i="145"/>
  <c r="H36" i="145"/>
  <c r="R33" i="145"/>
  <c r="S31" i="145"/>
  <c r="S35" i="145" s="1"/>
  <c r="P25" i="145"/>
  <c r="N34" i="145"/>
  <c r="C24" i="145"/>
  <c r="D34" i="145"/>
  <c r="H24" i="145"/>
  <c r="Y24" i="145"/>
  <c r="AC15" i="145"/>
  <c r="S18" i="149"/>
  <c r="N48" i="139"/>
  <c r="F48" i="139"/>
  <c r="U35" i="139"/>
  <c r="K33" i="139"/>
  <c r="Z20" i="139"/>
  <c r="R20" i="139"/>
  <c r="AE50" i="141"/>
  <c r="AE46" i="141"/>
  <c r="V46" i="141"/>
  <c r="AE42" i="141"/>
  <c r="V42" i="141"/>
  <c r="AE38" i="141"/>
  <c r="V38" i="141"/>
  <c r="R35" i="141"/>
  <c r="Z34" i="141"/>
  <c r="N33" i="141"/>
  <c r="I33" i="141"/>
  <c r="T18" i="141"/>
  <c r="AB10" i="141"/>
  <c r="H10" i="141"/>
  <c r="Y19" i="141"/>
  <c r="M19" i="141"/>
  <c r="I48" i="143"/>
  <c r="Q33" i="143"/>
  <c r="M38" i="143"/>
  <c r="M37" i="143"/>
  <c r="M36" i="143"/>
  <c r="M27" i="143"/>
  <c r="Y16" i="143"/>
  <c r="Y8" i="143"/>
  <c r="F18" i="143"/>
  <c r="V42" i="145"/>
  <c r="T49" i="145"/>
  <c r="S33" i="145"/>
  <c r="T19" i="145"/>
  <c r="V9" i="145"/>
  <c r="V19" i="145" s="1"/>
  <c r="T18" i="145"/>
  <c r="C47" i="151"/>
  <c r="H47" i="151"/>
  <c r="AB47" i="151"/>
  <c r="AE46" i="151"/>
  <c r="F50" i="151"/>
  <c r="AF44" i="151"/>
  <c r="AB44" i="151"/>
  <c r="AF40" i="151"/>
  <c r="Z49" i="151"/>
  <c r="AB40" i="151"/>
  <c r="Z48" i="151"/>
  <c r="Q50" i="139"/>
  <c r="I50" i="139"/>
  <c r="N35" i="139"/>
  <c r="F35" i="139"/>
  <c r="K20" i="139"/>
  <c r="T48" i="141"/>
  <c r="AF46" i="141"/>
  <c r="AF42" i="141"/>
  <c r="AF38" i="141"/>
  <c r="O48" i="141"/>
  <c r="Z33" i="141"/>
  <c r="H32" i="141"/>
  <c r="AB31" i="141"/>
  <c r="M29" i="141"/>
  <c r="H28" i="141"/>
  <c r="AB27" i="141"/>
  <c r="M25" i="141"/>
  <c r="H24" i="141"/>
  <c r="AB23" i="141"/>
  <c r="AC35" i="141"/>
  <c r="AB12" i="141"/>
  <c r="H12" i="141"/>
  <c r="X19" i="141"/>
  <c r="P19" i="141"/>
  <c r="I50" i="143"/>
  <c r="C50" i="143" s="1"/>
  <c r="I49" i="143"/>
  <c r="H16" i="143"/>
  <c r="H12" i="143"/>
  <c r="H8" i="143"/>
  <c r="C25" i="145"/>
  <c r="H25" i="145"/>
  <c r="P39" i="147"/>
  <c r="P49" i="147" s="1"/>
  <c r="N49" i="147"/>
  <c r="C30" i="147"/>
  <c r="M30" i="147"/>
  <c r="P6" i="147"/>
  <c r="N20" i="147"/>
  <c r="N18" i="147"/>
  <c r="V45" i="149"/>
  <c r="M38" i="149"/>
  <c r="W32" i="149"/>
  <c r="S32" i="149"/>
  <c r="J18" i="153"/>
  <c r="J34" i="153" s="1"/>
  <c r="G34" i="153"/>
  <c r="H18" i="153"/>
  <c r="H34" i="153" s="1"/>
  <c r="J16" i="153"/>
  <c r="J32" i="153" s="1"/>
  <c r="H16" i="153"/>
  <c r="H32" i="153" s="1"/>
  <c r="G32" i="153"/>
  <c r="G21" i="153"/>
  <c r="G37" i="153" s="1"/>
  <c r="X20" i="153"/>
  <c r="X36" i="153" s="1"/>
  <c r="X26" i="153"/>
  <c r="J26" i="153"/>
  <c r="O23" i="153"/>
  <c r="O21" i="153"/>
  <c r="O37" i="153" s="1"/>
  <c r="O19" i="153"/>
  <c r="O35" i="153" s="1"/>
  <c r="Q33" i="141"/>
  <c r="W20" i="141"/>
  <c r="AE16" i="141"/>
  <c r="M15" i="141"/>
  <c r="M18" i="141" s="1"/>
  <c r="AE12" i="141"/>
  <c r="AE8" i="141"/>
  <c r="H47" i="143"/>
  <c r="H46" i="143"/>
  <c r="H45" i="143"/>
  <c r="H44" i="143"/>
  <c r="H43" i="143"/>
  <c r="H42" i="143"/>
  <c r="H41" i="143"/>
  <c r="H40" i="143"/>
  <c r="H39" i="143"/>
  <c r="H38" i="143"/>
  <c r="H37" i="143"/>
  <c r="H36" i="143"/>
  <c r="H32" i="143"/>
  <c r="H31" i="143"/>
  <c r="H30" i="143"/>
  <c r="H29" i="143"/>
  <c r="H28" i="143"/>
  <c r="H27" i="143"/>
  <c r="H26" i="143"/>
  <c r="H25" i="143"/>
  <c r="H24" i="143"/>
  <c r="H23" i="143"/>
  <c r="H22" i="143"/>
  <c r="H21" i="143"/>
  <c r="T18" i="143"/>
  <c r="Z16" i="143"/>
  <c r="Z12" i="143"/>
  <c r="Z8" i="143"/>
  <c r="Q49" i="145"/>
  <c r="M44" i="145"/>
  <c r="P41" i="145"/>
  <c r="P49" i="145" s="1"/>
  <c r="C40" i="145"/>
  <c r="V39" i="145"/>
  <c r="V49" i="145" s="1"/>
  <c r="Q34" i="145"/>
  <c r="F34" i="145"/>
  <c r="S32" i="145"/>
  <c r="V24" i="145"/>
  <c r="V34" i="145" s="1"/>
  <c r="AC23" i="145"/>
  <c r="U35" i="145"/>
  <c r="M21" i="145"/>
  <c r="C21" i="145"/>
  <c r="R19" i="145"/>
  <c r="V8" i="145"/>
  <c r="H47" i="147"/>
  <c r="M46" i="147"/>
  <c r="H17" i="143"/>
  <c r="H13" i="143"/>
  <c r="H9" i="143"/>
  <c r="AB37" i="145"/>
  <c r="H10" i="145"/>
  <c r="S50" i="147"/>
  <c r="M47" i="147"/>
  <c r="W39" i="147"/>
  <c r="W49" i="147" s="1"/>
  <c r="S39" i="147"/>
  <c r="H22" i="147"/>
  <c r="V22" i="147"/>
  <c r="H32" i="149"/>
  <c r="V32" i="149"/>
  <c r="V15" i="149"/>
  <c r="D50" i="151"/>
  <c r="H37" i="151"/>
  <c r="H50" i="151" s="1"/>
  <c r="D48" i="151"/>
  <c r="C37" i="151"/>
  <c r="AB37" i="151"/>
  <c r="D34" i="151"/>
  <c r="H25" i="151"/>
  <c r="H34" i="151" s="1"/>
  <c r="C25" i="151"/>
  <c r="D33" i="151"/>
  <c r="X33" i="151"/>
  <c r="Y23" i="151"/>
  <c r="X35" i="151"/>
  <c r="F35" i="151"/>
  <c r="F33" i="151"/>
  <c r="AE22" i="151"/>
  <c r="I49" i="145"/>
  <c r="D48" i="145"/>
  <c r="Y47" i="145"/>
  <c r="AB38" i="145"/>
  <c r="AC31" i="145"/>
  <c r="AC17" i="145"/>
  <c r="H11" i="145"/>
  <c r="U19" i="145"/>
  <c r="AB21" i="145"/>
  <c r="M11" i="145"/>
  <c r="Y8" i="145"/>
  <c r="H8" i="145"/>
  <c r="C8" i="145"/>
  <c r="V32" i="147"/>
  <c r="W47" i="149"/>
  <c r="C46" i="149"/>
  <c r="S46" i="149"/>
  <c r="H46" i="149"/>
  <c r="W22" i="149"/>
  <c r="S22" i="149"/>
  <c r="Q33" i="149"/>
  <c r="H15" i="141"/>
  <c r="H11" i="141"/>
  <c r="H7" i="141"/>
  <c r="C48" i="143"/>
  <c r="C47" i="143"/>
  <c r="C46" i="143"/>
  <c r="C45" i="143"/>
  <c r="C44" i="143"/>
  <c r="C43" i="143"/>
  <c r="C42" i="143"/>
  <c r="C41" i="143"/>
  <c r="C40" i="143"/>
  <c r="C39" i="143"/>
  <c r="C38" i="143"/>
  <c r="C37" i="143"/>
  <c r="C36" i="143"/>
  <c r="C35" i="143"/>
  <c r="C34" i="143"/>
  <c r="C33" i="143"/>
  <c r="C32" i="143"/>
  <c r="C31" i="143"/>
  <c r="C30" i="143"/>
  <c r="C29" i="143"/>
  <c r="C28" i="143"/>
  <c r="C27" i="143"/>
  <c r="C26" i="143"/>
  <c r="C25" i="143"/>
  <c r="C24" i="143"/>
  <c r="C23" i="143"/>
  <c r="C22" i="143"/>
  <c r="C21" i="143"/>
  <c r="N18" i="143"/>
  <c r="M16" i="143"/>
  <c r="Y14" i="143"/>
  <c r="P14" i="143"/>
  <c r="M12" i="143"/>
  <c r="Y10" i="143"/>
  <c r="P10" i="143"/>
  <c r="M8" i="143"/>
  <c r="Y6" i="143"/>
  <c r="P6" i="143"/>
  <c r="Z50" i="145"/>
  <c r="D50" i="145"/>
  <c r="Z48" i="145"/>
  <c r="AC41" i="145"/>
  <c r="Y40" i="145"/>
  <c r="H37" i="145"/>
  <c r="O35" i="145"/>
  <c r="T34" i="145"/>
  <c r="C32" i="145"/>
  <c r="V31" i="145"/>
  <c r="Y31" i="145"/>
  <c r="M30" i="145"/>
  <c r="AB25" i="145"/>
  <c r="S25" i="145"/>
  <c r="S34" i="145" s="1"/>
  <c r="AB22" i="145"/>
  <c r="Y18" i="145"/>
  <c r="C18" i="145"/>
  <c r="H15" i="145"/>
  <c r="O20" i="145"/>
  <c r="H39" i="147"/>
  <c r="N50" i="147"/>
  <c r="H14" i="143"/>
  <c r="H10" i="143"/>
  <c r="H6" i="143"/>
  <c r="AB45" i="145"/>
  <c r="AC42" i="145"/>
  <c r="M45" i="147"/>
  <c r="W40" i="147"/>
  <c r="F49" i="147"/>
  <c r="P38" i="147"/>
  <c r="P50" i="147" s="1"/>
  <c r="N48" i="147"/>
  <c r="M37" i="147"/>
  <c r="W29" i="147"/>
  <c r="M12" i="147"/>
  <c r="M8" i="147"/>
  <c r="W40" i="149"/>
  <c r="Q48" i="149"/>
  <c r="Q49" i="149"/>
  <c r="S40" i="149"/>
  <c r="C37" i="149"/>
  <c r="S37" i="149"/>
  <c r="D48" i="149"/>
  <c r="H37" i="149"/>
  <c r="D50" i="149"/>
  <c r="O48" i="149"/>
  <c r="O50" i="149"/>
  <c r="M30" i="149"/>
  <c r="N19" i="149"/>
  <c r="P11" i="149"/>
  <c r="P19" i="149" s="1"/>
  <c r="T20" i="143"/>
  <c r="D20" i="143"/>
  <c r="T19" i="143"/>
  <c r="O18" i="143"/>
  <c r="D18" i="143"/>
  <c r="Z14" i="143"/>
  <c r="Z10" i="143"/>
  <c r="Z6" i="143"/>
  <c r="Q50" i="145"/>
  <c r="Q48" i="145"/>
  <c r="P42" i="145"/>
  <c r="H40" i="145"/>
  <c r="H39" i="145"/>
  <c r="H38" i="145"/>
  <c r="S48" i="145"/>
  <c r="K48" i="145"/>
  <c r="F35" i="145"/>
  <c r="Q33" i="145"/>
  <c r="AC25" i="145"/>
  <c r="S16" i="145"/>
  <c r="AB12" i="145"/>
  <c r="Z20" i="145"/>
  <c r="AB20" i="145" s="1"/>
  <c r="F50" i="147"/>
  <c r="D33" i="147"/>
  <c r="H49" i="151"/>
  <c r="H42" i="145"/>
  <c r="AB29" i="145"/>
  <c r="AC26" i="145"/>
  <c r="V40" i="147"/>
  <c r="C40" i="147"/>
  <c r="S40" i="147"/>
  <c r="H40" i="147"/>
  <c r="M39" i="147"/>
  <c r="M49" i="147" s="1"/>
  <c r="V27" i="147"/>
  <c r="F34" i="147"/>
  <c r="V38" i="149"/>
  <c r="T50" i="149"/>
  <c r="W38" i="149"/>
  <c r="C25" i="149"/>
  <c r="S25" i="149"/>
  <c r="D34" i="149"/>
  <c r="H25" i="149"/>
  <c r="P34" i="145"/>
  <c r="Z35" i="145"/>
  <c r="R35" i="145"/>
  <c r="O48" i="147"/>
  <c r="H15" i="143"/>
  <c r="H11" i="143"/>
  <c r="H7" i="143"/>
  <c r="M43" i="145"/>
  <c r="H26" i="145"/>
  <c r="H33" i="145" s="1"/>
  <c r="C17" i="145"/>
  <c r="H17" i="145"/>
  <c r="Z19" i="145"/>
  <c r="C9" i="145"/>
  <c r="H9" i="145"/>
  <c r="W47" i="147"/>
  <c r="S47" i="147"/>
  <c r="C41" i="147"/>
  <c r="S41" i="147"/>
  <c r="H41" i="147"/>
  <c r="M32" i="147"/>
  <c r="C28" i="147"/>
  <c r="H28" i="147"/>
  <c r="N48" i="149"/>
  <c r="N49" i="149"/>
  <c r="P41" i="149"/>
  <c r="H40" i="149"/>
  <c r="H49" i="149" s="1"/>
  <c r="V40" i="149"/>
  <c r="F48" i="149"/>
  <c r="F49" i="149"/>
  <c r="C16" i="149"/>
  <c r="I20" i="149"/>
  <c r="M16" i="149"/>
  <c r="AE34" i="151"/>
  <c r="Q18" i="141"/>
  <c r="N20" i="143"/>
  <c r="F20" i="143"/>
  <c r="D19" i="143"/>
  <c r="Z15" i="143"/>
  <c r="Z11" i="143"/>
  <c r="Z7" i="143"/>
  <c r="D49" i="145"/>
  <c r="T48" i="145"/>
  <c r="I48" i="145"/>
  <c r="H47" i="145"/>
  <c r="H46" i="145"/>
  <c r="AC38" i="145"/>
  <c r="AC50" i="145"/>
  <c r="U50" i="145"/>
  <c r="M36" i="145"/>
  <c r="I33" i="145"/>
  <c r="H29" i="145"/>
  <c r="Y26" i="145"/>
  <c r="AB24" i="145"/>
  <c r="Q20" i="145"/>
  <c r="W19" i="145"/>
  <c r="R18" i="145"/>
  <c r="V16" i="145"/>
  <c r="M13" i="145"/>
  <c r="C11" i="145"/>
  <c r="S8" i="145"/>
  <c r="AC6" i="145"/>
  <c r="R20" i="145"/>
  <c r="Q49" i="147"/>
  <c r="S49" i="147" s="1"/>
  <c r="H45" i="149"/>
  <c r="F48" i="151"/>
  <c r="C41" i="145"/>
  <c r="H41" i="145"/>
  <c r="M27" i="145"/>
  <c r="K33" i="145"/>
  <c r="H46" i="147"/>
  <c r="V41" i="147"/>
  <c r="M40" i="147"/>
  <c r="M29" i="147"/>
  <c r="W14" i="147"/>
  <c r="Q19" i="147"/>
  <c r="S14" i="147"/>
  <c r="W23" i="149"/>
  <c r="T33" i="149"/>
  <c r="T35" i="149"/>
  <c r="K19" i="149"/>
  <c r="K18" i="149"/>
  <c r="M10" i="149"/>
  <c r="W19" i="143"/>
  <c r="V17" i="143"/>
  <c r="M14" i="143"/>
  <c r="V13" i="143"/>
  <c r="M10" i="143"/>
  <c r="V9" i="143"/>
  <c r="M6" i="143"/>
  <c r="T50" i="145"/>
  <c r="V40" i="145"/>
  <c r="S49" i="145"/>
  <c r="K49" i="145"/>
  <c r="C39" i="145"/>
  <c r="M37" i="145"/>
  <c r="N48" i="145"/>
  <c r="Z34" i="145"/>
  <c r="H30" i="145"/>
  <c r="AC21" i="145"/>
  <c r="C19" i="145"/>
  <c r="P17" i="145"/>
  <c r="C16" i="145"/>
  <c r="V15" i="145"/>
  <c r="Y15" i="145"/>
  <c r="M14" i="145"/>
  <c r="S9" i="145"/>
  <c r="S19" i="145" s="1"/>
  <c r="T33" i="147"/>
  <c r="C7" i="147"/>
  <c r="S7" i="147"/>
  <c r="D18" i="147"/>
  <c r="P24" i="149"/>
  <c r="N34" i="149"/>
  <c r="C13" i="149"/>
  <c r="S13" i="149"/>
  <c r="V9" i="149"/>
  <c r="T19" i="149"/>
  <c r="W8" i="149"/>
  <c r="S8" i="149"/>
  <c r="P7" i="149"/>
  <c r="N20" i="149"/>
  <c r="N18" i="149"/>
  <c r="AE30" i="151"/>
  <c r="S11" i="151"/>
  <c r="R19" i="151"/>
  <c r="S7" i="151"/>
  <c r="R18" i="151"/>
  <c r="P20" i="151"/>
  <c r="P18" i="151"/>
  <c r="O21" i="155"/>
  <c r="O37" i="155" s="1"/>
  <c r="O24" i="155"/>
  <c r="V26" i="159"/>
  <c r="X26" i="161"/>
  <c r="H26" i="161"/>
  <c r="W20" i="145"/>
  <c r="K50" i="147"/>
  <c r="W46" i="147"/>
  <c r="S42" i="147"/>
  <c r="C42" i="147"/>
  <c r="W38" i="147"/>
  <c r="N35" i="147"/>
  <c r="O34" i="147"/>
  <c r="O33" i="147"/>
  <c r="W31" i="147"/>
  <c r="V29" i="147"/>
  <c r="C29" i="147"/>
  <c r="W24" i="147"/>
  <c r="M24" i="147"/>
  <c r="D34" i="147"/>
  <c r="K20" i="147"/>
  <c r="W16" i="147"/>
  <c r="M16" i="147"/>
  <c r="C12" i="147"/>
  <c r="V7" i="147"/>
  <c r="M7" i="147"/>
  <c r="K48" i="149"/>
  <c r="V47" i="149"/>
  <c r="C47" i="149"/>
  <c r="W42" i="149"/>
  <c r="M42" i="149"/>
  <c r="C38" i="149"/>
  <c r="F50" i="149"/>
  <c r="F33" i="149"/>
  <c r="C30" i="149"/>
  <c r="S26" i="149"/>
  <c r="V23" i="149"/>
  <c r="K20" i="149"/>
  <c r="W16" i="149"/>
  <c r="S15" i="149"/>
  <c r="C12" i="149"/>
  <c r="V49" i="151"/>
  <c r="H6" i="147"/>
  <c r="F20" i="147"/>
  <c r="M39" i="149"/>
  <c r="K49" i="149"/>
  <c r="C17" i="149"/>
  <c r="S17" i="149"/>
  <c r="W15" i="149"/>
  <c r="R49" i="151"/>
  <c r="S40" i="151"/>
  <c r="S49" i="151" s="1"/>
  <c r="T50" i="151"/>
  <c r="V37" i="151"/>
  <c r="T48" i="151"/>
  <c r="AF28" i="151"/>
  <c r="AB28" i="151"/>
  <c r="Y33" i="151"/>
  <c r="Y35" i="151"/>
  <c r="AB18" i="151"/>
  <c r="C47" i="147"/>
  <c r="C39" i="147"/>
  <c r="O35" i="147"/>
  <c r="F35" i="147"/>
  <c r="Q34" i="147"/>
  <c r="F33" i="147"/>
  <c r="I33" i="147"/>
  <c r="K18" i="147"/>
  <c r="S9" i="147"/>
  <c r="C8" i="147"/>
  <c r="C43" i="149"/>
  <c r="M9" i="147"/>
  <c r="K19" i="147"/>
  <c r="S49" i="149"/>
  <c r="S24" i="149"/>
  <c r="M22" i="149"/>
  <c r="H45" i="151"/>
  <c r="C45" i="151"/>
  <c r="H41" i="151"/>
  <c r="C41" i="151"/>
  <c r="Y50" i="151"/>
  <c r="T34" i="151"/>
  <c r="V25" i="151"/>
  <c r="V34" i="151" s="1"/>
  <c r="M16" i="151"/>
  <c r="AB14" i="151"/>
  <c r="H14" i="151"/>
  <c r="C14" i="151"/>
  <c r="M12" i="151"/>
  <c r="AB10" i="151"/>
  <c r="D19" i="151"/>
  <c r="H10" i="151"/>
  <c r="C10" i="151"/>
  <c r="M8" i="151"/>
  <c r="I18" i="151"/>
  <c r="I20" i="151"/>
  <c r="AB6" i="151"/>
  <c r="D20" i="151"/>
  <c r="H6" i="151"/>
  <c r="C6" i="151"/>
  <c r="W23" i="147"/>
  <c r="V21" i="147"/>
  <c r="W15" i="147"/>
  <c r="W20" i="147" s="1"/>
  <c r="V13" i="147"/>
  <c r="W41" i="149"/>
  <c r="V39" i="149"/>
  <c r="V31" i="149"/>
  <c r="V25" i="149"/>
  <c r="H24" i="149"/>
  <c r="F34" i="149"/>
  <c r="K33" i="149"/>
  <c r="C8" i="149"/>
  <c r="X48" i="151"/>
  <c r="Y39" i="151"/>
  <c r="P48" i="151"/>
  <c r="P50" i="151"/>
  <c r="H21" i="151"/>
  <c r="D35" i="151"/>
  <c r="C21" i="151"/>
  <c r="Y7" i="145"/>
  <c r="AB6" i="145"/>
  <c r="W45" i="147"/>
  <c r="I35" i="147"/>
  <c r="I34" i="147"/>
  <c r="S32" i="147"/>
  <c r="W30" i="147"/>
  <c r="P30" i="147"/>
  <c r="P35" i="147" s="1"/>
  <c r="M26" i="147"/>
  <c r="M33" i="147" s="1"/>
  <c r="W21" i="147"/>
  <c r="D20" i="147"/>
  <c r="N19" i="147"/>
  <c r="D19" i="147"/>
  <c r="W13" i="147"/>
  <c r="W11" i="147"/>
  <c r="V9" i="147"/>
  <c r="C9" i="147"/>
  <c r="H7" i="147"/>
  <c r="M44" i="149"/>
  <c r="W39" i="149"/>
  <c r="W37" i="149"/>
  <c r="K35" i="149"/>
  <c r="K34" i="149"/>
  <c r="W31" i="149"/>
  <c r="W29" i="149"/>
  <c r="V27" i="149"/>
  <c r="W26" i="149"/>
  <c r="W17" i="149"/>
  <c r="H17" i="149"/>
  <c r="H13" i="149"/>
  <c r="H11" i="149"/>
  <c r="M6" i="149"/>
  <c r="T49" i="151"/>
  <c r="N49" i="151"/>
  <c r="H38" i="151"/>
  <c r="X34" i="151"/>
  <c r="P34" i="151"/>
  <c r="H23" i="149"/>
  <c r="S16" i="149"/>
  <c r="M14" i="149"/>
  <c r="D19" i="149"/>
  <c r="C9" i="149"/>
  <c r="S9" i="149"/>
  <c r="F20" i="149"/>
  <c r="F18" i="149"/>
  <c r="C49" i="151"/>
  <c r="AE38" i="151"/>
  <c r="AF36" i="151"/>
  <c r="AB36" i="151"/>
  <c r="H29" i="151"/>
  <c r="C29" i="151"/>
  <c r="AE26" i="151"/>
  <c r="AF24" i="151"/>
  <c r="Z33" i="151"/>
  <c r="Z34" i="151"/>
  <c r="AB24" i="151"/>
  <c r="N35" i="151"/>
  <c r="P22" i="151"/>
  <c r="N33" i="151"/>
  <c r="S35" i="151"/>
  <c r="Y19" i="151"/>
  <c r="C27" i="147"/>
  <c r="S27" i="147"/>
  <c r="C45" i="149"/>
  <c r="S45" i="149"/>
  <c r="C24" i="149"/>
  <c r="V17" i="149"/>
  <c r="AE42" i="151"/>
  <c r="AF32" i="151"/>
  <c r="AB32" i="151"/>
  <c r="M35" i="151"/>
  <c r="AE19" i="151"/>
  <c r="S17" i="151"/>
  <c r="Q20" i="151"/>
  <c r="Q19" i="151"/>
  <c r="S9" i="151"/>
  <c r="K35" i="147"/>
  <c r="K34" i="147"/>
  <c r="K33" i="147"/>
  <c r="H25" i="147"/>
  <c r="H34" i="147" s="1"/>
  <c r="S24" i="147"/>
  <c r="Q20" i="147"/>
  <c r="F19" i="147"/>
  <c r="Q18" i="147"/>
  <c r="F18" i="147"/>
  <c r="H17" i="147"/>
  <c r="S16" i="147"/>
  <c r="H14" i="147"/>
  <c r="H12" i="147"/>
  <c r="M10" i="147"/>
  <c r="O19" i="147"/>
  <c r="M47" i="149"/>
  <c r="M45" i="149"/>
  <c r="H43" i="149"/>
  <c r="S42" i="149"/>
  <c r="P40" i="149"/>
  <c r="P39" i="149"/>
  <c r="P49" i="149" s="1"/>
  <c r="H38" i="149"/>
  <c r="H48" i="149" s="1"/>
  <c r="T48" i="149"/>
  <c r="M36" i="149"/>
  <c r="P31" i="149"/>
  <c r="H30" i="149"/>
  <c r="M28" i="149"/>
  <c r="M34" i="149" s="1"/>
  <c r="O33" i="149"/>
  <c r="C22" i="149"/>
  <c r="O18" i="149"/>
  <c r="N48" i="151"/>
  <c r="F49" i="151"/>
  <c r="T33" i="151"/>
  <c r="R35" i="151"/>
  <c r="V24" i="147"/>
  <c r="T34" i="147"/>
  <c r="C23" i="147"/>
  <c r="S23" i="147"/>
  <c r="C15" i="147"/>
  <c r="S15" i="147"/>
  <c r="C41" i="149"/>
  <c r="S41" i="149"/>
  <c r="P36" i="149"/>
  <c r="N50" i="149"/>
  <c r="C21" i="149"/>
  <c r="S21" i="149"/>
  <c r="H15" i="149"/>
  <c r="P6" i="149"/>
  <c r="O20" i="149"/>
  <c r="R33" i="151"/>
  <c r="R34" i="151"/>
  <c r="S24" i="151"/>
  <c r="T35" i="151"/>
  <c r="V21" i="151"/>
  <c r="AC19" i="151"/>
  <c r="U19" i="151"/>
  <c r="V10" i="151"/>
  <c r="V19" i="151" s="1"/>
  <c r="AC18" i="151"/>
  <c r="AC20" i="151"/>
  <c r="AE20" i="151" s="1"/>
  <c r="U18" i="151"/>
  <c r="U20" i="151"/>
  <c r="V6" i="151"/>
  <c r="T34" i="153"/>
  <c r="T19" i="153"/>
  <c r="T35" i="153" s="1"/>
  <c r="T21" i="153"/>
  <c r="T37" i="153" s="1"/>
  <c r="I50" i="147"/>
  <c r="T35" i="147"/>
  <c r="W32" i="147"/>
  <c r="S29" i="147"/>
  <c r="P10" i="147"/>
  <c r="P19" i="147" s="1"/>
  <c r="T18" i="147"/>
  <c r="V6" i="147"/>
  <c r="M6" i="147"/>
  <c r="T49" i="149"/>
  <c r="I49" i="149"/>
  <c r="S47" i="149"/>
  <c r="D35" i="149"/>
  <c r="N33" i="149"/>
  <c r="D33" i="149"/>
  <c r="P28" i="149"/>
  <c r="W24" i="149"/>
  <c r="S23" i="149"/>
  <c r="P22" i="149"/>
  <c r="V13" i="149"/>
  <c r="H9" i="149"/>
  <c r="V7" i="149"/>
  <c r="H46" i="151"/>
  <c r="AE17" i="151"/>
  <c r="AE13" i="151"/>
  <c r="AE9" i="151"/>
  <c r="S8" i="151"/>
  <c r="Q18" i="151"/>
  <c r="J24" i="159"/>
  <c r="V26" i="161"/>
  <c r="Q23" i="161"/>
  <c r="Q35" i="149"/>
  <c r="I35" i="149"/>
  <c r="W21" i="149"/>
  <c r="T20" i="149"/>
  <c r="D20" i="149"/>
  <c r="Q19" i="149"/>
  <c r="I19" i="149"/>
  <c r="W13" i="149"/>
  <c r="W19" i="149" s="1"/>
  <c r="M7" i="149"/>
  <c r="AC50" i="151"/>
  <c r="U50" i="151"/>
  <c r="K49" i="151"/>
  <c r="Q48" i="151"/>
  <c r="I48" i="151"/>
  <c r="AE47" i="151"/>
  <c r="AE43" i="151"/>
  <c r="M42" i="151"/>
  <c r="Y40" i="151"/>
  <c r="AE39" i="151"/>
  <c r="S37" i="151"/>
  <c r="S50" i="151" s="1"/>
  <c r="W35" i="151"/>
  <c r="O35" i="151"/>
  <c r="K33" i="151"/>
  <c r="AE31" i="151"/>
  <c r="Y28" i="151"/>
  <c r="Y34" i="151" s="1"/>
  <c r="AE27" i="151"/>
  <c r="S25" i="151"/>
  <c r="S33" i="151" s="1"/>
  <c r="AE23" i="151"/>
  <c r="S16" i="151"/>
  <c r="S18" i="151" s="1"/>
  <c r="AB15" i="151"/>
  <c r="S12" i="151"/>
  <c r="AB11" i="151"/>
  <c r="AB7" i="151"/>
  <c r="R31" i="153"/>
  <c r="Q23" i="153"/>
  <c r="O20" i="153"/>
  <c r="O36" i="153" s="1"/>
  <c r="Q19" i="155"/>
  <c r="Q35" i="155" s="1"/>
  <c r="Q19" i="157"/>
  <c r="Q35" i="157" s="1"/>
  <c r="M9" i="151"/>
  <c r="I19" i="151"/>
  <c r="X26" i="155"/>
  <c r="X20" i="155"/>
  <c r="X36" i="155" s="1"/>
  <c r="Q21" i="155"/>
  <c r="Q37" i="155" s="1"/>
  <c r="Q25" i="155"/>
  <c r="V23" i="157"/>
  <c r="I26" i="161"/>
  <c r="C27" i="149"/>
  <c r="C11" i="149"/>
  <c r="AC49" i="151"/>
  <c r="K48" i="151"/>
  <c r="M45" i="151"/>
  <c r="C44" i="151"/>
  <c r="M41" i="151"/>
  <c r="M49" i="151" s="1"/>
  <c r="M37" i="151"/>
  <c r="C36" i="151"/>
  <c r="C32" i="151"/>
  <c r="M25" i="151"/>
  <c r="M33" i="151" s="1"/>
  <c r="C24" i="151"/>
  <c r="AF14" i="151"/>
  <c r="AF10" i="151"/>
  <c r="AF6" i="151"/>
  <c r="G31" i="153"/>
  <c r="R20" i="153"/>
  <c r="R36" i="153" s="1"/>
  <c r="V18" i="153"/>
  <c r="V34" i="153" s="1"/>
  <c r="AE14" i="151"/>
  <c r="AE10" i="151"/>
  <c r="AE6" i="151"/>
  <c r="X17" i="153"/>
  <c r="X21" i="153" s="1"/>
  <c r="X37" i="153" s="1"/>
  <c r="R33" i="153"/>
  <c r="X23" i="155"/>
  <c r="J21" i="155"/>
  <c r="J37" i="155" s="1"/>
  <c r="J23" i="155"/>
  <c r="Q24" i="159"/>
  <c r="Q21" i="159"/>
  <c r="Q37" i="159" s="1"/>
  <c r="X21" i="161"/>
  <c r="X37" i="161" s="1"/>
  <c r="X19" i="161"/>
  <c r="X35" i="161" s="1"/>
  <c r="X23" i="161"/>
  <c r="I18" i="149"/>
  <c r="H7" i="149"/>
  <c r="X50" i="151"/>
  <c r="AF46" i="151"/>
  <c r="AF42" i="151"/>
  <c r="H42" i="151"/>
  <c r="AF38" i="151"/>
  <c r="AF30" i="151"/>
  <c r="H30" i="151"/>
  <c r="AF26" i="151"/>
  <c r="H26" i="151"/>
  <c r="AF22" i="151"/>
  <c r="H22" i="151"/>
  <c r="F18" i="151"/>
  <c r="AE15" i="151"/>
  <c r="AE11" i="151"/>
  <c r="AE7" i="151"/>
  <c r="Q26" i="157"/>
  <c r="Q20" i="157"/>
  <c r="Q36" i="157" s="1"/>
  <c r="O26" i="159"/>
  <c r="X23" i="159"/>
  <c r="I50" i="151"/>
  <c r="AE45" i="151"/>
  <c r="C43" i="151"/>
  <c r="AE41" i="151"/>
  <c r="C39" i="151"/>
  <c r="AE37" i="151"/>
  <c r="W33" i="151"/>
  <c r="C31" i="151"/>
  <c r="AE29" i="151"/>
  <c r="C27" i="151"/>
  <c r="AE25" i="151"/>
  <c r="C23" i="151"/>
  <c r="AE21" i="151"/>
  <c r="AB17" i="151"/>
  <c r="AF15" i="151"/>
  <c r="AB13" i="151"/>
  <c r="AF11" i="151"/>
  <c r="AB9" i="151"/>
  <c r="K19" i="151"/>
  <c r="AF7" i="151"/>
  <c r="R32" i="153"/>
  <c r="D32" i="153"/>
  <c r="D19" i="153"/>
  <c r="D35" i="153" s="1"/>
  <c r="J20" i="155"/>
  <c r="J36" i="155" s="1"/>
  <c r="C16" i="151"/>
  <c r="C12" i="151"/>
  <c r="C8" i="151"/>
  <c r="Y7" i="151"/>
  <c r="Y20" i="151" s="1"/>
  <c r="W18" i="151"/>
  <c r="J17" i="153"/>
  <c r="J33" i="153" s="1"/>
  <c r="H17" i="153"/>
  <c r="H33" i="153" s="1"/>
  <c r="G33" i="153"/>
  <c r="J15" i="153"/>
  <c r="J31" i="153" s="1"/>
  <c r="H15" i="153"/>
  <c r="H31" i="153" s="1"/>
  <c r="X23" i="153"/>
  <c r="Q20" i="155"/>
  <c r="Q36" i="155" s="1"/>
  <c r="Q26" i="155"/>
  <c r="I23" i="161"/>
  <c r="H26" i="157"/>
  <c r="W27" i="161"/>
  <c r="J20" i="161"/>
  <c r="J36" i="161" s="1"/>
  <c r="J27" i="161"/>
  <c r="Q26" i="161"/>
  <c r="AE44" i="151"/>
  <c r="AE40" i="151"/>
  <c r="AE36" i="151"/>
  <c r="AE32" i="151"/>
  <c r="AE28" i="151"/>
  <c r="AE24" i="151"/>
  <c r="W20" i="151"/>
  <c r="K18" i="151"/>
  <c r="C17" i="151"/>
  <c r="C13" i="151"/>
  <c r="C9" i="151"/>
  <c r="O18" i="151"/>
  <c r="Q21" i="153"/>
  <c r="Q37" i="153" s="1"/>
  <c r="G19" i="153"/>
  <c r="G35" i="153" s="1"/>
  <c r="O26" i="155"/>
  <c r="X26" i="157"/>
  <c r="Q24" i="157"/>
  <c r="Q21" i="157"/>
  <c r="Q37" i="157" s="1"/>
  <c r="H24" i="159"/>
  <c r="H21" i="159"/>
  <c r="H37" i="159" s="1"/>
  <c r="U27" i="153"/>
  <c r="G25" i="153"/>
  <c r="N32" i="155"/>
  <c r="U29" i="155"/>
  <c r="R27" i="155"/>
  <c r="G27" i="155"/>
  <c r="N24" i="155"/>
  <c r="K21" i="155"/>
  <c r="K37" i="155" s="1"/>
  <c r="U20" i="155"/>
  <c r="U36" i="155" s="1"/>
  <c r="T19" i="155"/>
  <c r="T35" i="155" s="1"/>
  <c r="H11" i="155"/>
  <c r="H27" i="155" s="1"/>
  <c r="G33" i="157"/>
  <c r="N30" i="157"/>
  <c r="F30" i="157"/>
  <c r="J26" i="157"/>
  <c r="G25" i="157"/>
  <c r="D24" i="157"/>
  <c r="Q23" i="157"/>
  <c r="N21" i="157"/>
  <c r="N37" i="157" s="1"/>
  <c r="F21" i="157"/>
  <c r="F37" i="157" s="1"/>
  <c r="U20" i="157"/>
  <c r="U36" i="157" s="1"/>
  <c r="T19" i="157"/>
  <c r="T35" i="157" s="1"/>
  <c r="D19" i="157"/>
  <c r="D35" i="157" s="1"/>
  <c r="N30" i="159"/>
  <c r="R26" i="159"/>
  <c r="D24" i="159"/>
  <c r="N21" i="159"/>
  <c r="N37" i="159" s="1"/>
  <c r="X18" i="159"/>
  <c r="X34" i="159" s="1"/>
  <c r="J14" i="159"/>
  <c r="J30" i="159" s="1"/>
  <c r="Q12" i="159"/>
  <c r="Q28" i="159" s="1"/>
  <c r="X10" i="159"/>
  <c r="M32" i="161"/>
  <c r="U20" i="161"/>
  <c r="U36" i="161" s="1"/>
  <c r="J15" i="161"/>
  <c r="J31" i="161" s="1"/>
  <c r="Q13" i="161"/>
  <c r="Q29" i="161" s="1"/>
  <c r="X11" i="161"/>
  <c r="X27" i="161" s="1"/>
  <c r="J7" i="161"/>
  <c r="U19" i="157"/>
  <c r="U35" i="157" s="1"/>
  <c r="O16" i="159"/>
  <c r="O32" i="159" s="1"/>
  <c r="V14" i="159"/>
  <c r="V30" i="159" s="1"/>
  <c r="H10" i="159"/>
  <c r="O8" i="159"/>
  <c r="O17" i="161"/>
  <c r="O33" i="161" s="1"/>
  <c r="V15" i="161"/>
  <c r="V31" i="161" s="1"/>
  <c r="H11" i="161"/>
  <c r="H27" i="161" s="1"/>
  <c r="O9" i="161"/>
  <c r="O25" i="161" s="1"/>
  <c r="V7" i="161"/>
  <c r="N20" i="155"/>
  <c r="N36" i="155" s="1"/>
  <c r="M19" i="155"/>
  <c r="M35" i="155" s="1"/>
  <c r="V18" i="155"/>
  <c r="V34" i="155" s="1"/>
  <c r="H16" i="155"/>
  <c r="H32" i="155" s="1"/>
  <c r="O13" i="155"/>
  <c r="O29" i="155" s="1"/>
  <c r="V10" i="155"/>
  <c r="H8" i="155"/>
  <c r="H24" i="155" s="1"/>
  <c r="G19" i="157"/>
  <c r="G35" i="157" s="1"/>
  <c r="V18" i="157"/>
  <c r="V34" i="157" s="1"/>
  <c r="H17" i="157"/>
  <c r="H33" i="157" s="1"/>
  <c r="V16" i="157"/>
  <c r="V32" i="157" s="1"/>
  <c r="H15" i="157"/>
  <c r="H31" i="157" s="1"/>
  <c r="V14" i="157"/>
  <c r="V30" i="157" s="1"/>
  <c r="H13" i="157"/>
  <c r="H29" i="157" s="1"/>
  <c r="V12" i="157"/>
  <c r="V28" i="157" s="1"/>
  <c r="H11" i="157"/>
  <c r="H27" i="157" s="1"/>
  <c r="V10" i="157"/>
  <c r="H9" i="157"/>
  <c r="H25" i="157" s="1"/>
  <c r="V8" i="157"/>
  <c r="V24" i="157" s="1"/>
  <c r="H7" i="157"/>
  <c r="U19" i="159"/>
  <c r="U35" i="159" s="1"/>
  <c r="I18" i="159"/>
  <c r="I34" i="159" s="1"/>
  <c r="V17" i="159"/>
  <c r="V33" i="159" s="1"/>
  <c r="P16" i="159"/>
  <c r="P32" i="159" s="1"/>
  <c r="W14" i="159"/>
  <c r="W30" i="159" s="1"/>
  <c r="H13" i="159"/>
  <c r="H29" i="159" s="1"/>
  <c r="O11" i="159"/>
  <c r="O27" i="159" s="1"/>
  <c r="I10" i="159"/>
  <c r="V9" i="159"/>
  <c r="V25" i="159" s="1"/>
  <c r="P8" i="159"/>
  <c r="V18" i="161"/>
  <c r="V34" i="161" s="1"/>
  <c r="P17" i="161"/>
  <c r="P33" i="161" s="1"/>
  <c r="O12" i="161"/>
  <c r="O28" i="161" s="1"/>
  <c r="I11" i="161"/>
  <c r="I27" i="161" s="1"/>
  <c r="P9" i="161"/>
  <c r="P25" i="161" s="1"/>
  <c r="W7" i="161"/>
  <c r="H14" i="153"/>
  <c r="H30" i="153" s="1"/>
  <c r="H13" i="153"/>
  <c r="H29" i="153" s="1"/>
  <c r="H12" i="153"/>
  <c r="H28" i="153" s="1"/>
  <c r="H11" i="153"/>
  <c r="H27" i="153" s="1"/>
  <c r="H10" i="153"/>
  <c r="H9" i="153"/>
  <c r="H25" i="153" s="1"/>
  <c r="H8" i="153"/>
  <c r="H24" i="153" s="1"/>
  <c r="H7" i="153"/>
  <c r="N19" i="155"/>
  <c r="N35" i="155" s="1"/>
  <c r="J8" i="155"/>
  <c r="J24" i="155" s="1"/>
  <c r="H7" i="155"/>
  <c r="W18" i="157"/>
  <c r="W34" i="157" s="1"/>
  <c r="I17" i="157"/>
  <c r="I33" i="157" s="1"/>
  <c r="W16" i="157"/>
  <c r="W32" i="157" s="1"/>
  <c r="I15" i="157"/>
  <c r="I31" i="157" s="1"/>
  <c r="W14" i="157"/>
  <c r="W30" i="157" s="1"/>
  <c r="I13" i="157"/>
  <c r="I29" i="157" s="1"/>
  <c r="W12" i="157"/>
  <c r="W28" i="157" s="1"/>
  <c r="I11" i="157"/>
  <c r="W10" i="157"/>
  <c r="I9" i="157"/>
  <c r="I25" i="157" s="1"/>
  <c r="W8" i="157"/>
  <c r="I7" i="157"/>
  <c r="N19" i="159"/>
  <c r="N35" i="159" s="1"/>
  <c r="J18" i="159"/>
  <c r="J34" i="159" s="1"/>
  <c r="W17" i="159"/>
  <c r="W33" i="159" s="1"/>
  <c r="H16" i="159"/>
  <c r="H32" i="159" s="1"/>
  <c r="X14" i="159"/>
  <c r="X30" i="159" s="1"/>
  <c r="O14" i="159"/>
  <c r="O30" i="159" s="1"/>
  <c r="I13" i="159"/>
  <c r="I29" i="159" s="1"/>
  <c r="V12" i="159"/>
  <c r="V28" i="159" s="1"/>
  <c r="P11" i="159"/>
  <c r="J10" i="159"/>
  <c r="J19" i="159" s="1"/>
  <c r="J35" i="159" s="1"/>
  <c r="W9" i="159"/>
  <c r="W25" i="159" s="1"/>
  <c r="W18" i="161"/>
  <c r="W34" i="161" s="1"/>
  <c r="Q17" i="161"/>
  <c r="Q33" i="161" s="1"/>
  <c r="H17" i="161"/>
  <c r="H33" i="161" s="1"/>
  <c r="O15" i="161"/>
  <c r="O31" i="161" s="1"/>
  <c r="I14" i="161"/>
  <c r="I30" i="161" s="1"/>
  <c r="V13" i="161"/>
  <c r="V29" i="161" s="1"/>
  <c r="P12" i="161"/>
  <c r="P28" i="161" s="1"/>
  <c r="H9" i="161"/>
  <c r="H25" i="161" s="1"/>
  <c r="O7" i="161"/>
  <c r="J11" i="153"/>
  <c r="J27" i="153" s="1"/>
  <c r="R21" i="155"/>
  <c r="R37" i="155" s="1"/>
  <c r="G21" i="155"/>
  <c r="G37" i="155" s="1"/>
  <c r="V16" i="155"/>
  <c r="V32" i="155" s="1"/>
  <c r="H14" i="155"/>
  <c r="H30" i="155" s="1"/>
  <c r="O11" i="155"/>
  <c r="O27" i="155" s="1"/>
  <c r="V8" i="155"/>
  <c r="V24" i="155" s="1"/>
  <c r="U28" i="157"/>
  <c r="K21" i="157"/>
  <c r="K37" i="157" s="1"/>
  <c r="O18" i="157"/>
  <c r="O34" i="157" s="1"/>
  <c r="O16" i="157"/>
  <c r="O32" i="157" s="1"/>
  <c r="J15" i="157"/>
  <c r="J31" i="157" s="1"/>
  <c r="X14" i="157"/>
  <c r="X30" i="157" s="1"/>
  <c r="O14" i="157"/>
  <c r="O30" i="157" s="1"/>
  <c r="O12" i="157"/>
  <c r="O28" i="157" s="1"/>
  <c r="O10" i="157"/>
  <c r="X8" i="157"/>
  <c r="O8" i="157"/>
  <c r="J7" i="157"/>
  <c r="X17" i="159"/>
  <c r="X33" i="159" s="1"/>
  <c r="O17" i="159"/>
  <c r="O33" i="159" s="1"/>
  <c r="I16" i="159"/>
  <c r="I32" i="159" s="1"/>
  <c r="V15" i="159"/>
  <c r="V31" i="159" s="1"/>
  <c r="P14" i="159"/>
  <c r="P30" i="159" s="1"/>
  <c r="W12" i="159"/>
  <c r="H11" i="159"/>
  <c r="H27" i="159" s="1"/>
  <c r="X9" i="159"/>
  <c r="X25" i="159" s="1"/>
  <c r="O9" i="159"/>
  <c r="O25" i="159" s="1"/>
  <c r="I8" i="159"/>
  <c r="V7" i="159"/>
  <c r="N21" i="161"/>
  <c r="N37" i="161" s="1"/>
  <c r="D21" i="161"/>
  <c r="D37" i="161" s="1"/>
  <c r="U19" i="161"/>
  <c r="U35" i="161" s="1"/>
  <c r="O18" i="161"/>
  <c r="O34" i="161" s="1"/>
  <c r="I17" i="161"/>
  <c r="I33" i="161" s="1"/>
  <c r="V16" i="161"/>
  <c r="V32" i="161" s="1"/>
  <c r="P15" i="161"/>
  <c r="P31" i="161" s="1"/>
  <c r="W13" i="161"/>
  <c r="W29" i="161" s="1"/>
  <c r="H12" i="161"/>
  <c r="H28" i="161" s="1"/>
  <c r="O10" i="161"/>
  <c r="I9" i="161"/>
  <c r="I25" i="161" s="1"/>
  <c r="V8" i="161"/>
  <c r="V24" i="161" s="1"/>
  <c r="P7" i="161"/>
  <c r="U29" i="153"/>
  <c r="V13" i="153"/>
  <c r="V29" i="153" s="1"/>
  <c r="V12" i="153"/>
  <c r="V28" i="153" s="1"/>
  <c r="V11" i="153"/>
  <c r="V27" i="153" s="1"/>
  <c r="V10" i="153"/>
  <c r="V9" i="153"/>
  <c r="V25" i="153" s="1"/>
  <c r="V7" i="153"/>
  <c r="N34" i="155"/>
  <c r="U31" i="155"/>
  <c r="G29" i="155"/>
  <c r="N26" i="155"/>
  <c r="M25" i="155"/>
  <c r="U23" i="155"/>
  <c r="X16" i="155"/>
  <c r="X32" i="155" s="1"/>
  <c r="V7" i="155"/>
  <c r="N28" i="157"/>
  <c r="F28" i="157"/>
  <c r="T21" i="157"/>
  <c r="T37" i="157" s="1"/>
  <c r="P18" i="157"/>
  <c r="P34" i="157" s="1"/>
  <c r="P16" i="157"/>
  <c r="P32" i="157" s="1"/>
  <c r="P14" i="157"/>
  <c r="P30" i="157" s="1"/>
  <c r="P12" i="157"/>
  <c r="P28" i="157" s="1"/>
  <c r="P10" i="157"/>
  <c r="P8" i="157"/>
  <c r="M33" i="159"/>
  <c r="N28" i="159"/>
  <c r="U25" i="159"/>
  <c r="V18" i="159"/>
  <c r="V34" i="159" s="1"/>
  <c r="P17" i="159"/>
  <c r="P33" i="159" s="1"/>
  <c r="W15" i="159"/>
  <c r="W31" i="159" s="1"/>
  <c r="H14" i="159"/>
  <c r="H30" i="159" s="1"/>
  <c r="O12" i="159"/>
  <c r="O28" i="159" s="1"/>
  <c r="I11" i="159"/>
  <c r="I27" i="159" s="1"/>
  <c r="P9" i="159"/>
  <c r="P25" i="159" s="1"/>
  <c r="W7" i="159"/>
  <c r="F34" i="161"/>
  <c r="P18" i="161"/>
  <c r="P34" i="161" s="1"/>
  <c r="W16" i="161"/>
  <c r="W32" i="161" s="1"/>
  <c r="H15" i="161"/>
  <c r="H31" i="161" s="1"/>
  <c r="O13" i="161"/>
  <c r="O29" i="161" s="1"/>
  <c r="I12" i="161"/>
  <c r="I28" i="161" s="1"/>
  <c r="V11" i="161"/>
  <c r="V27" i="161" s="1"/>
  <c r="P10" i="161"/>
  <c r="W8" i="161"/>
  <c r="W24" i="161" s="1"/>
  <c r="H7" i="161"/>
  <c r="K24" i="157"/>
  <c r="S20" i="151" l="1"/>
  <c r="M48" i="147"/>
  <c r="O19" i="155"/>
  <c r="O35" i="155" s="1"/>
  <c r="Q20" i="159"/>
  <c r="Q36" i="159" s="1"/>
  <c r="J21" i="153"/>
  <c r="J37" i="153" s="1"/>
  <c r="M18" i="151"/>
  <c r="H19" i="147"/>
  <c r="V49" i="141"/>
  <c r="H18" i="149"/>
  <c r="W20" i="161"/>
  <c r="W36" i="161" s="1"/>
  <c r="Y18" i="151"/>
  <c r="H33" i="139"/>
  <c r="M18" i="145"/>
  <c r="M34" i="145"/>
  <c r="M48" i="151"/>
  <c r="M50" i="151"/>
  <c r="J21" i="159"/>
  <c r="J37" i="159" s="1"/>
  <c r="X33" i="153"/>
  <c r="X19" i="153"/>
  <c r="X35" i="153" s="1"/>
  <c r="O20" i="155"/>
  <c r="O36" i="155" s="1"/>
  <c r="O20" i="159"/>
  <c r="O36" i="159" s="1"/>
  <c r="P33" i="141"/>
  <c r="P35" i="141"/>
  <c r="Y48" i="141"/>
  <c r="H33" i="125"/>
  <c r="M34" i="117"/>
  <c r="H19" i="111"/>
  <c r="M19" i="107"/>
  <c r="M34" i="91"/>
  <c r="H34" i="79"/>
  <c r="M33" i="91"/>
  <c r="H19" i="67"/>
  <c r="M34" i="7"/>
  <c r="W49" i="149"/>
  <c r="M33" i="139"/>
  <c r="M49" i="139"/>
  <c r="AC49" i="139"/>
  <c r="AF19" i="141"/>
  <c r="Z34" i="135"/>
  <c r="H19" i="133"/>
  <c r="V33" i="133"/>
  <c r="H33" i="115"/>
  <c r="M18" i="115"/>
  <c r="M19" i="113"/>
  <c r="S48" i="121"/>
  <c r="AC33" i="111"/>
  <c r="AC48" i="111"/>
  <c r="AF48" i="107"/>
  <c r="H34" i="105"/>
  <c r="AC50" i="103"/>
  <c r="H33" i="101"/>
  <c r="H49" i="101"/>
  <c r="M50" i="101"/>
  <c r="H19" i="105"/>
  <c r="H49" i="99"/>
  <c r="Z33" i="91"/>
  <c r="AF49" i="87"/>
  <c r="M35" i="91"/>
  <c r="H49" i="89"/>
  <c r="M20" i="85"/>
  <c r="H18" i="81"/>
  <c r="M19" i="87"/>
  <c r="AF48" i="77"/>
  <c r="M35" i="77"/>
  <c r="V33" i="77"/>
  <c r="AF34" i="77"/>
  <c r="H33" i="75"/>
  <c r="M34" i="67"/>
  <c r="I21" i="49"/>
  <c r="I37" i="49" s="1"/>
  <c r="M20" i="39"/>
  <c r="M33" i="31"/>
  <c r="M49" i="31"/>
  <c r="AC18" i="9"/>
  <c r="Y49" i="151"/>
  <c r="M19" i="149"/>
  <c r="W18" i="147"/>
  <c r="H48" i="147"/>
  <c r="H34" i="141"/>
  <c r="M34" i="137"/>
  <c r="H35" i="139"/>
  <c r="H33" i="127"/>
  <c r="H49" i="129"/>
  <c r="M20" i="113"/>
  <c r="W34" i="127"/>
  <c r="P33" i="117"/>
  <c r="AF49" i="117"/>
  <c r="S33" i="117"/>
  <c r="H34" i="103"/>
  <c r="AF19" i="101"/>
  <c r="P48" i="103"/>
  <c r="S34" i="103"/>
  <c r="AF50" i="93"/>
  <c r="P20" i="99"/>
  <c r="Z50" i="95"/>
  <c r="AF19" i="87"/>
  <c r="H34" i="85"/>
  <c r="M19" i="89"/>
  <c r="V33" i="75"/>
  <c r="M34" i="77"/>
  <c r="V49" i="79"/>
  <c r="Q19" i="57"/>
  <c r="Q35" i="57" s="1"/>
  <c r="O19" i="5"/>
  <c r="O35" i="5" s="1"/>
  <c r="H19" i="131"/>
  <c r="AF19" i="71"/>
  <c r="H21" i="63"/>
  <c r="H37" i="63" s="1"/>
  <c r="Q19" i="63"/>
  <c r="Q35" i="63" s="1"/>
  <c r="AF48" i="37"/>
  <c r="H34" i="9"/>
  <c r="BL7" i="11"/>
  <c r="AF35" i="29"/>
  <c r="W19" i="147"/>
  <c r="H19" i="127"/>
  <c r="H19" i="115"/>
  <c r="H19" i="117"/>
  <c r="AC49" i="111"/>
  <c r="P18" i="105"/>
  <c r="AC48" i="103"/>
  <c r="H35" i="93"/>
  <c r="AF49" i="85"/>
  <c r="W34" i="81"/>
  <c r="H35" i="83"/>
  <c r="AF48" i="83"/>
  <c r="H49" i="79"/>
  <c r="P48" i="73"/>
  <c r="S18" i="71"/>
  <c r="M49" i="67"/>
  <c r="M49" i="39"/>
  <c r="AF35" i="37"/>
  <c r="AI33" i="7"/>
  <c r="H35" i="145"/>
  <c r="H48" i="139"/>
  <c r="H49" i="139"/>
  <c r="H20" i="155"/>
  <c r="H36" i="155" s="1"/>
  <c r="H19" i="151"/>
  <c r="M49" i="149"/>
  <c r="M19" i="143"/>
  <c r="M49" i="145"/>
  <c r="P33" i="147"/>
  <c r="AC34" i="139"/>
  <c r="M34" i="135"/>
  <c r="H34" i="129"/>
  <c r="M18" i="131"/>
  <c r="H34" i="127"/>
  <c r="H18" i="119"/>
  <c r="M48" i="125"/>
  <c r="S49" i="113"/>
  <c r="P48" i="115"/>
  <c r="V49" i="117"/>
  <c r="H19" i="113"/>
  <c r="AF34" i="107"/>
  <c r="S34" i="111"/>
  <c r="H48" i="107"/>
  <c r="AC19" i="103"/>
  <c r="Y35" i="97"/>
  <c r="AF35" i="93"/>
  <c r="H19" i="95"/>
  <c r="AF49" i="97"/>
  <c r="P48" i="97"/>
  <c r="AF18" i="85"/>
  <c r="AF33" i="85"/>
  <c r="W19" i="81"/>
  <c r="M35" i="85"/>
  <c r="M33" i="81"/>
  <c r="M35" i="79"/>
  <c r="V50" i="87"/>
  <c r="H34" i="77"/>
  <c r="AF19" i="75"/>
  <c r="Y33" i="73"/>
  <c r="P18" i="71"/>
  <c r="H20" i="73"/>
  <c r="AF49" i="73"/>
  <c r="J20" i="63"/>
  <c r="J36" i="63" s="1"/>
  <c r="M19" i="37"/>
  <c r="M20" i="35"/>
  <c r="AC34" i="9"/>
  <c r="H34" i="11"/>
  <c r="H49" i="7"/>
  <c r="AF49" i="141"/>
  <c r="H50" i="133"/>
  <c r="AC35" i="113"/>
  <c r="H34" i="101"/>
  <c r="M18" i="97"/>
  <c r="Z18" i="95"/>
  <c r="H19" i="83"/>
  <c r="H34" i="83"/>
  <c r="Y33" i="87"/>
  <c r="AI18" i="79"/>
  <c r="AF18" i="73"/>
  <c r="AF18" i="37"/>
  <c r="H48" i="33"/>
  <c r="V49" i="37"/>
  <c r="M49" i="29"/>
  <c r="H33" i="31"/>
  <c r="H34" i="7"/>
  <c r="H50" i="147"/>
  <c r="Z19" i="137"/>
  <c r="S48" i="139"/>
  <c r="M19" i="151"/>
  <c r="V20" i="161"/>
  <c r="V36" i="161" s="1"/>
  <c r="H34" i="149"/>
  <c r="AC48" i="145"/>
  <c r="H19" i="145"/>
  <c r="AC34" i="145"/>
  <c r="H35" i="147"/>
  <c r="AF49" i="151"/>
  <c r="S48" i="141"/>
  <c r="AC19" i="145"/>
  <c r="M18" i="139"/>
  <c r="H34" i="139"/>
  <c r="V35" i="139"/>
  <c r="H34" i="135"/>
  <c r="S20" i="139"/>
  <c r="H48" i="125"/>
  <c r="M19" i="127"/>
  <c r="M20" i="125"/>
  <c r="Y18" i="117"/>
  <c r="W49" i="127"/>
  <c r="S18" i="121"/>
  <c r="H50" i="119"/>
  <c r="AC18" i="115"/>
  <c r="M48" i="117"/>
  <c r="M20" i="111"/>
  <c r="S35" i="109"/>
  <c r="P35" i="105"/>
  <c r="AF48" i="105"/>
  <c r="M19" i="101"/>
  <c r="M33" i="101"/>
  <c r="H50" i="105"/>
  <c r="AF50" i="107"/>
  <c r="H33" i="97"/>
  <c r="M20" i="97"/>
  <c r="H19" i="93"/>
  <c r="W19" i="89"/>
  <c r="M34" i="89"/>
  <c r="H20" i="85"/>
  <c r="AF19" i="83"/>
  <c r="AF34" i="83"/>
  <c r="M34" i="83"/>
  <c r="V50" i="75"/>
  <c r="AF34" i="71"/>
  <c r="S48" i="79"/>
  <c r="H33" i="73"/>
  <c r="Q19" i="51"/>
  <c r="Q35" i="51" s="1"/>
  <c r="I21" i="53"/>
  <c r="I37" i="53" s="1"/>
  <c r="Q21" i="55"/>
  <c r="Q37" i="55" s="1"/>
  <c r="H49" i="37"/>
  <c r="AF34" i="33"/>
  <c r="P18" i="37"/>
  <c r="M35" i="35"/>
  <c r="M18" i="31"/>
  <c r="Y33" i="29"/>
  <c r="P50" i="7"/>
  <c r="BK19" i="11"/>
  <c r="M50" i="11"/>
  <c r="H49" i="11"/>
  <c r="M18" i="7"/>
  <c r="W21" i="1"/>
  <c r="W37" i="1" s="1"/>
  <c r="W28" i="159"/>
  <c r="W20" i="159"/>
  <c r="W36" i="159" s="1"/>
  <c r="AE49" i="151"/>
  <c r="C19" i="149"/>
  <c r="S19" i="149"/>
  <c r="W33" i="147"/>
  <c r="W35" i="147"/>
  <c r="H18" i="151"/>
  <c r="H20" i="151"/>
  <c r="S34" i="147"/>
  <c r="C34" i="147"/>
  <c r="V19" i="149"/>
  <c r="Y20" i="143"/>
  <c r="V50" i="147"/>
  <c r="AB35" i="145"/>
  <c r="V20" i="143"/>
  <c r="C20" i="143"/>
  <c r="P18" i="143"/>
  <c r="P20" i="143"/>
  <c r="H20" i="141"/>
  <c r="H18" i="141"/>
  <c r="AE35" i="151"/>
  <c r="AB34" i="151"/>
  <c r="C34" i="151"/>
  <c r="AB50" i="151"/>
  <c r="C50" i="151"/>
  <c r="P18" i="147"/>
  <c r="P20" i="147"/>
  <c r="AB35" i="139"/>
  <c r="H35" i="141"/>
  <c r="H33" i="141"/>
  <c r="P33" i="145"/>
  <c r="P35" i="145"/>
  <c r="C33" i="145"/>
  <c r="Y33" i="145"/>
  <c r="AB18" i="133"/>
  <c r="H20" i="133"/>
  <c r="H18" i="133"/>
  <c r="V33" i="135"/>
  <c r="Y33" i="131"/>
  <c r="C33" i="131"/>
  <c r="C49" i="139"/>
  <c r="Y49" i="139"/>
  <c r="AC33" i="131"/>
  <c r="AC35" i="131"/>
  <c r="C20" i="141"/>
  <c r="AB20" i="141"/>
  <c r="W20" i="127"/>
  <c r="W18" i="127"/>
  <c r="AB35" i="133"/>
  <c r="V50" i="125"/>
  <c r="Y33" i="133"/>
  <c r="C33" i="133"/>
  <c r="C18" i="133"/>
  <c r="Y18" i="133"/>
  <c r="Y18" i="137"/>
  <c r="P33" i="133"/>
  <c r="P35" i="133"/>
  <c r="C35" i="127"/>
  <c r="S35" i="127"/>
  <c r="S48" i="133"/>
  <c r="S50" i="133"/>
  <c r="C48" i="133"/>
  <c r="Y48" i="133"/>
  <c r="Y48" i="137"/>
  <c r="P48" i="131"/>
  <c r="P50" i="131"/>
  <c r="Y50" i="131"/>
  <c r="C50" i="131"/>
  <c r="Y20" i="123"/>
  <c r="H18" i="115"/>
  <c r="H20" i="115"/>
  <c r="C34" i="115"/>
  <c r="Y34" i="115"/>
  <c r="C50" i="115"/>
  <c r="Y50" i="115"/>
  <c r="M33" i="129"/>
  <c r="M35" i="129"/>
  <c r="C33" i="117"/>
  <c r="AB33" i="117"/>
  <c r="AE48" i="117"/>
  <c r="P48" i="119"/>
  <c r="P50" i="119"/>
  <c r="AB18" i="113"/>
  <c r="P35" i="123"/>
  <c r="P33" i="123"/>
  <c r="P33" i="115"/>
  <c r="P35" i="115"/>
  <c r="C18" i="127"/>
  <c r="S18" i="127"/>
  <c r="Y50" i="119"/>
  <c r="C49" i="115"/>
  <c r="S50" i="111"/>
  <c r="S48" i="111"/>
  <c r="H35" i="113"/>
  <c r="H33" i="113"/>
  <c r="C19" i="111"/>
  <c r="Y19" i="111"/>
  <c r="C49" i="113"/>
  <c r="Y49" i="113"/>
  <c r="V33" i="111"/>
  <c r="V35" i="111"/>
  <c r="AB20" i="111"/>
  <c r="Y18" i="107"/>
  <c r="Y20" i="107"/>
  <c r="H48" i="111"/>
  <c r="H50" i="111"/>
  <c r="M33" i="111"/>
  <c r="M35" i="111"/>
  <c r="H18" i="107"/>
  <c r="H20" i="107"/>
  <c r="AB20" i="101"/>
  <c r="C20" i="101"/>
  <c r="V18" i="107"/>
  <c r="V20" i="107"/>
  <c r="AE34" i="107"/>
  <c r="H48" i="103"/>
  <c r="H50" i="103"/>
  <c r="Y48" i="103"/>
  <c r="C48" i="103"/>
  <c r="AE50" i="101"/>
  <c r="M50" i="105"/>
  <c r="M48" i="105"/>
  <c r="H33" i="99"/>
  <c r="H35" i="99"/>
  <c r="V33" i="103"/>
  <c r="V35" i="103"/>
  <c r="H50" i="101"/>
  <c r="H48" i="101"/>
  <c r="AE33" i="97"/>
  <c r="H18" i="91"/>
  <c r="H20" i="91"/>
  <c r="AF18" i="97"/>
  <c r="AF20" i="97"/>
  <c r="AE18" i="97"/>
  <c r="AF35" i="97"/>
  <c r="AF33" i="97"/>
  <c r="AB20" i="93"/>
  <c r="C20" i="93"/>
  <c r="AB34" i="97"/>
  <c r="C34" i="97"/>
  <c r="V18" i="97"/>
  <c r="V20" i="97"/>
  <c r="S35" i="97"/>
  <c r="S33" i="97"/>
  <c r="C35" i="97"/>
  <c r="AB35" i="97"/>
  <c r="AF50" i="85"/>
  <c r="AF48" i="85"/>
  <c r="W48" i="81"/>
  <c r="W50" i="81"/>
  <c r="S50" i="81"/>
  <c r="P35" i="85"/>
  <c r="P33" i="85"/>
  <c r="V50" i="85"/>
  <c r="V48" i="85"/>
  <c r="AE50" i="83"/>
  <c r="C49" i="81"/>
  <c r="S49" i="81"/>
  <c r="W20" i="89"/>
  <c r="W18" i="89"/>
  <c r="C33" i="69"/>
  <c r="S33" i="69"/>
  <c r="AB20" i="73"/>
  <c r="C20" i="73"/>
  <c r="Y48" i="77"/>
  <c r="Y50" i="77"/>
  <c r="AE35" i="71"/>
  <c r="AB50" i="71"/>
  <c r="C50" i="71"/>
  <c r="M48" i="79"/>
  <c r="M50" i="79"/>
  <c r="S18" i="75"/>
  <c r="S20" i="75"/>
  <c r="AE35" i="75"/>
  <c r="P35" i="71"/>
  <c r="P33" i="71"/>
  <c r="V50" i="71"/>
  <c r="V48" i="71"/>
  <c r="C19" i="69"/>
  <c r="S19" i="69"/>
  <c r="S34" i="69"/>
  <c r="C48" i="79"/>
  <c r="AE48" i="79"/>
  <c r="W48" i="69"/>
  <c r="W50" i="69"/>
  <c r="C49" i="67"/>
  <c r="H23" i="65"/>
  <c r="H19" i="65"/>
  <c r="H35" i="65" s="1"/>
  <c r="H21" i="65"/>
  <c r="H37" i="65" s="1"/>
  <c r="Q20" i="61"/>
  <c r="Q36" i="61" s="1"/>
  <c r="Q26" i="61"/>
  <c r="O26" i="59"/>
  <c r="O20" i="59"/>
  <c r="O36" i="59" s="1"/>
  <c r="O26" i="55"/>
  <c r="O20" i="55"/>
  <c r="O36" i="55" s="1"/>
  <c r="V19" i="45"/>
  <c r="V35" i="45" s="1"/>
  <c r="V21" i="45"/>
  <c r="V37" i="45" s="1"/>
  <c r="V23" i="45"/>
  <c r="I19" i="41"/>
  <c r="I35" i="41" s="1"/>
  <c r="I23" i="41"/>
  <c r="I21" i="41"/>
  <c r="I37" i="41" s="1"/>
  <c r="I19" i="63"/>
  <c r="I35" i="63" s="1"/>
  <c r="I23" i="63"/>
  <c r="I21" i="63"/>
  <c r="I37" i="63" s="1"/>
  <c r="M48" i="67"/>
  <c r="M50" i="67"/>
  <c r="V18" i="67"/>
  <c r="V49" i="67"/>
  <c r="X19" i="63"/>
  <c r="X35" i="63" s="1"/>
  <c r="X21" i="63"/>
  <c r="X37" i="63" s="1"/>
  <c r="X23" i="63"/>
  <c r="P19" i="57"/>
  <c r="P35" i="57" s="1"/>
  <c r="P24" i="57"/>
  <c r="P21" i="57"/>
  <c r="P37" i="57" s="1"/>
  <c r="H20" i="55"/>
  <c r="H36" i="55" s="1"/>
  <c r="H26" i="55"/>
  <c r="W23" i="53"/>
  <c r="W19" i="53"/>
  <c r="W35" i="53" s="1"/>
  <c r="W21" i="53"/>
  <c r="W37" i="53" s="1"/>
  <c r="P23" i="49"/>
  <c r="P19" i="49"/>
  <c r="P35" i="49" s="1"/>
  <c r="P21" i="49"/>
  <c r="P37" i="49" s="1"/>
  <c r="J21" i="47"/>
  <c r="J37" i="47" s="1"/>
  <c r="J24" i="47"/>
  <c r="X24" i="41"/>
  <c r="X21" i="41"/>
  <c r="X37" i="41" s="1"/>
  <c r="V33" i="39"/>
  <c r="V35" i="39"/>
  <c r="AB48" i="37"/>
  <c r="C48" i="37"/>
  <c r="AB35" i="33"/>
  <c r="C35" i="33"/>
  <c r="AB18" i="39"/>
  <c r="C18" i="39"/>
  <c r="AB34" i="35"/>
  <c r="C34" i="35"/>
  <c r="AB50" i="35"/>
  <c r="C50" i="35"/>
  <c r="AE33" i="33"/>
  <c r="X26" i="41"/>
  <c r="X20" i="41"/>
  <c r="X36" i="41" s="1"/>
  <c r="AF50" i="31"/>
  <c r="AF48" i="31"/>
  <c r="Y20" i="35"/>
  <c r="Y18" i="35"/>
  <c r="M50" i="35"/>
  <c r="M48" i="35"/>
  <c r="I20" i="41"/>
  <c r="I36" i="41" s="1"/>
  <c r="I27" i="41"/>
  <c r="AE35" i="31"/>
  <c r="V33" i="29"/>
  <c r="V35" i="29"/>
  <c r="V50" i="29"/>
  <c r="V48" i="29"/>
  <c r="C19" i="29"/>
  <c r="AB19" i="29"/>
  <c r="H48" i="9"/>
  <c r="H50" i="9"/>
  <c r="AE48" i="31"/>
  <c r="H20" i="5"/>
  <c r="H36" i="5" s="1"/>
  <c r="H26" i="5"/>
  <c r="W26" i="3"/>
  <c r="W20" i="3"/>
  <c r="W36" i="3" s="1"/>
  <c r="H48" i="11"/>
  <c r="H50" i="11"/>
  <c r="Y18" i="9"/>
  <c r="C18" i="9"/>
  <c r="S33" i="9"/>
  <c r="S35" i="9"/>
  <c r="AB20" i="7"/>
  <c r="AB18" i="7"/>
  <c r="V50" i="7"/>
  <c r="V48" i="7"/>
  <c r="Q19" i="3"/>
  <c r="Q35" i="3" s="1"/>
  <c r="Q21" i="3"/>
  <c r="Q37" i="3" s="1"/>
  <c r="Q23" i="3"/>
  <c r="AI20" i="7"/>
  <c r="AI18" i="7"/>
  <c r="AH19" i="7"/>
  <c r="X21" i="1"/>
  <c r="X37" i="1" s="1"/>
  <c r="X23" i="1"/>
  <c r="X19" i="1"/>
  <c r="X35" i="1" s="1"/>
  <c r="X19" i="3"/>
  <c r="X35" i="3" s="1"/>
  <c r="X21" i="3"/>
  <c r="X37" i="3" s="1"/>
  <c r="X23" i="3"/>
  <c r="H19" i="159"/>
  <c r="H35" i="159" s="1"/>
  <c r="H20" i="161"/>
  <c r="H36" i="161" s="1"/>
  <c r="AE35" i="141"/>
  <c r="V48" i="145"/>
  <c r="P19" i="143"/>
  <c r="H50" i="139"/>
  <c r="S50" i="141"/>
  <c r="P20" i="133"/>
  <c r="C33" i="127"/>
  <c r="H35" i="115"/>
  <c r="M34" i="113"/>
  <c r="S20" i="121"/>
  <c r="AB20" i="117"/>
  <c r="M34" i="107"/>
  <c r="AF49" i="101"/>
  <c r="S48" i="105"/>
  <c r="AB34" i="107"/>
  <c r="P50" i="103"/>
  <c r="V35" i="101"/>
  <c r="H33" i="105"/>
  <c r="P33" i="103"/>
  <c r="C19" i="95"/>
  <c r="S34" i="95"/>
  <c r="M48" i="103"/>
  <c r="Z35" i="91"/>
  <c r="S48" i="95"/>
  <c r="V33" i="87"/>
  <c r="V48" i="97"/>
  <c r="S48" i="99"/>
  <c r="AF50" i="83"/>
  <c r="Y33" i="79"/>
  <c r="C34" i="83"/>
  <c r="AH33" i="79"/>
  <c r="P35" i="87"/>
  <c r="S35" i="83"/>
  <c r="P33" i="79"/>
  <c r="V20" i="85"/>
  <c r="AI20" i="79"/>
  <c r="W33" i="81"/>
  <c r="S18" i="83"/>
  <c r="AF20" i="85"/>
  <c r="M49" i="73"/>
  <c r="Y48" i="83"/>
  <c r="P33" i="73"/>
  <c r="M19" i="69"/>
  <c r="AH49" i="79"/>
  <c r="M50" i="71"/>
  <c r="S35" i="71"/>
  <c r="V33" i="73"/>
  <c r="AF48" i="71"/>
  <c r="H19" i="59"/>
  <c r="H35" i="59" s="1"/>
  <c r="AF20" i="73"/>
  <c r="S49" i="67"/>
  <c r="Q19" i="59"/>
  <c r="Q35" i="59" s="1"/>
  <c r="O21" i="45"/>
  <c r="O37" i="45" s="1"/>
  <c r="H33" i="69"/>
  <c r="P20" i="49"/>
  <c r="P36" i="49" s="1"/>
  <c r="AF19" i="39"/>
  <c r="Q20" i="53"/>
  <c r="Q36" i="53" s="1"/>
  <c r="M34" i="39"/>
  <c r="C50" i="33"/>
  <c r="Y33" i="33"/>
  <c r="AF50" i="37"/>
  <c r="AF19" i="37"/>
  <c r="C19" i="11"/>
  <c r="M48" i="33"/>
  <c r="H50" i="33"/>
  <c r="M19" i="29"/>
  <c r="AB49" i="35"/>
  <c r="M35" i="31"/>
  <c r="H33" i="33"/>
  <c r="BL14" i="11"/>
  <c r="Y35" i="9"/>
  <c r="AE48" i="29"/>
  <c r="S18" i="9"/>
  <c r="P20" i="29"/>
  <c r="S18" i="11"/>
  <c r="AL34" i="11"/>
  <c r="V20" i="7"/>
  <c r="AE18" i="11"/>
  <c r="AB50" i="11"/>
  <c r="AL50" i="11"/>
  <c r="AF48" i="29"/>
  <c r="H20" i="1"/>
  <c r="H36" i="1" s="1"/>
  <c r="M50" i="145"/>
  <c r="M48" i="145"/>
  <c r="C49" i="145"/>
  <c r="Y49" i="145"/>
  <c r="V19" i="143"/>
  <c r="C19" i="143"/>
  <c r="C34" i="149"/>
  <c r="S34" i="149"/>
  <c r="S33" i="147"/>
  <c r="C33" i="147"/>
  <c r="AE33" i="151"/>
  <c r="H33" i="143"/>
  <c r="H35" i="143"/>
  <c r="C34" i="145"/>
  <c r="Y34" i="145"/>
  <c r="P20" i="141"/>
  <c r="P18" i="141"/>
  <c r="M49" i="141"/>
  <c r="M48" i="141"/>
  <c r="AB18" i="139"/>
  <c r="AB34" i="139"/>
  <c r="C48" i="139"/>
  <c r="Y48" i="139"/>
  <c r="Z48" i="137"/>
  <c r="Z50" i="137"/>
  <c r="V49" i="135"/>
  <c r="AC18" i="131"/>
  <c r="AC20" i="131"/>
  <c r="AC50" i="133"/>
  <c r="AC48" i="133"/>
  <c r="S33" i="139"/>
  <c r="S35" i="139"/>
  <c r="AB34" i="131"/>
  <c r="AB20" i="139"/>
  <c r="C19" i="133"/>
  <c r="Y19" i="133"/>
  <c r="AB33" i="141"/>
  <c r="C33" i="141"/>
  <c r="AC18" i="139"/>
  <c r="AC20" i="139"/>
  <c r="Y48" i="135"/>
  <c r="W50" i="129"/>
  <c r="W48" i="129"/>
  <c r="V48" i="125"/>
  <c r="Y20" i="137"/>
  <c r="C19" i="131"/>
  <c r="Y19" i="131"/>
  <c r="M18" i="127"/>
  <c r="M20" i="127"/>
  <c r="P48" i="137"/>
  <c r="P50" i="137"/>
  <c r="AC33" i="133"/>
  <c r="AC35" i="133"/>
  <c r="M48" i="129"/>
  <c r="M50" i="129"/>
  <c r="Y19" i="123"/>
  <c r="V19" i="125"/>
  <c r="C20" i="119"/>
  <c r="AE33" i="117"/>
  <c r="P20" i="135"/>
  <c r="P18" i="135"/>
  <c r="AE50" i="117"/>
  <c r="S48" i="125"/>
  <c r="C48" i="125"/>
  <c r="AB34" i="133"/>
  <c r="C18" i="111"/>
  <c r="Y18" i="111"/>
  <c r="C19" i="113"/>
  <c r="Y19" i="113"/>
  <c r="S34" i="113"/>
  <c r="S33" i="113"/>
  <c r="AE33" i="107"/>
  <c r="C20" i="107"/>
  <c r="AB20" i="107"/>
  <c r="M48" i="107"/>
  <c r="M50" i="107"/>
  <c r="AB19" i="101"/>
  <c r="AB48" i="107"/>
  <c r="C48" i="107"/>
  <c r="AB19" i="103"/>
  <c r="M20" i="101"/>
  <c r="M18" i="101"/>
  <c r="AE20" i="99"/>
  <c r="M35" i="107"/>
  <c r="M33" i="107"/>
  <c r="M18" i="103"/>
  <c r="M20" i="103"/>
  <c r="M33" i="103"/>
  <c r="M35" i="103"/>
  <c r="C18" i="101"/>
  <c r="AB18" i="101"/>
  <c r="C34" i="101"/>
  <c r="AB34" i="101"/>
  <c r="H18" i="97"/>
  <c r="H20" i="97"/>
  <c r="M35" i="93"/>
  <c r="M33" i="93"/>
  <c r="Z35" i="95"/>
  <c r="Z33" i="95"/>
  <c r="S35" i="93"/>
  <c r="S33" i="93"/>
  <c r="C35" i="89"/>
  <c r="S35" i="89"/>
  <c r="H33" i="87"/>
  <c r="H35" i="87"/>
  <c r="V18" i="81"/>
  <c r="M35" i="89"/>
  <c r="M33" i="89"/>
  <c r="V34" i="89"/>
  <c r="AB18" i="85"/>
  <c r="C18" i="85"/>
  <c r="H50" i="85"/>
  <c r="H48" i="85"/>
  <c r="H48" i="81"/>
  <c r="H50" i="81"/>
  <c r="V18" i="89"/>
  <c r="V19" i="81"/>
  <c r="V35" i="81"/>
  <c r="AB48" i="87"/>
  <c r="C48" i="87"/>
  <c r="H35" i="85"/>
  <c r="H33" i="85"/>
  <c r="V20" i="79"/>
  <c r="V18" i="79"/>
  <c r="C18" i="87"/>
  <c r="AB18" i="87"/>
  <c r="V20" i="83"/>
  <c r="V18" i="83"/>
  <c r="C33" i="83"/>
  <c r="AB33" i="83"/>
  <c r="V35" i="79"/>
  <c r="V33" i="79"/>
  <c r="AB34" i="77"/>
  <c r="C34" i="77"/>
  <c r="AB19" i="73"/>
  <c r="C20" i="69"/>
  <c r="S20" i="69"/>
  <c r="S18" i="77"/>
  <c r="S20" i="77"/>
  <c r="AB34" i="71"/>
  <c r="C34" i="71"/>
  <c r="Y18" i="77"/>
  <c r="Y19" i="77"/>
  <c r="H18" i="67"/>
  <c r="H20" i="67"/>
  <c r="P48" i="75"/>
  <c r="P50" i="75"/>
  <c r="S35" i="73"/>
  <c r="S33" i="73"/>
  <c r="AF20" i="71"/>
  <c r="AF18" i="71"/>
  <c r="H35" i="71"/>
  <c r="H33" i="71"/>
  <c r="W18" i="67"/>
  <c r="W20" i="67"/>
  <c r="V23" i="59"/>
  <c r="V19" i="59"/>
  <c r="V35" i="59" s="1"/>
  <c r="V21" i="59"/>
  <c r="V37" i="59" s="1"/>
  <c r="H20" i="51"/>
  <c r="H36" i="51" s="1"/>
  <c r="H27" i="51"/>
  <c r="V21" i="49"/>
  <c r="V37" i="49" s="1"/>
  <c r="V23" i="49"/>
  <c r="V19" i="49"/>
  <c r="V35" i="49" s="1"/>
  <c r="C50" i="67"/>
  <c r="S50" i="67"/>
  <c r="V34" i="67"/>
  <c r="O21" i="63"/>
  <c r="O37" i="63" s="1"/>
  <c r="O19" i="63"/>
  <c r="O35" i="63" s="1"/>
  <c r="O23" i="63"/>
  <c r="Q19" i="61"/>
  <c r="Q35" i="61" s="1"/>
  <c r="Q21" i="61"/>
  <c r="Q37" i="61" s="1"/>
  <c r="Q23" i="61"/>
  <c r="J19" i="53"/>
  <c r="J35" i="53" s="1"/>
  <c r="J24" i="53"/>
  <c r="J21" i="53"/>
  <c r="J37" i="53" s="1"/>
  <c r="V23" i="65"/>
  <c r="V19" i="65"/>
  <c r="V35" i="65" s="1"/>
  <c r="V21" i="65"/>
  <c r="V37" i="65" s="1"/>
  <c r="X21" i="55"/>
  <c r="X37" i="55" s="1"/>
  <c r="X24" i="55"/>
  <c r="W19" i="47"/>
  <c r="W35" i="47" s="1"/>
  <c r="W21" i="47"/>
  <c r="W37" i="47" s="1"/>
  <c r="W23" i="47"/>
  <c r="C34" i="67"/>
  <c r="S34" i="67"/>
  <c r="W21" i="41"/>
  <c r="W37" i="41" s="1"/>
  <c r="W19" i="41"/>
  <c r="W35" i="41" s="1"/>
  <c r="W24" i="41"/>
  <c r="S48" i="39"/>
  <c r="S50" i="39"/>
  <c r="AE19" i="37"/>
  <c r="P50" i="37"/>
  <c r="P48" i="37"/>
  <c r="AB20" i="35"/>
  <c r="AB19" i="33"/>
  <c r="C19" i="33"/>
  <c r="AB34" i="33"/>
  <c r="AE33" i="37"/>
  <c r="AE50" i="37"/>
  <c r="AE49" i="33"/>
  <c r="W26" i="41"/>
  <c r="W20" i="41"/>
  <c r="W36" i="41" s="1"/>
  <c r="AF35" i="35"/>
  <c r="AF33" i="35"/>
  <c r="AB18" i="31"/>
  <c r="C18" i="31"/>
  <c r="AB34" i="31"/>
  <c r="C34" i="31"/>
  <c r="P33" i="39"/>
  <c r="P35" i="39"/>
  <c r="AB20" i="29"/>
  <c r="C20" i="29"/>
  <c r="AE35" i="29"/>
  <c r="C19" i="7"/>
  <c r="AE19" i="7"/>
  <c r="V26" i="5"/>
  <c r="V20" i="5"/>
  <c r="V36" i="5" s="1"/>
  <c r="AE19" i="29"/>
  <c r="C48" i="9"/>
  <c r="Y48" i="9"/>
  <c r="C35" i="7"/>
  <c r="AH33" i="11"/>
  <c r="C33" i="11"/>
  <c r="AH49" i="11"/>
  <c r="C49" i="11"/>
  <c r="AH20" i="7"/>
  <c r="H19" i="3"/>
  <c r="H35" i="3" s="1"/>
  <c r="H21" i="3"/>
  <c r="H37" i="3" s="1"/>
  <c r="H23" i="3"/>
  <c r="C49" i="31"/>
  <c r="AB49" i="31"/>
  <c r="BB48" i="11"/>
  <c r="BB50" i="11"/>
  <c r="AB33" i="9"/>
  <c r="S20" i="7"/>
  <c r="S18" i="7"/>
  <c r="X20" i="5"/>
  <c r="X36" i="5" s="1"/>
  <c r="X26" i="5"/>
  <c r="W19" i="3"/>
  <c r="W35" i="3" s="1"/>
  <c r="W21" i="3"/>
  <c r="W37" i="3" s="1"/>
  <c r="W23" i="3"/>
  <c r="J26" i="1"/>
  <c r="J20" i="1"/>
  <c r="J36" i="1" s="1"/>
  <c r="V35" i="149"/>
  <c r="M20" i="141"/>
  <c r="H49" i="141"/>
  <c r="S49" i="131"/>
  <c r="W34" i="129"/>
  <c r="H19" i="119"/>
  <c r="H34" i="119"/>
  <c r="V49" i="125"/>
  <c r="M34" i="127"/>
  <c r="S48" i="119"/>
  <c r="AE34" i="117"/>
  <c r="P18" i="115"/>
  <c r="AC19" i="113"/>
  <c r="P33" i="113"/>
  <c r="AC35" i="111"/>
  <c r="M48" i="111"/>
  <c r="M18" i="107"/>
  <c r="S49" i="109"/>
  <c r="AC18" i="103"/>
  <c r="S48" i="103"/>
  <c r="P19" i="103"/>
  <c r="C50" i="107"/>
  <c r="H18" i="99"/>
  <c r="M19" i="97"/>
  <c r="S35" i="99"/>
  <c r="AB33" i="99"/>
  <c r="Z48" i="95"/>
  <c r="M49" i="91"/>
  <c r="M18" i="95"/>
  <c r="P35" i="89"/>
  <c r="S18" i="93"/>
  <c r="V50" i="83"/>
  <c r="Y20" i="83"/>
  <c r="M18" i="83"/>
  <c r="P35" i="83"/>
  <c r="M48" i="89"/>
  <c r="P50" i="85"/>
  <c r="Y33" i="83"/>
  <c r="C18" i="75"/>
  <c r="C48" i="75"/>
  <c r="V48" i="87"/>
  <c r="M50" i="77"/>
  <c r="W34" i="69"/>
  <c r="W33" i="67"/>
  <c r="J19" i="47"/>
  <c r="J35" i="47" s="1"/>
  <c r="M35" i="67"/>
  <c r="P21" i="63"/>
  <c r="P37" i="63" s="1"/>
  <c r="H21" i="47"/>
  <c r="H37" i="47" s="1"/>
  <c r="Q21" i="59"/>
  <c r="Q37" i="59" s="1"/>
  <c r="Q19" i="55"/>
  <c r="Q35" i="55" s="1"/>
  <c r="V20" i="49"/>
  <c r="V36" i="49" s="1"/>
  <c r="V19" i="57"/>
  <c r="V35" i="57" s="1"/>
  <c r="Q19" i="45"/>
  <c r="Q35" i="45" s="1"/>
  <c r="H21" i="55"/>
  <c r="H37" i="55" s="1"/>
  <c r="Q21" i="47"/>
  <c r="Q37" i="47" s="1"/>
  <c r="W20" i="55"/>
  <c r="W36" i="55" s="1"/>
  <c r="H20" i="65"/>
  <c r="H36" i="65" s="1"/>
  <c r="O19" i="59"/>
  <c r="O35" i="59" s="1"/>
  <c r="V19" i="47"/>
  <c r="V35" i="47" s="1"/>
  <c r="J21" i="41"/>
  <c r="J37" i="41" s="1"/>
  <c r="S33" i="33"/>
  <c r="P48" i="31"/>
  <c r="M48" i="37"/>
  <c r="S48" i="35"/>
  <c r="P18" i="11"/>
  <c r="C49" i="35"/>
  <c r="V20" i="31"/>
  <c r="M34" i="29"/>
  <c r="AB33" i="35"/>
  <c r="AF19" i="29"/>
  <c r="AE18" i="7"/>
  <c r="Q20" i="3"/>
  <c r="Q36" i="3" s="1"/>
  <c r="Y50" i="7"/>
  <c r="M48" i="11"/>
  <c r="V33" i="7"/>
  <c r="V35" i="147"/>
  <c r="V20" i="147"/>
  <c r="C18" i="147"/>
  <c r="S18" i="147"/>
  <c r="AE48" i="151"/>
  <c r="C50" i="145"/>
  <c r="Y50" i="145"/>
  <c r="AB48" i="151"/>
  <c r="C48" i="151"/>
  <c r="M35" i="145"/>
  <c r="M33" i="145"/>
  <c r="AB50" i="145"/>
  <c r="Y18" i="141"/>
  <c r="Y20" i="141"/>
  <c r="H18" i="135"/>
  <c r="H20" i="135"/>
  <c r="M50" i="133"/>
  <c r="M48" i="133"/>
  <c r="Y18" i="139"/>
  <c r="C18" i="139"/>
  <c r="C20" i="133"/>
  <c r="Y20" i="133"/>
  <c r="C35" i="139"/>
  <c r="Y35" i="139"/>
  <c r="AC48" i="131"/>
  <c r="AC50" i="131"/>
  <c r="Y33" i="135"/>
  <c r="H48" i="129"/>
  <c r="H50" i="129"/>
  <c r="AB20" i="133"/>
  <c r="Y49" i="135"/>
  <c r="C34" i="127"/>
  <c r="S34" i="127"/>
  <c r="H35" i="129"/>
  <c r="H33" i="129"/>
  <c r="Y50" i="135"/>
  <c r="Y49" i="137"/>
  <c r="S48" i="131"/>
  <c r="S50" i="131"/>
  <c r="V34" i="127"/>
  <c r="C20" i="129"/>
  <c r="S20" i="129"/>
  <c r="C18" i="115"/>
  <c r="Y18" i="115"/>
  <c r="Y50" i="123"/>
  <c r="V19" i="127"/>
  <c r="Y48" i="123"/>
  <c r="C33" i="119"/>
  <c r="C20" i="115"/>
  <c r="Y20" i="115"/>
  <c r="M35" i="121"/>
  <c r="M33" i="121"/>
  <c r="AC33" i="115"/>
  <c r="AC35" i="115"/>
  <c r="AB19" i="117"/>
  <c r="C19" i="117"/>
  <c r="AB35" i="111"/>
  <c r="C49" i="111"/>
  <c r="Y49" i="111"/>
  <c r="H18" i="109"/>
  <c r="H20" i="109"/>
  <c r="H48" i="109"/>
  <c r="H50" i="109"/>
  <c r="H33" i="107"/>
  <c r="H35" i="107"/>
  <c r="S18" i="111"/>
  <c r="S20" i="111"/>
  <c r="AB18" i="103"/>
  <c r="AF33" i="107"/>
  <c r="AF35" i="107"/>
  <c r="AB49" i="101"/>
  <c r="C49" i="101"/>
  <c r="V18" i="105"/>
  <c r="V20" i="105"/>
  <c r="AB19" i="105"/>
  <c r="C19" i="105"/>
  <c r="AB19" i="99"/>
  <c r="C19" i="99"/>
  <c r="AE35" i="107"/>
  <c r="V48" i="101"/>
  <c r="V49" i="101"/>
  <c r="Y20" i="99"/>
  <c r="Y18" i="99"/>
  <c r="AE35" i="99"/>
  <c r="AE34" i="97"/>
  <c r="AB20" i="97"/>
  <c r="C20" i="97"/>
  <c r="AB48" i="99"/>
  <c r="C48" i="99"/>
  <c r="S33" i="95"/>
  <c r="S35" i="95"/>
  <c r="V18" i="87"/>
  <c r="V20" i="87"/>
  <c r="AE49" i="87"/>
  <c r="AE33" i="85"/>
  <c r="H33" i="89"/>
  <c r="H35" i="89"/>
  <c r="C49" i="89"/>
  <c r="S49" i="89"/>
  <c r="AE19" i="83"/>
  <c r="V48" i="89"/>
  <c r="AB34" i="85"/>
  <c r="C34" i="85"/>
  <c r="H18" i="79"/>
  <c r="H20" i="79"/>
  <c r="AH48" i="79"/>
  <c r="Y33" i="91"/>
  <c r="AE18" i="87"/>
  <c r="AF20" i="83"/>
  <c r="AF18" i="83"/>
  <c r="C19" i="81"/>
  <c r="S19" i="81"/>
  <c r="C35" i="81"/>
  <c r="S35" i="81"/>
  <c r="AB35" i="85"/>
  <c r="C35" i="85"/>
  <c r="S50" i="83"/>
  <c r="S48" i="83"/>
  <c r="P50" i="79"/>
  <c r="P48" i="79"/>
  <c r="AF48" i="87"/>
  <c r="AF50" i="87"/>
  <c r="C49" i="83"/>
  <c r="AB49" i="83"/>
  <c r="C33" i="81"/>
  <c r="S33" i="81"/>
  <c r="M18" i="77"/>
  <c r="M20" i="77"/>
  <c r="AB49" i="71"/>
  <c r="C49" i="71"/>
  <c r="AB48" i="73"/>
  <c r="C48" i="73"/>
  <c r="H48" i="77"/>
  <c r="H50" i="77"/>
  <c r="H18" i="75"/>
  <c r="H20" i="75"/>
  <c r="P20" i="77"/>
  <c r="P18" i="77"/>
  <c r="M50" i="75"/>
  <c r="M48" i="75"/>
  <c r="AE19" i="71"/>
  <c r="AE33" i="75"/>
  <c r="P18" i="69"/>
  <c r="P20" i="69"/>
  <c r="AB34" i="75"/>
  <c r="C34" i="75"/>
  <c r="V20" i="73"/>
  <c r="V18" i="73"/>
  <c r="AB18" i="73"/>
  <c r="C18" i="73"/>
  <c r="C48" i="69"/>
  <c r="S48" i="69"/>
  <c r="AE35" i="77"/>
  <c r="C19" i="75"/>
  <c r="AB19" i="75"/>
  <c r="Y50" i="73"/>
  <c r="Y48" i="73"/>
  <c r="H20" i="71"/>
  <c r="H18" i="71"/>
  <c r="AB35" i="71"/>
  <c r="X23" i="61"/>
  <c r="X19" i="61"/>
  <c r="X35" i="61" s="1"/>
  <c r="X21" i="61"/>
  <c r="X37" i="61" s="1"/>
  <c r="V26" i="51"/>
  <c r="V20" i="51"/>
  <c r="V36" i="51" s="1"/>
  <c r="O26" i="43"/>
  <c r="O20" i="43"/>
  <c r="O36" i="43" s="1"/>
  <c r="W48" i="67"/>
  <c r="W50" i="67"/>
  <c r="O26" i="61"/>
  <c r="O20" i="61"/>
  <c r="O36" i="61" s="1"/>
  <c r="H19" i="41"/>
  <c r="H35" i="41" s="1"/>
  <c r="H23" i="41"/>
  <c r="H21" i="41"/>
  <c r="H37" i="41" s="1"/>
  <c r="H33" i="67"/>
  <c r="H35" i="67"/>
  <c r="X23" i="53"/>
  <c r="X19" i="53"/>
  <c r="X35" i="53" s="1"/>
  <c r="X21" i="53"/>
  <c r="X37" i="53" s="1"/>
  <c r="V50" i="67"/>
  <c r="P20" i="63"/>
  <c r="P36" i="63" s="1"/>
  <c r="P27" i="63"/>
  <c r="X20" i="51"/>
  <c r="X36" i="51" s="1"/>
  <c r="X26" i="51"/>
  <c r="C20" i="37"/>
  <c r="AB20" i="37"/>
  <c r="AB19" i="39"/>
  <c r="C19" i="39"/>
  <c r="AB34" i="37"/>
  <c r="C34" i="37"/>
  <c r="S35" i="39"/>
  <c r="S33" i="39"/>
  <c r="AE33" i="31"/>
  <c r="AB18" i="33"/>
  <c r="AE18" i="37"/>
  <c r="P18" i="39"/>
  <c r="P20" i="39"/>
  <c r="AE33" i="39"/>
  <c r="AB48" i="33"/>
  <c r="C48" i="33"/>
  <c r="P35" i="35"/>
  <c r="P33" i="35"/>
  <c r="AE48" i="35"/>
  <c r="Y35" i="37"/>
  <c r="Y33" i="37"/>
  <c r="AE34" i="37"/>
  <c r="C50" i="37"/>
  <c r="AB50" i="37"/>
  <c r="P20" i="33"/>
  <c r="P18" i="33"/>
  <c r="AE18" i="33"/>
  <c r="AE34" i="33"/>
  <c r="S33" i="31"/>
  <c r="S35" i="31"/>
  <c r="BE20" i="11"/>
  <c r="BE18" i="11"/>
  <c r="AB19" i="9"/>
  <c r="M18" i="11"/>
  <c r="M20" i="11"/>
  <c r="AK20" i="11"/>
  <c r="AK35" i="11"/>
  <c r="M33" i="11"/>
  <c r="M35" i="11"/>
  <c r="Q21" i="5"/>
  <c r="Q37" i="5" s="1"/>
  <c r="Q24" i="5"/>
  <c r="AF20" i="29"/>
  <c r="AF18" i="29"/>
  <c r="P18" i="9"/>
  <c r="P20" i="9"/>
  <c r="Y50" i="9"/>
  <c r="C50" i="9"/>
  <c r="Y48" i="31"/>
  <c r="Y50" i="31"/>
  <c r="M35" i="29"/>
  <c r="M33" i="29"/>
  <c r="S48" i="11"/>
  <c r="S50" i="11"/>
  <c r="O20" i="5"/>
  <c r="O36" i="5" s="1"/>
  <c r="O26" i="5"/>
  <c r="P21" i="1"/>
  <c r="P37" i="1" s="1"/>
  <c r="P23" i="1"/>
  <c r="P19" i="1"/>
  <c r="P35" i="1" s="1"/>
  <c r="W18" i="149"/>
  <c r="C49" i="143"/>
  <c r="H49" i="143"/>
  <c r="H34" i="145"/>
  <c r="S18" i="143"/>
  <c r="P33" i="139"/>
  <c r="H49" i="119"/>
  <c r="M34" i="121"/>
  <c r="P34" i="125"/>
  <c r="H48" i="119"/>
  <c r="S49" i="127"/>
  <c r="M19" i="117"/>
  <c r="V34" i="117"/>
  <c r="H49" i="117"/>
  <c r="AC19" i="131"/>
  <c r="H49" i="125"/>
  <c r="H34" i="113"/>
  <c r="P33" i="129"/>
  <c r="AC34" i="113"/>
  <c r="P34" i="119"/>
  <c r="S48" i="115"/>
  <c r="S33" i="109"/>
  <c r="V19" i="111"/>
  <c r="C20" i="111"/>
  <c r="H18" i="101"/>
  <c r="V48" i="113"/>
  <c r="AB18" i="107"/>
  <c r="Y18" i="97"/>
  <c r="P35" i="97"/>
  <c r="AB50" i="107"/>
  <c r="C20" i="103"/>
  <c r="Y33" i="105"/>
  <c r="H49" i="93"/>
  <c r="M49" i="99"/>
  <c r="H48" i="93"/>
  <c r="AF33" i="83"/>
  <c r="H19" i="85"/>
  <c r="S33" i="87"/>
  <c r="P48" i="81"/>
  <c r="P18" i="79"/>
  <c r="M33" i="85"/>
  <c r="C18" i="83"/>
  <c r="AF35" i="83"/>
  <c r="M33" i="67"/>
  <c r="V35" i="71"/>
  <c r="Y35" i="73"/>
  <c r="S20" i="71"/>
  <c r="AF33" i="77"/>
  <c r="H18" i="69"/>
  <c r="W35" i="67"/>
  <c r="S18" i="73"/>
  <c r="Q19" i="53"/>
  <c r="Q35" i="53" s="1"/>
  <c r="Q20" i="51"/>
  <c r="Q36" i="51" s="1"/>
  <c r="P19" i="41"/>
  <c r="P35" i="41" s="1"/>
  <c r="V21" i="57"/>
  <c r="V37" i="57" s="1"/>
  <c r="Q21" i="45"/>
  <c r="Q37" i="45" s="1"/>
  <c r="W19" i="55"/>
  <c r="W35" i="55" s="1"/>
  <c r="Q20" i="47"/>
  <c r="Q36" i="47" s="1"/>
  <c r="AF49" i="33"/>
  <c r="O21" i="59"/>
  <c r="O37" i="59" s="1"/>
  <c r="O19" i="53"/>
  <c r="O35" i="53" s="1"/>
  <c r="V21" i="47"/>
  <c r="V37" i="47" s="1"/>
  <c r="AF18" i="31"/>
  <c r="P33" i="33"/>
  <c r="S18" i="33"/>
  <c r="M48" i="31"/>
  <c r="P18" i="35"/>
  <c r="C33" i="35"/>
  <c r="Y20" i="33"/>
  <c r="V33" i="31"/>
  <c r="AH48" i="7"/>
  <c r="M33" i="35"/>
  <c r="AP34" i="11"/>
  <c r="S50" i="37"/>
  <c r="Y19" i="29"/>
  <c r="BB19" i="11"/>
  <c r="P48" i="11"/>
  <c r="AI35" i="7"/>
  <c r="M50" i="31"/>
  <c r="AI48" i="7"/>
  <c r="H33" i="9"/>
  <c r="H20" i="3"/>
  <c r="H36" i="3" s="1"/>
  <c r="H50" i="145"/>
  <c r="H48" i="145"/>
  <c r="V48" i="147"/>
  <c r="AB49" i="145"/>
  <c r="AB19" i="141"/>
  <c r="C19" i="141"/>
  <c r="Z33" i="135"/>
  <c r="Z35" i="135"/>
  <c r="Y49" i="131"/>
  <c r="C49" i="131"/>
  <c r="M33" i="143"/>
  <c r="M35" i="143"/>
  <c r="C34" i="141"/>
  <c r="AB34" i="141"/>
  <c r="C18" i="141"/>
  <c r="AB18" i="141"/>
  <c r="M18" i="137"/>
  <c r="M20" i="137"/>
  <c r="M33" i="135"/>
  <c r="M35" i="135"/>
  <c r="V33" i="141"/>
  <c r="V35" i="141"/>
  <c r="Y49" i="133"/>
  <c r="C49" i="133"/>
  <c r="C20" i="125"/>
  <c r="S20" i="125"/>
  <c r="C48" i="131"/>
  <c r="Y48" i="131"/>
  <c r="C33" i="129"/>
  <c r="S33" i="129"/>
  <c r="H48" i="131"/>
  <c r="H50" i="131"/>
  <c r="W35" i="125"/>
  <c r="W33" i="125"/>
  <c r="C50" i="133"/>
  <c r="Y50" i="133"/>
  <c r="P35" i="127"/>
  <c r="P33" i="127"/>
  <c r="Y48" i="121"/>
  <c r="Z33" i="123"/>
  <c r="Z35" i="123"/>
  <c r="Y18" i="119"/>
  <c r="Y49" i="123"/>
  <c r="S20" i="113"/>
  <c r="S18" i="113"/>
  <c r="M50" i="119"/>
  <c r="M48" i="119"/>
  <c r="AB49" i="117"/>
  <c r="C49" i="117"/>
  <c r="AF50" i="141"/>
  <c r="AF48" i="141"/>
  <c r="V34" i="125"/>
  <c r="M33" i="115"/>
  <c r="M35" i="115"/>
  <c r="C48" i="115"/>
  <c r="Y48" i="115"/>
  <c r="AB33" i="111"/>
  <c r="AB49" i="111"/>
  <c r="AB19" i="111"/>
  <c r="AE20" i="107"/>
  <c r="AF18" i="107"/>
  <c r="AF20" i="107"/>
  <c r="V33" i="105"/>
  <c r="V35" i="105"/>
  <c r="M33" i="105"/>
  <c r="M35" i="105"/>
  <c r="AB35" i="101"/>
  <c r="C35" i="103"/>
  <c r="Y35" i="103"/>
  <c r="AB34" i="103"/>
  <c r="AB50" i="103"/>
  <c r="AE34" i="101"/>
  <c r="V48" i="107"/>
  <c r="V50" i="107"/>
  <c r="V48" i="103"/>
  <c r="V50" i="103"/>
  <c r="C50" i="103"/>
  <c r="Y50" i="103"/>
  <c r="C50" i="101"/>
  <c r="AB50" i="101"/>
  <c r="V48" i="99"/>
  <c r="V50" i="99"/>
  <c r="AB33" i="97"/>
  <c r="C33" i="97"/>
  <c r="AE50" i="97"/>
  <c r="M48" i="99"/>
  <c r="M50" i="99"/>
  <c r="AE48" i="99"/>
  <c r="AE50" i="93"/>
  <c r="Y50" i="93"/>
  <c r="Y48" i="93"/>
  <c r="M18" i="87"/>
  <c r="M20" i="87"/>
  <c r="Y34" i="91"/>
  <c r="AF18" i="87"/>
  <c r="AF20" i="87"/>
  <c r="Y50" i="87"/>
  <c r="Y48" i="87"/>
  <c r="AB50" i="85"/>
  <c r="C50" i="85"/>
  <c r="C48" i="81"/>
  <c r="S48" i="81"/>
  <c r="H20" i="83"/>
  <c r="H18" i="83"/>
  <c r="S34" i="81"/>
  <c r="V49" i="81"/>
  <c r="AB35" i="87"/>
  <c r="C35" i="87"/>
  <c r="AE20" i="85"/>
  <c r="C20" i="89"/>
  <c r="S20" i="89"/>
  <c r="M50" i="87"/>
  <c r="M48" i="87"/>
  <c r="P35" i="81"/>
  <c r="P33" i="81"/>
  <c r="AF33" i="75"/>
  <c r="AF35" i="75"/>
  <c r="V18" i="69"/>
  <c r="AB50" i="77"/>
  <c r="C50" i="77"/>
  <c r="AB20" i="75"/>
  <c r="C20" i="75"/>
  <c r="H48" i="75"/>
  <c r="H50" i="75"/>
  <c r="S33" i="77"/>
  <c r="S35" i="77"/>
  <c r="AE18" i="77"/>
  <c r="V48" i="79"/>
  <c r="V50" i="79"/>
  <c r="Y35" i="71"/>
  <c r="Y33" i="71"/>
  <c r="AE34" i="77"/>
  <c r="C20" i="71"/>
  <c r="AB20" i="71"/>
  <c r="X19" i="65"/>
  <c r="X35" i="65" s="1"/>
  <c r="X21" i="65"/>
  <c r="X37" i="65" s="1"/>
  <c r="X23" i="65"/>
  <c r="I20" i="57"/>
  <c r="I36" i="57" s="1"/>
  <c r="I27" i="57"/>
  <c r="P19" i="55"/>
  <c r="P35" i="55" s="1"/>
  <c r="P23" i="55"/>
  <c r="P21" i="55"/>
  <c r="P37" i="55" s="1"/>
  <c r="P26" i="53"/>
  <c r="P20" i="53"/>
  <c r="P36" i="53" s="1"/>
  <c r="I26" i="49"/>
  <c r="I20" i="49"/>
  <c r="I36" i="49" s="1"/>
  <c r="V23" i="43"/>
  <c r="V19" i="43"/>
  <c r="V35" i="43" s="1"/>
  <c r="V21" i="43"/>
  <c r="V37" i="43" s="1"/>
  <c r="O21" i="55"/>
  <c r="O37" i="55" s="1"/>
  <c r="O19" i="55"/>
  <c r="O35" i="55" s="1"/>
  <c r="O23" i="55"/>
  <c r="P18" i="67"/>
  <c r="P20" i="67"/>
  <c r="V35" i="67"/>
  <c r="X20" i="47"/>
  <c r="X36" i="47" s="1"/>
  <c r="X26" i="47"/>
  <c r="X20" i="55"/>
  <c r="X36" i="55" s="1"/>
  <c r="X27" i="55"/>
  <c r="Q23" i="49"/>
  <c r="Q19" i="49"/>
  <c r="Q35" i="49" s="1"/>
  <c r="Q21" i="49"/>
  <c r="Q37" i="49" s="1"/>
  <c r="O26" i="45"/>
  <c r="O20" i="45"/>
  <c r="O36" i="45" s="1"/>
  <c r="C20" i="67"/>
  <c r="S20" i="67"/>
  <c r="H48" i="67"/>
  <c r="H50" i="67"/>
  <c r="I19" i="55"/>
  <c r="I35" i="55" s="1"/>
  <c r="I23" i="55"/>
  <c r="I21" i="55"/>
  <c r="I37" i="55" s="1"/>
  <c r="O20" i="51"/>
  <c r="O36" i="51" s="1"/>
  <c r="O26" i="51"/>
  <c r="C33" i="67"/>
  <c r="S33" i="67"/>
  <c r="M48" i="39"/>
  <c r="M50" i="39"/>
  <c r="AE34" i="39"/>
  <c r="C49" i="39"/>
  <c r="AE18" i="35"/>
  <c r="AB20" i="31"/>
  <c r="C20" i="31"/>
  <c r="Y18" i="39"/>
  <c r="Y20" i="39"/>
  <c r="AB50" i="33"/>
  <c r="H18" i="39"/>
  <c r="H20" i="39"/>
  <c r="AE49" i="39"/>
  <c r="AF20" i="33"/>
  <c r="AF18" i="33"/>
  <c r="H35" i="35"/>
  <c r="H33" i="35"/>
  <c r="AF50" i="35"/>
  <c r="AF48" i="35"/>
  <c r="AB50" i="31"/>
  <c r="C50" i="31"/>
  <c r="H33" i="39"/>
  <c r="H35" i="39"/>
  <c r="Y48" i="39"/>
  <c r="Y49" i="39"/>
  <c r="P35" i="37"/>
  <c r="P33" i="37"/>
  <c r="AB49" i="37"/>
  <c r="Y35" i="35"/>
  <c r="Y33" i="35"/>
  <c r="Y35" i="31"/>
  <c r="Y33" i="31"/>
  <c r="BK18" i="11"/>
  <c r="BK20" i="11"/>
  <c r="C34" i="29"/>
  <c r="AB34" i="29"/>
  <c r="AB35" i="9"/>
  <c r="P34" i="31"/>
  <c r="P33" i="31"/>
  <c r="AE50" i="29"/>
  <c r="BM39" i="11"/>
  <c r="AL49" i="11"/>
  <c r="AC33" i="9"/>
  <c r="AC35" i="9"/>
  <c r="AB34" i="9"/>
  <c r="I19" i="3"/>
  <c r="I35" i="3" s="1"/>
  <c r="I21" i="3"/>
  <c r="I37" i="3" s="1"/>
  <c r="I23" i="3"/>
  <c r="AH35" i="11"/>
  <c r="C35" i="11"/>
  <c r="H18" i="9"/>
  <c r="H20" i="9"/>
  <c r="AB20" i="9"/>
  <c r="AP33" i="11"/>
  <c r="AP35" i="11"/>
  <c r="AC48" i="9"/>
  <c r="AC50" i="9"/>
  <c r="AB35" i="7"/>
  <c r="AB33" i="7"/>
  <c r="M50" i="7"/>
  <c r="M48" i="7"/>
  <c r="O20" i="1"/>
  <c r="O36" i="1" s="1"/>
  <c r="O26" i="1"/>
  <c r="J20" i="153"/>
  <c r="J36" i="153" s="1"/>
  <c r="P48" i="145"/>
  <c r="Z34" i="137"/>
  <c r="Z49" i="137"/>
  <c r="M34" i="141"/>
  <c r="AC19" i="133"/>
  <c r="P50" i="139"/>
  <c r="S18" i="133"/>
  <c r="M33" i="133"/>
  <c r="M49" i="133"/>
  <c r="H34" i="131"/>
  <c r="S35" i="129"/>
  <c r="H49" i="121"/>
  <c r="V48" i="131"/>
  <c r="S19" i="115"/>
  <c r="AF48" i="117"/>
  <c r="C18" i="117"/>
  <c r="V33" i="115"/>
  <c r="H34" i="109"/>
  <c r="M33" i="119"/>
  <c r="P48" i="117"/>
  <c r="V48" i="115"/>
  <c r="C18" i="107"/>
  <c r="S18" i="107"/>
  <c r="Y18" i="105"/>
  <c r="AE48" i="105"/>
  <c r="H48" i="105"/>
  <c r="AF18" i="99"/>
  <c r="AF48" i="97"/>
  <c r="Z49" i="91"/>
  <c r="P18" i="95"/>
  <c r="V49" i="89"/>
  <c r="V48" i="93"/>
  <c r="H33" i="83"/>
  <c r="Y33" i="93"/>
  <c r="AI49" i="79"/>
  <c r="W35" i="89"/>
  <c r="AH34" i="79"/>
  <c r="S18" i="87"/>
  <c r="S48" i="85"/>
  <c r="M49" i="79"/>
  <c r="V19" i="75"/>
  <c r="M18" i="81"/>
  <c r="AE19" i="87"/>
  <c r="S35" i="79"/>
  <c r="H19" i="81"/>
  <c r="AE19" i="77"/>
  <c r="H33" i="77"/>
  <c r="M18" i="67"/>
  <c r="W34" i="67"/>
  <c r="P49" i="73"/>
  <c r="H34" i="67"/>
  <c r="AB35" i="75"/>
  <c r="H18" i="73"/>
  <c r="S48" i="71"/>
  <c r="J20" i="47"/>
  <c r="J36" i="47" s="1"/>
  <c r="M48" i="73"/>
  <c r="Y48" i="71"/>
  <c r="H19" i="47"/>
  <c r="H35" i="47" s="1"/>
  <c r="Q19" i="47"/>
  <c r="Q35" i="47" s="1"/>
  <c r="AF34" i="37"/>
  <c r="H20" i="47"/>
  <c r="H36" i="47" s="1"/>
  <c r="O21" i="53"/>
  <c r="O37" i="53" s="1"/>
  <c r="J19" i="41"/>
  <c r="J35" i="41" s="1"/>
  <c r="Q21" i="41"/>
  <c r="Q37" i="41" s="1"/>
  <c r="P50" i="35"/>
  <c r="H49" i="31"/>
  <c r="Y48" i="37"/>
  <c r="M20" i="31"/>
  <c r="S33" i="35"/>
  <c r="P33" i="7"/>
  <c r="J20" i="5"/>
  <c r="J36" i="5" s="1"/>
  <c r="AB33" i="11"/>
  <c r="V20" i="29"/>
  <c r="AE48" i="11"/>
  <c r="AS18" i="11"/>
  <c r="H33" i="29"/>
  <c r="C49" i="9"/>
  <c r="P48" i="7"/>
  <c r="BH20" i="11"/>
  <c r="AH18" i="7"/>
  <c r="Q20" i="5"/>
  <c r="Q36" i="5" s="1"/>
  <c r="AK33" i="11"/>
  <c r="W26" i="157"/>
  <c r="W20" i="157"/>
  <c r="W36" i="157" s="1"/>
  <c r="X26" i="159"/>
  <c r="X20" i="159"/>
  <c r="X36" i="159" s="1"/>
  <c r="V18" i="147"/>
  <c r="V35" i="151"/>
  <c r="V33" i="151"/>
  <c r="P19" i="157"/>
  <c r="P35" i="157" s="1"/>
  <c r="P24" i="157"/>
  <c r="P21" i="157"/>
  <c r="P37" i="157" s="1"/>
  <c r="I19" i="157"/>
  <c r="I35" i="157" s="1"/>
  <c r="I21" i="157"/>
  <c r="I37" i="157" s="1"/>
  <c r="I23" i="157"/>
  <c r="V18" i="151"/>
  <c r="V20" i="151"/>
  <c r="M18" i="149"/>
  <c r="M20" i="149"/>
  <c r="C19" i="147"/>
  <c r="S19" i="147"/>
  <c r="C18" i="143"/>
  <c r="V18" i="143"/>
  <c r="S48" i="149"/>
  <c r="C48" i="149"/>
  <c r="I19" i="159"/>
  <c r="I35" i="159" s="1"/>
  <c r="I24" i="159"/>
  <c r="I21" i="159"/>
  <c r="I37" i="159" s="1"/>
  <c r="P20" i="159"/>
  <c r="P36" i="159" s="1"/>
  <c r="P27" i="159"/>
  <c r="H19" i="153"/>
  <c r="H35" i="153" s="1"/>
  <c r="H23" i="153"/>
  <c r="H21" i="153"/>
  <c r="H37" i="153" s="1"/>
  <c r="W19" i="161"/>
  <c r="W35" i="161" s="1"/>
  <c r="W23" i="161"/>
  <c r="W21" i="161"/>
  <c r="W37" i="161" s="1"/>
  <c r="I26" i="159"/>
  <c r="I20" i="159"/>
  <c r="I36" i="159" s="1"/>
  <c r="H23" i="157"/>
  <c r="H19" i="157"/>
  <c r="H35" i="157" s="1"/>
  <c r="H21" i="157"/>
  <c r="H37" i="157" s="1"/>
  <c r="AF33" i="151"/>
  <c r="AF35" i="151"/>
  <c r="M48" i="149"/>
  <c r="M50" i="149"/>
  <c r="AB35" i="151"/>
  <c r="C35" i="151"/>
  <c r="V33" i="147"/>
  <c r="AC18" i="145"/>
  <c r="AC20" i="145"/>
  <c r="H18" i="143"/>
  <c r="H20" i="143"/>
  <c r="C33" i="151"/>
  <c r="AB33" i="151"/>
  <c r="AE50" i="151"/>
  <c r="AB18" i="145"/>
  <c r="AE20" i="141"/>
  <c r="Z48" i="135"/>
  <c r="Z50" i="135"/>
  <c r="H33" i="131"/>
  <c r="H35" i="131"/>
  <c r="C50" i="135"/>
  <c r="V50" i="135"/>
  <c r="AB18" i="131"/>
  <c r="AE33" i="141"/>
  <c r="AB49" i="131"/>
  <c r="AB49" i="141"/>
  <c r="C49" i="141"/>
  <c r="AB19" i="131"/>
  <c r="M35" i="127"/>
  <c r="M33" i="127"/>
  <c r="AB50" i="131"/>
  <c r="P20" i="125"/>
  <c r="P18" i="125"/>
  <c r="C48" i="129"/>
  <c r="S48" i="129"/>
  <c r="V35" i="125"/>
  <c r="V50" i="127"/>
  <c r="Y35" i="119"/>
  <c r="Y50" i="121"/>
  <c r="H18" i="117"/>
  <c r="H20" i="117"/>
  <c r="V20" i="115"/>
  <c r="V18" i="115"/>
  <c r="AE20" i="117"/>
  <c r="AB48" i="117"/>
  <c r="Y19" i="115"/>
  <c r="C19" i="115"/>
  <c r="Y35" i="115"/>
  <c r="C35" i="115"/>
  <c r="V18" i="125"/>
  <c r="Y34" i="119"/>
  <c r="C48" i="117"/>
  <c r="C20" i="113"/>
  <c r="Y20" i="113"/>
  <c r="AB50" i="113"/>
  <c r="C35" i="111"/>
  <c r="Y35" i="111"/>
  <c r="AB19" i="107"/>
  <c r="C19" i="107"/>
  <c r="P18" i="107"/>
  <c r="P20" i="107"/>
  <c r="C34" i="105"/>
  <c r="AB34" i="105"/>
  <c r="AF18" i="101"/>
  <c r="AF20" i="101"/>
  <c r="AE33" i="101"/>
  <c r="AE18" i="99"/>
  <c r="Y48" i="105"/>
  <c r="Y50" i="105"/>
  <c r="AB50" i="105"/>
  <c r="C50" i="105"/>
  <c r="AB18" i="99"/>
  <c r="C18" i="99"/>
  <c r="AE49" i="107"/>
  <c r="AE50" i="105"/>
  <c r="AE18" i="101"/>
  <c r="AB33" i="101"/>
  <c r="C33" i="101"/>
  <c r="S18" i="103"/>
  <c r="S20" i="103"/>
  <c r="AE18" i="105"/>
  <c r="AB48" i="93"/>
  <c r="C48" i="93"/>
  <c r="AF48" i="99"/>
  <c r="AF50" i="99"/>
  <c r="P35" i="95"/>
  <c r="P33" i="95"/>
  <c r="Z18" i="91"/>
  <c r="Z20" i="91"/>
  <c r="V34" i="81"/>
  <c r="C19" i="87"/>
  <c r="AB19" i="87"/>
  <c r="V20" i="89"/>
  <c r="AB20" i="83"/>
  <c r="C20" i="83"/>
  <c r="H33" i="79"/>
  <c r="H35" i="79"/>
  <c r="C33" i="79"/>
  <c r="AE33" i="79"/>
  <c r="AE50" i="87"/>
  <c r="Y20" i="85"/>
  <c r="Y18" i="85"/>
  <c r="H35" i="81"/>
  <c r="H33" i="81"/>
  <c r="M20" i="79"/>
  <c r="M18" i="79"/>
  <c r="AE33" i="87"/>
  <c r="AB33" i="71"/>
  <c r="C33" i="71"/>
  <c r="AB18" i="71"/>
  <c r="C18" i="71"/>
  <c r="P35" i="77"/>
  <c r="P33" i="77"/>
  <c r="AF50" i="73"/>
  <c r="AF48" i="73"/>
  <c r="AB50" i="73"/>
  <c r="C50" i="73"/>
  <c r="P48" i="69"/>
  <c r="P50" i="69"/>
  <c r="C19" i="77"/>
  <c r="AB19" i="77"/>
  <c r="AE50" i="75"/>
  <c r="C49" i="73"/>
  <c r="AE33" i="71"/>
  <c r="C48" i="71"/>
  <c r="AB48" i="71"/>
  <c r="AB33" i="77"/>
  <c r="C33" i="77"/>
  <c r="V48" i="67"/>
  <c r="W26" i="57"/>
  <c r="W20" i="57"/>
  <c r="W36" i="57" s="1"/>
  <c r="P19" i="53"/>
  <c r="P35" i="53" s="1"/>
  <c r="P24" i="53"/>
  <c r="P21" i="53"/>
  <c r="P37" i="53" s="1"/>
  <c r="V19" i="51"/>
  <c r="V35" i="51" s="1"/>
  <c r="V24" i="51"/>
  <c r="V21" i="51"/>
  <c r="V37" i="51" s="1"/>
  <c r="O20" i="47"/>
  <c r="O36" i="47" s="1"/>
  <c r="O27" i="47"/>
  <c r="I20" i="55"/>
  <c r="I36" i="55" s="1"/>
  <c r="I26" i="55"/>
  <c r="C48" i="67"/>
  <c r="S48" i="67"/>
  <c r="P26" i="41"/>
  <c r="P20" i="41"/>
  <c r="P36" i="41" s="1"/>
  <c r="V20" i="67"/>
  <c r="AE18" i="39"/>
  <c r="C33" i="39"/>
  <c r="AB33" i="39"/>
  <c r="AB19" i="31"/>
  <c r="H50" i="37"/>
  <c r="H48" i="37"/>
  <c r="AB20" i="39"/>
  <c r="C20" i="39"/>
  <c r="H20" i="33"/>
  <c r="H18" i="33"/>
  <c r="AB19" i="35"/>
  <c r="C19" i="35"/>
  <c r="S50" i="33"/>
  <c r="S48" i="33"/>
  <c r="AB35" i="39"/>
  <c r="C35" i="39"/>
  <c r="C33" i="33"/>
  <c r="AB33" i="33"/>
  <c r="H50" i="31"/>
  <c r="H48" i="31"/>
  <c r="AH34" i="7"/>
  <c r="AB18" i="29"/>
  <c r="C18" i="29"/>
  <c r="P35" i="29"/>
  <c r="P33" i="29"/>
  <c r="AH33" i="7"/>
  <c r="H19" i="5"/>
  <c r="H35" i="5" s="1"/>
  <c r="H21" i="5"/>
  <c r="H37" i="5" s="1"/>
  <c r="H23" i="5"/>
  <c r="AB48" i="9"/>
  <c r="AP18" i="11"/>
  <c r="AP20" i="11"/>
  <c r="AE48" i="7"/>
  <c r="C48" i="7"/>
  <c r="AE49" i="31"/>
  <c r="V19" i="5"/>
  <c r="V35" i="5" s="1"/>
  <c r="V21" i="5"/>
  <c r="V37" i="5" s="1"/>
  <c r="V23" i="5"/>
  <c r="AK18" i="11"/>
  <c r="Y34" i="9"/>
  <c r="C34" i="9"/>
  <c r="P20" i="5"/>
  <c r="P36" i="5" s="1"/>
  <c r="P26" i="5"/>
  <c r="V26" i="3"/>
  <c r="V20" i="3"/>
  <c r="V36" i="3" s="1"/>
  <c r="AP48" i="11"/>
  <c r="AP50" i="11"/>
  <c r="M48" i="9"/>
  <c r="M50" i="9"/>
  <c r="X19" i="5"/>
  <c r="X35" i="5" s="1"/>
  <c r="X24" i="5"/>
  <c r="X21" i="5"/>
  <c r="X37" i="5" s="1"/>
  <c r="W25" i="1"/>
  <c r="W19" i="1"/>
  <c r="W35" i="1" s="1"/>
  <c r="I20" i="1"/>
  <c r="I36" i="1" s="1"/>
  <c r="I26" i="1"/>
  <c r="O21" i="1"/>
  <c r="O37" i="1" s="1"/>
  <c r="O23" i="1"/>
  <c r="O19" i="1"/>
  <c r="O35" i="1" s="1"/>
  <c r="M33" i="149"/>
  <c r="I19" i="161"/>
  <c r="I35" i="161" s="1"/>
  <c r="X21" i="159"/>
  <c r="X37" i="159" s="1"/>
  <c r="Q19" i="161"/>
  <c r="Q35" i="161" s="1"/>
  <c r="X20" i="157"/>
  <c r="X36" i="157" s="1"/>
  <c r="Q20" i="161"/>
  <c r="Q36" i="161" s="1"/>
  <c r="AF19" i="151"/>
  <c r="S48" i="151"/>
  <c r="H20" i="149"/>
  <c r="P48" i="147"/>
  <c r="H49" i="145"/>
  <c r="H50" i="149"/>
  <c r="P49" i="141"/>
  <c r="M19" i="145"/>
  <c r="AC49" i="145"/>
  <c r="H19" i="135"/>
  <c r="S18" i="131"/>
  <c r="V18" i="133"/>
  <c r="C18" i="131"/>
  <c r="H18" i="131"/>
  <c r="M48" i="139"/>
  <c r="H49" i="135"/>
  <c r="S35" i="125"/>
  <c r="M34" i="119"/>
  <c r="M48" i="127"/>
  <c r="H35" i="127"/>
  <c r="Z49" i="123"/>
  <c r="W33" i="129"/>
  <c r="W50" i="125"/>
  <c r="Z19" i="123"/>
  <c r="M49" i="129"/>
  <c r="AB49" i="115"/>
  <c r="AB50" i="117"/>
  <c r="Y20" i="117"/>
  <c r="AC19" i="111"/>
  <c r="P35" i="117"/>
  <c r="AC18" i="113"/>
  <c r="V33" i="117"/>
  <c r="M33" i="113"/>
  <c r="V18" i="117"/>
  <c r="M20" i="107"/>
  <c r="M18" i="113"/>
  <c r="P48" i="107"/>
  <c r="AE19" i="99"/>
  <c r="S18" i="101"/>
  <c r="AF34" i="99"/>
  <c r="AE19" i="97"/>
  <c r="M33" i="95"/>
  <c r="M48" i="93"/>
  <c r="Y48" i="99"/>
  <c r="M19" i="95"/>
  <c r="C33" i="107"/>
  <c r="AB19" i="97"/>
  <c r="Y20" i="93"/>
  <c r="AF35" i="87"/>
  <c r="H19" i="87"/>
  <c r="M34" i="85"/>
  <c r="M50" i="83"/>
  <c r="C33" i="75"/>
  <c r="C18" i="69"/>
  <c r="Y35" i="87"/>
  <c r="H18" i="77"/>
  <c r="Y33" i="75"/>
  <c r="C19" i="71"/>
  <c r="AE48" i="85"/>
  <c r="P48" i="83"/>
  <c r="S50" i="77"/>
  <c r="P19" i="75"/>
  <c r="H34" i="75"/>
  <c r="P20" i="71"/>
  <c r="H19" i="63"/>
  <c r="H35" i="63" s="1"/>
  <c r="X20" i="65"/>
  <c r="X36" i="65" s="1"/>
  <c r="W18" i="69"/>
  <c r="P19" i="63"/>
  <c r="P35" i="63" s="1"/>
  <c r="J20" i="51"/>
  <c r="J36" i="51" s="1"/>
  <c r="X19" i="41"/>
  <c r="X35" i="41" s="1"/>
  <c r="W20" i="49"/>
  <c r="W36" i="49" s="1"/>
  <c r="X20" i="53"/>
  <c r="X36" i="53" s="1"/>
  <c r="P49" i="37"/>
  <c r="H20" i="59"/>
  <c r="H36" i="59" s="1"/>
  <c r="Q19" i="43"/>
  <c r="Q35" i="43" s="1"/>
  <c r="V20" i="43"/>
  <c r="V36" i="43" s="1"/>
  <c r="P20" i="55"/>
  <c r="P36" i="55" s="1"/>
  <c r="Q20" i="49"/>
  <c r="Q36" i="49" s="1"/>
  <c r="M49" i="35"/>
  <c r="H19" i="57"/>
  <c r="H35" i="57" s="1"/>
  <c r="Y33" i="39"/>
  <c r="X20" i="61"/>
  <c r="X36" i="61" s="1"/>
  <c r="C49" i="37"/>
  <c r="AF19" i="35"/>
  <c r="AF34" i="35"/>
  <c r="H48" i="39"/>
  <c r="H49" i="33"/>
  <c r="H19" i="29"/>
  <c r="V19" i="55"/>
  <c r="V35" i="55" s="1"/>
  <c r="Y48" i="33"/>
  <c r="AF34" i="29"/>
  <c r="AF33" i="37"/>
  <c r="AE35" i="35"/>
  <c r="Y48" i="35"/>
  <c r="M49" i="9"/>
  <c r="AI49" i="7"/>
  <c r="AP49" i="11"/>
  <c r="H33" i="7"/>
  <c r="Q19" i="5"/>
  <c r="Q35" i="5" s="1"/>
  <c r="H33" i="37"/>
  <c r="S48" i="31"/>
  <c r="M19" i="7"/>
  <c r="M33" i="9"/>
  <c r="P20" i="3"/>
  <c r="P36" i="3" s="1"/>
  <c r="Y49" i="9"/>
  <c r="O20" i="3"/>
  <c r="O36" i="3" s="1"/>
  <c r="P20" i="7"/>
  <c r="M18" i="9"/>
  <c r="BL40" i="11"/>
  <c r="BH18" i="11"/>
  <c r="H50" i="29"/>
  <c r="P20" i="1"/>
  <c r="P36" i="1" s="1"/>
  <c r="V19" i="161"/>
  <c r="V35" i="161" s="1"/>
  <c r="V23" i="161"/>
  <c r="V21" i="161"/>
  <c r="V37" i="161" s="1"/>
  <c r="V19" i="153"/>
  <c r="V35" i="153" s="1"/>
  <c r="V21" i="153"/>
  <c r="V37" i="153" s="1"/>
  <c r="V23" i="153"/>
  <c r="V26" i="157"/>
  <c r="V20" i="157"/>
  <c r="V36" i="157" s="1"/>
  <c r="M18" i="147"/>
  <c r="M20" i="147"/>
  <c r="H18" i="147"/>
  <c r="H20" i="147"/>
  <c r="J19" i="157"/>
  <c r="J35" i="157" s="1"/>
  <c r="J21" i="157"/>
  <c r="J37" i="157" s="1"/>
  <c r="J23" i="157"/>
  <c r="V34" i="149"/>
  <c r="Y20" i="145"/>
  <c r="P48" i="149"/>
  <c r="P50" i="149"/>
  <c r="AF48" i="151"/>
  <c r="AF50" i="151"/>
  <c r="S18" i="145"/>
  <c r="S20" i="145"/>
  <c r="P26" i="161"/>
  <c r="P20" i="161"/>
  <c r="P36" i="161" s="1"/>
  <c r="V23" i="159"/>
  <c r="V19" i="159"/>
  <c r="V35" i="159" s="1"/>
  <c r="V21" i="159"/>
  <c r="V37" i="159" s="1"/>
  <c r="J20" i="159"/>
  <c r="J36" i="159" s="1"/>
  <c r="J26" i="159"/>
  <c r="AF20" i="151"/>
  <c r="AF18" i="151"/>
  <c r="P33" i="149"/>
  <c r="P35" i="149"/>
  <c r="V20" i="149"/>
  <c r="V50" i="151"/>
  <c r="V48" i="151"/>
  <c r="V50" i="149"/>
  <c r="AC35" i="145"/>
  <c r="AC33" i="145"/>
  <c r="Y19" i="145"/>
  <c r="V48" i="149"/>
  <c r="S50" i="149"/>
  <c r="C50" i="149"/>
  <c r="C48" i="145"/>
  <c r="Y48" i="145"/>
  <c r="AB34" i="145"/>
  <c r="H48" i="143"/>
  <c r="H50" i="143"/>
  <c r="Y18" i="143"/>
  <c r="AB48" i="139"/>
  <c r="AE34" i="141"/>
  <c r="AB19" i="145"/>
  <c r="AE18" i="141"/>
  <c r="Y20" i="135"/>
  <c r="M35" i="141"/>
  <c r="M33" i="141"/>
  <c r="C48" i="135"/>
  <c r="V48" i="135"/>
  <c r="C35" i="133"/>
  <c r="Y35" i="133"/>
  <c r="AB35" i="141"/>
  <c r="C35" i="141"/>
  <c r="AB48" i="141"/>
  <c r="C48" i="141"/>
  <c r="AB49" i="133"/>
  <c r="AB35" i="131"/>
  <c r="H20" i="125"/>
  <c r="H18" i="125"/>
  <c r="M35" i="125"/>
  <c r="M33" i="125"/>
  <c r="Y19" i="137"/>
  <c r="S19" i="129"/>
  <c r="C19" i="129"/>
  <c r="W48" i="127"/>
  <c r="W50" i="127"/>
  <c r="W18" i="125"/>
  <c r="W20" i="125"/>
  <c r="Y34" i="135"/>
  <c r="V18" i="127"/>
  <c r="C34" i="129"/>
  <c r="S34" i="129"/>
  <c r="C18" i="129"/>
  <c r="S18" i="129"/>
  <c r="Z18" i="123"/>
  <c r="Z20" i="123"/>
  <c r="Y18" i="123"/>
  <c r="H33" i="117"/>
  <c r="H35" i="117"/>
  <c r="Y19" i="119"/>
  <c r="V49" i="127"/>
  <c r="M18" i="121"/>
  <c r="M20" i="121"/>
  <c r="V48" i="127"/>
  <c r="Y34" i="123"/>
  <c r="H48" i="115"/>
  <c r="H50" i="115"/>
  <c r="AB50" i="115"/>
  <c r="W35" i="127"/>
  <c r="W33" i="127"/>
  <c r="M48" i="113"/>
  <c r="M50" i="113"/>
  <c r="AB49" i="113"/>
  <c r="AB34" i="111"/>
  <c r="AC48" i="113"/>
  <c r="AC50" i="113"/>
  <c r="P48" i="111"/>
  <c r="P50" i="111"/>
  <c r="V33" i="107"/>
  <c r="V35" i="107"/>
  <c r="S35" i="107"/>
  <c r="S33" i="107"/>
  <c r="AE34" i="105"/>
  <c r="AE48" i="107"/>
  <c r="AB35" i="105"/>
  <c r="AC33" i="103"/>
  <c r="AC35" i="103"/>
  <c r="C49" i="109"/>
  <c r="Y50" i="101"/>
  <c r="Y48" i="101"/>
  <c r="M18" i="105"/>
  <c r="M20" i="105"/>
  <c r="Y18" i="95"/>
  <c r="AF20" i="93"/>
  <c r="AF18" i="93"/>
  <c r="H48" i="99"/>
  <c r="H50" i="99"/>
  <c r="V20" i="93"/>
  <c r="V18" i="93"/>
  <c r="AE34" i="93"/>
  <c r="AB49" i="93"/>
  <c r="C49" i="93"/>
  <c r="H35" i="95"/>
  <c r="H33" i="95"/>
  <c r="M33" i="97"/>
  <c r="M35" i="97"/>
  <c r="C50" i="87"/>
  <c r="AB50" i="87"/>
  <c r="AE35" i="83"/>
  <c r="AE35" i="87"/>
  <c r="C34" i="89"/>
  <c r="S34" i="89"/>
  <c r="AB19" i="83"/>
  <c r="AB35" i="83"/>
  <c r="AE49" i="83"/>
  <c r="M18" i="89"/>
  <c r="M20" i="89"/>
  <c r="C50" i="89"/>
  <c r="S50" i="89"/>
  <c r="Y50" i="91"/>
  <c r="AB49" i="87"/>
  <c r="C49" i="87"/>
  <c r="AB19" i="85"/>
  <c r="C19" i="85"/>
  <c r="M35" i="83"/>
  <c r="M33" i="83"/>
  <c r="M50" i="85"/>
  <c r="M48" i="85"/>
  <c r="H18" i="87"/>
  <c r="H20" i="87"/>
  <c r="AF48" i="75"/>
  <c r="AF50" i="75"/>
  <c r="AB35" i="73"/>
  <c r="V34" i="69"/>
  <c r="AB18" i="77"/>
  <c r="C18" i="77"/>
  <c r="AB50" i="79"/>
  <c r="AB48" i="79"/>
  <c r="AB34" i="73"/>
  <c r="C34" i="73"/>
  <c r="AE48" i="71"/>
  <c r="H48" i="69"/>
  <c r="H50" i="69"/>
  <c r="V19" i="67"/>
  <c r="V33" i="67"/>
  <c r="H19" i="51"/>
  <c r="H35" i="51" s="1"/>
  <c r="H21" i="51"/>
  <c r="H37" i="51" s="1"/>
  <c r="H23" i="51"/>
  <c r="I19" i="49"/>
  <c r="I35" i="49" s="1"/>
  <c r="I24" i="49"/>
  <c r="V20" i="45"/>
  <c r="V36" i="45" s="1"/>
  <c r="V26" i="45"/>
  <c r="V26" i="57"/>
  <c r="V20" i="57"/>
  <c r="V36" i="57" s="1"/>
  <c r="X20" i="63"/>
  <c r="X36" i="63" s="1"/>
  <c r="X26" i="63"/>
  <c r="J25" i="61"/>
  <c r="J21" i="61"/>
  <c r="J37" i="61" s="1"/>
  <c r="Q20" i="57"/>
  <c r="Q36" i="57" s="1"/>
  <c r="Q26" i="57"/>
  <c r="P20" i="51"/>
  <c r="P36" i="51" s="1"/>
  <c r="P26" i="51"/>
  <c r="W26" i="47"/>
  <c r="W20" i="47"/>
  <c r="W36" i="47" s="1"/>
  <c r="W21" i="63"/>
  <c r="W37" i="63" s="1"/>
  <c r="W23" i="63"/>
  <c r="W19" i="63"/>
  <c r="W35" i="63" s="1"/>
  <c r="I26" i="53"/>
  <c r="I20" i="53"/>
  <c r="I36" i="53" s="1"/>
  <c r="X19" i="51"/>
  <c r="X35" i="51" s="1"/>
  <c r="X24" i="51"/>
  <c r="X21" i="51"/>
  <c r="X37" i="51" s="1"/>
  <c r="P24" i="41"/>
  <c r="P21" i="41"/>
  <c r="P37" i="41" s="1"/>
  <c r="O20" i="41"/>
  <c r="O36" i="41" s="1"/>
  <c r="O26" i="41"/>
  <c r="AB18" i="37"/>
  <c r="C18" i="37"/>
  <c r="V18" i="37"/>
  <c r="V20" i="37"/>
  <c r="AE20" i="39"/>
  <c r="AE50" i="39"/>
  <c r="AF33" i="39"/>
  <c r="AF35" i="39"/>
  <c r="AB20" i="33"/>
  <c r="C20" i="33"/>
  <c r="S18" i="37"/>
  <c r="S20" i="37"/>
  <c r="AE20" i="37"/>
  <c r="AB48" i="39"/>
  <c r="C48" i="39"/>
  <c r="C33" i="37"/>
  <c r="AB33" i="37"/>
  <c r="V20" i="33"/>
  <c r="V18" i="33"/>
  <c r="V35" i="33"/>
  <c r="V33" i="33"/>
  <c r="S20" i="31"/>
  <c r="S18" i="31"/>
  <c r="H20" i="29"/>
  <c r="H18" i="29"/>
  <c r="C20" i="7"/>
  <c r="AE20" i="7"/>
  <c r="AB48" i="29"/>
  <c r="C48" i="29"/>
  <c r="AB49" i="29"/>
  <c r="C49" i="29"/>
  <c r="AE33" i="29"/>
  <c r="V20" i="11"/>
  <c r="V18" i="11"/>
  <c r="H33" i="11"/>
  <c r="H35" i="11"/>
  <c r="P19" i="5"/>
  <c r="P35" i="5" s="1"/>
  <c r="P24" i="5"/>
  <c r="P21" i="5"/>
  <c r="P37" i="5" s="1"/>
  <c r="AB49" i="9"/>
  <c r="O24" i="5"/>
  <c r="O21" i="5"/>
  <c r="O37" i="5" s="1"/>
  <c r="P19" i="3"/>
  <c r="P35" i="3" s="1"/>
  <c r="P21" i="3"/>
  <c r="P37" i="3" s="1"/>
  <c r="P23" i="3"/>
  <c r="I19" i="1"/>
  <c r="I35" i="1" s="1"/>
  <c r="I21" i="1"/>
  <c r="I37" i="1" s="1"/>
  <c r="I24" i="1"/>
  <c r="H19" i="1"/>
  <c r="H35" i="1" s="1"/>
  <c r="H24" i="1"/>
  <c r="O19" i="3"/>
  <c r="O35" i="3" s="1"/>
  <c r="O23" i="3"/>
  <c r="O21" i="3"/>
  <c r="O37" i="3" s="1"/>
  <c r="I20" i="161"/>
  <c r="I36" i="161" s="1"/>
  <c r="W34" i="149"/>
  <c r="W48" i="149"/>
  <c r="M19" i="147"/>
  <c r="P34" i="149"/>
  <c r="H20" i="145"/>
  <c r="I21" i="161"/>
  <c r="I37" i="161" s="1"/>
  <c r="Q21" i="161"/>
  <c r="Q37" i="161" s="1"/>
  <c r="S19" i="151"/>
  <c r="C49" i="149"/>
  <c r="V20" i="159"/>
  <c r="V36" i="159" s="1"/>
  <c r="M50" i="147"/>
  <c r="Z19" i="143"/>
  <c r="M20" i="151"/>
  <c r="H49" i="147"/>
  <c r="C50" i="147"/>
  <c r="M20" i="139"/>
  <c r="AE49" i="141"/>
  <c r="AC48" i="139"/>
  <c r="AC34" i="133"/>
  <c r="P48" i="135"/>
  <c r="W18" i="129"/>
  <c r="P34" i="135"/>
  <c r="P48" i="133"/>
  <c r="V50" i="129"/>
  <c r="M49" i="121"/>
  <c r="Z34" i="123"/>
  <c r="AC18" i="133"/>
  <c r="V33" i="125"/>
  <c r="M19" i="115"/>
  <c r="V34" i="129"/>
  <c r="AE18" i="117"/>
  <c r="V49" i="129"/>
  <c r="M34" i="125"/>
  <c r="C50" i="117"/>
  <c r="H49" i="111"/>
  <c r="S33" i="115"/>
  <c r="C50" i="111"/>
  <c r="AB48" i="111"/>
  <c r="AF19" i="107"/>
  <c r="V18" i="99"/>
  <c r="H19" i="91"/>
  <c r="Y33" i="101"/>
  <c r="AE33" i="99"/>
  <c r="AF49" i="105"/>
  <c r="C18" i="95"/>
  <c r="Y18" i="101"/>
  <c r="AB48" i="105"/>
  <c r="H49" i="97"/>
  <c r="AB48" i="97"/>
  <c r="H34" i="97"/>
  <c r="C35" i="95"/>
  <c r="Z49" i="95"/>
  <c r="AE49" i="93"/>
  <c r="S48" i="87"/>
  <c r="C33" i="85"/>
  <c r="AF48" i="93"/>
  <c r="AE33" i="93"/>
  <c r="M35" i="95"/>
  <c r="AE49" i="97"/>
  <c r="AF49" i="83"/>
  <c r="AI34" i="79"/>
  <c r="Y19" i="95"/>
  <c r="AF33" i="87"/>
  <c r="AE35" i="85"/>
  <c r="C20" i="77"/>
  <c r="AI48" i="79"/>
  <c r="P18" i="85"/>
  <c r="H48" i="83"/>
  <c r="V33" i="85"/>
  <c r="S35" i="85"/>
  <c r="V33" i="81"/>
  <c r="M49" i="77"/>
  <c r="M33" i="75"/>
  <c r="AE49" i="73"/>
  <c r="M33" i="73"/>
  <c r="H48" i="71"/>
  <c r="I20" i="63"/>
  <c r="I36" i="63" s="1"/>
  <c r="AB18" i="75"/>
  <c r="V19" i="61"/>
  <c r="V35" i="61" s="1"/>
  <c r="AF20" i="77"/>
  <c r="H19" i="43"/>
  <c r="H35" i="43" s="1"/>
  <c r="H19" i="49"/>
  <c r="H35" i="49" s="1"/>
  <c r="Q19" i="41"/>
  <c r="Q35" i="41" s="1"/>
  <c r="Q21" i="43"/>
  <c r="Q37" i="43" s="1"/>
  <c r="X20" i="57"/>
  <c r="X36" i="57" s="1"/>
  <c r="X19" i="55"/>
  <c r="X35" i="55" s="1"/>
  <c r="J20" i="55"/>
  <c r="J36" i="55" s="1"/>
  <c r="V20" i="55"/>
  <c r="V36" i="55" s="1"/>
  <c r="Q21" i="65"/>
  <c r="Q37" i="65" s="1"/>
  <c r="AE50" i="35"/>
  <c r="AF33" i="31"/>
  <c r="V33" i="35"/>
  <c r="V48" i="33"/>
  <c r="AE19" i="31"/>
  <c r="BL17" i="11"/>
  <c r="H18" i="7"/>
  <c r="M18" i="35"/>
  <c r="BL12" i="11"/>
  <c r="H19" i="7"/>
  <c r="P33" i="11"/>
  <c r="BL22" i="11"/>
  <c r="Y35" i="7"/>
  <c r="AL20" i="11"/>
  <c r="AH50" i="7"/>
  <c r="AK49" i="11"/>
  <c r="Q20" i="1"/>
  <c r="Q36" i="1" s="1"/>
  <c r="X19" i="157"/>
  <c r="X35" i="157" s="1"/>
  <c r="X24" i="157"/>
  <c r="X21" i="157"/>
  <c r="X37" i="157" s="1"/>
  <c r="W33" i="149"/>
  <c r="W35" i="149"/>
  <c r="P26" i="157"/>
  <c r="P20" i="157"/>
  <c r="P36" i="157" s="1"/>
  <c r="V23" i="155"/>
  <c r="V19" i="155"/>
  <c r="V35" i="155" s="1"/>
  <c r="V21" i="155"/>
  <c r="V37" i="155" s="1"/>
  <c r="O19" i="157"/>
  <c r="O35" i="157" s="1"/>
  <c r="O24" i="157"/>
  <c r="O21" i="157"/>
  <c r="O37" i="157" s="1"/>
  <c r="H26" i="153"/>
  <c r="H20" i="153"/>
  <c r="H36" i="153" s="1"/>
  <c r="P20" i="149"/>
  <c r="P18" i="149"/>
  <c r="S20" i="147"/>
  <c r="C20" i="147"/>
  <c r="P21" i="161"/>
  <c r="P37" i="161" s="1"/>
  <c r="P19" i="161"/>
  <c r="P35" i="161" s="1"/>
  <c r="P23" i="161"/>
  <c r="C20" i="149"/>
  <c r="S20" i="149"/>
  <c r="H33" i="149"/>
  <c r="H35" i="149"/>
  <c r="O19" i="159"/>
  <c r="O35" i="159" s="1"/>
  <c r="O24" i="159"/>
  <c r="O21" i="159"/>
  <c r="O37" i="159" s="1"/>
  <c r="H33" i="151"/>
  <c r="H35" i="151"/>
  <c r="M18" i="143"/>
  <c r="M20" i="143"/>
  <c r="W23" i="159"/>
  <c r="W19" i="159"/>
  <c r="W35" i="159" s="1"/>
  <c r="W21" i="159"/>
  <c r="W37" i="159" s="1"/>
  <c r="P19" i="159"/>
  <c r="P35" i="159" s="1"/>
  <c r="P24" i="159"/>
  <c r="P21" i="159"/>
  <c r="P37" i="159" s="1"/>
  <c r="V26" i="155"/>
  <c r="V20" i="155"/>
  <c r="V36" i="155" s="1"/>
  <c r="J19" i="161"/>
  <c r="J35" i="161" s="1"/>
  <c r="J23" i="161"/>
  <c r="J21" i="161"/>
  <c r="J37" i="161" s="1"/>
  <c r="AE18" i="151"/>
  <c r="C35" i="149"/>
  <c r="S35" i="149"/>
  <c r="V19" i="147"/>
  <c r="V18" i="149"/>
  <c r="C19" i="151"/>
  <c r="AB19" i="151"/>
  <c r="V33" i="149"/>
  <c r="V49" i="149"/>
  <c r="Z18" i="143"/>
  <c r="Z20" i="143"/>
  <c r="V49" i="147"/>
  <c r="M50" i="143"/>
  <c r="M48" i="143"/>
  <c r="Y35" i="145"/>
  <c r="C35" i="145"/>
  <c r="V20" i="145"/>
  <c r="V18" i="145"/>
  <c r="Y19" i="143"/>
  <c r="H18" i="139"/>
  <c r="H20" i="139"/>
  <c r="C20" i="139"/>
  <c r="Y20" i="139"/>
  <c r="Z18" i="137"/>
  <c r="Z20" i="137"/>
  <c r="C35" i="147"/>
  <c r="S35" i="147"/>
  <c r="H48" i="135"/>
  <c r="H50" i="135"/>
  <c r="V48" i="139"/>
  <c r="V50" i="139"/>
  <c r="V35" i="135"/>
  <c r="AB19" i="139"/>
  <c r="AB33" i="133"/>
  <c r="P18" i="139"/>
  <c r="P20" i="139"/>
  <c r="AB33" i="131"/>
  <c r="Y50" i="139"/>
  <c r="C50" i="139"/>
  <c r="V33" i="129"/>
  <c r="M50" i="131"/>
  <c r="M48" i="131"/>
  <c r="P50" i="127"/>
  <c r="P48" i="127"/>
  <c r="C34" i="125"/>
  <c r="S34" i="125"/>
  <c r="C20" i="127"/>
  <c r="S20" i="127"/>
  <c r="Y33" i="137"/>
  <c r="C50" i="129"/>
  <c r="S50" i="129"/>
  <c r="V20" i="125"/>
  <c r="H20" i="129"/>
  <c r="H18" i="129"/>
  <c r="AC50" i="115"/>
  <c r="AC48" i="115"/>
  <c r="V35" i="127"/>
  <c r="H48" i="121"/>
  <c r="H50" i="121"/>
  <c r="Y20" i="119"/>
  <c r="C49" i="119"/>
  <c r="V19" i="129"/>
  <c r="M48" i="121"/>
  <c r="M50" i="121"/>
  <c r="AB33" i="113"/>
  <c r="M33" i="117"/>
  <c r="M35" i="117"/>
  <c r="AB48" i="113"/>
  <c r="H33" i="111"/>
  <c r="H35" i="111"/>
  <c r="H33" i="109"/>
  <c r="H35" i="109"/>
  <c r="H20" i="111"/>
  <c r="H18" i="111"/>
  <c r="Y18" i="103"/>
  <c r="H18" i="105"/>
  <c r="H20" i="105"/>
  <c r="S50" i="107"/>
  <c r="S48" i="107"/>
  <c r="AE49" i="101"/>
  <c r="AE33" i="105"/>
  <c r="Y50" i="107"/>
  <c r="Y48" i="107"/>
  <c r="S33" i="105"/>
  <c r="S35" i="105"/>
  <c r="H20" i="103"/>
  <c r="H18" i="103"/>
  <c r="S35" i="101"/>
  <c r="S33" i="101"/>
  <c r="C34" i="103"/>
  <c r="Y34" i="103"/>
  <c r="AF50" i="101"/>
  <c r="AF48" i="101"/>
  <c r="Y34" i="95"/>
  <c r="H20" i="93"/>
  <c r="H18" i="93"/>
  <c r="P18" i="97"/>
  <c r="P20" i="97"/>
  <c r="M48" i="97"/>
  <c r="M50" i="97"/>
  <c r="AB50" i="99"/>
  <c r="C50" i="99"/>
  <c r="AB49" i="97"/>
  <c r="C49" i="97"/>
  <c r="AE48" i="97"/>
  <c r="H18" i="95"/>
  <c r="H20" i="95"/>
  <c r="Z48" i="91"/>
  <c r="Z50" i="91"/>
  <c r="AE49" i="85"/>
  <c r="H20" i="89"/>
  <c r="H18" i="89"/>
  <c r="AH19" i="79"/>
  <c r="H33" i="91"/>
  <c r="H35" i="91"/>
  <c r="V35" i="89"/>
  <c r="V19" i="89"/>
  <c r="W48" i="89"/>
  <c r="W50" i="89"/>
  <c r="AE18" i="79"/>
  <c r="C18" i="79"/>
  <c r="M48" i="91"/>
  <c r="M50" i="91"/>
  <c r="AE33" i="83"/>
  <c r="AB48" i="83"/>
  <c r="C48" i="83"/>
  <c r="H48" i="89"/>
  <c r="H50" i="89"/>
  <c r="P50" i="89"/>
  <c r="P48" i="89"/>
  <c r="AB20" i="87"/>
  <c r="C20" i="87"/>
  <c r="V20" i="75"/>
  <c r="V18" i="75"/>
  <c r="AB50" i="75"/>
  <c r="AE49" i="75"/>
  <c r="AB33" i="73"/>
  <c r="C49" i="75"/>
  <c r="AB49" i="75"/>
  <c r="V35" i="69"/>
  <c r="AE50" i="79"/>
  <c r="C50" i="79"/>
  <c r="V23" i="63"/>
  <c r="V21" i="63"/>
  <c r="V37" i="63" s="1"/>
  <c r="V19" i="63"/>
  <c r="V35" i="63" s="1"/>
  <c r="W19" i="57"/>
  <c r="W35" i="57" s="1"/>
  <c r="W24" i="57"/>
  <c r="W21" i="57"/>
  <c r="W37" i="57" s="1"/>
  <c r="W21" i="49"/>
  <c r="W37" i="49" s="1"/>
  <c r="W23" i="49"/>
  <c r="W19" i="49"/>
  <c r="W35" i="49" s="1"/>
  <c r="C49" i="69"/>
  <c r="S49" i="69"/>
  <c r="H26" i="49"/>
  <c r="H20" i="49"/>
  <c r="H36" i="49" s="1"/>
  <c r="W26" i="63"/>
  <c r="W20" i="63"/>
  <c r="W36" i="63" s="1"/>
  <c r="H19" i="61"/>
  <c r="H35" i="61" s="1"/>
  <c r="H21" i="61"/>
  <c r="H37" i="61" s="1"/>
  <c r="H23" i="61"/>
  <c r="C35" i="67"/>
  <c r="S35" i="67"/>
  <c r="Q21" i="51"/>
  <c r="Q37" i="51" s="1"/>
  <c r="Q24" i="51"/>
  <c r="Q20" i="65"/>
  <c r="Q36" i="65" s="1"/>
  <c r="Q26" i="65"/>
  <c r="Q20" i="63"/>
  <c r="Q36" i="63" s="1"/>
  <c r="Q26" i="63"/>
  <c r="Q24" i="57"/>
  <c r="Q21" i="57"/>
  <c r="Q37" i="57" s="1"/>
  <c r="J19" i="55"/>
  <c r="J35" i="55" s="1"/>
  <c r="J23" i="55"/>
  <c r="J21" i="55"/>
  <c r="J37" i="55" s="1"/>
  <c r="P19" i="51"/>
  <c r="P35" i="51" s="1"/>
  <c r="P24" i="51"/>
  <c r="P21" i="51"/>
  <c r="P37" i="51" s="1"/>
  <c r="M50" i="69"/>
  <c r="M48" i="69"/>
  <c r="P33" i="67"/>
  <c r="P35" i="67"/>
  <c r="H20" i="61"/>
  <c r="H36" i="61" s="1"/>
  <c r="H26" i="61"/>
  <c r="O24" i="51"/>
  <c r="O21" i="51"/>
  <c r="O37" i="51" s="1"/>
  <c r="V26" i="47"/>
  <c r="V20" i="47"/>
  <c r="V36" i="47" s="1"/>
  <c r="Y20" i="37"/>
  <c r="Y18" i="37"/>
  <c r="AB34" i="39"/>
  <c r="P50" i="39"/>
  <c r="P48" i="39"/>
  <c r="AE49" i="37"/>
  <c r="AE48" i="33"/>
  <c r="AB18" i="35"/>
  <c r="C18" i="35"/>
  <c r="AE48" i="39"/>
  <c r="V50" i="35"/>
  <c r="V48" i="35"/>
  <c r="M18" i="37"/>
  <c r="M20" i="37"/>
  <c r="C49" i="33"/>
  <c r="AB49" i="33"/>
  <c r="M18" i="29"/>
  <c r="M20" i="29"/>
  <c r="C33" i="9"/>
  <c r="Y33" i="9"/>
  <c r="AH49" i="7"/>
  <c r="AE20" i="29"/>
  <c r="AB18" i="11"/>
  <c r="AB20" i="11"/>
  <c r="AH18" i="11"/>
  <c r="C18" i="11"/>
  <c r="BM9" i="11"/>
  <c r="BM18" i="11" s="1"/>
  <c r="BL18" i="11" s="1"/>
  <c r="AL19" i="11"/>
  <c r="M35" i="7"/>
  <c r="M33" i="7"/>
  <c r="AH35" i="7"/>
  <c r="J21" i="5"/>
  <c r="J37" i="5" s="1"/>
  <c r="J23" i="5"/>
  <c r="J19" i="5"/>
  <c r="J35" i="5" s="1"/>
  <c r="M48" i="29"/>
  <c r="M50" i="29"/>
  <c r="V19" i="1"/>
  <c r="V35" i="1" s="1"/>
  <c r="V21" i="1"/>
  <c r="V37" i="1" s="1"/>
  <c r="V23" i="1"/>
  <c r="J20" i="3"/>
  <c r="J36" i="3" s="1"/>
  <c r="J26" i="3"/>
  <c r="J19" i="1"/>
  <c r="J35" i="1" s="1"/>
  <c r="J21" i="1"/>
  <c r="J37" i="1" s="1"/>
  <c r="J24" i="1"/>
  <c r="BM48" i="11"/>
  <c r="BL48" i="11" s="1"/>
  <c r="BM50" i="11"/>
  <c r="BL50" i="11" s="1"/>
  <c r="BL36" i="11"/>
  <c r="X19" i="155"/>
  <c r="X35" i="155" s="1"/>
  <c r="H19" i="149"/>
  <c r="X21" i="155"/>
  <c r="X37" i="155" s="1"/>
  <c r="V21" i="157"/>
  <c r="V37" i="157" s="1"/>
  <c r="Y48" i="151"/>
  <c r="M34" i="151"/>
  <c r="M35" i="149"/>
  <c r="W20" i="149"/>
  <c r="J19" i="155"/>
  <c r="J35" i="155" s="1"/>
  <c r="AB49" i="151"/>
  <c r="C18" i="151"/>
  <c r="W34" i="147"/>
  <c r="H18" i="145"/>
  <c r="H33" i="147"/>
  <c r="H48" i="151"/>
  <c r="H34" i="143"/>
  <c r="M35" i="147"/>
  <c r="M34" i="143"/>
  <c r="M18" i="135"/>
  <c r="AF18" i="141"/>
  <c r="M35" i="139"/>
  <c r="M49" i="131"/>
  <c r="M19" i="125"/>
  <c r="H20" i="113"/>
  <c r="M19" i="121"/>
  <c r="H18" i="127"/>
  <c r="C19" i="125"/>
  <c r="M34" i="115"/>
  <c r="V20" i="129"/>
  <c r="AB33" i="115"/>
  <c r="C18" i="113"/>
  <c r="AC34" i="111"/>
  <c r="Y50" i="117"/>
  <c r="AF18" i="117"/>
  <c r="S48" i="117"/>
  <c r="AC18" i="111"/>
  <c r="C35" i="101"/>
  <c r="M49" i="107"/>
  <c r="C35" i="105"/>
  <c r="H49" i="105"/>
  <c r="AC49" i="103"/>
  <c r="AF34" i="101"/>
  <c r="S50" i="105"/>
  <c r="M48" i="101"/>
  <c r="M34" i="99"/>
  <c r="P20" i="101"/>
  <c r="AF33" i="93"/>
  <c r="H34" i="99"/>
  <c r="M19" i="93"/>
  <c r="S18" i="105"/>
  <c r="P50" i="99"/>
  <c r="M34" i="97"/>
  <c r="Z19" i="91"/>
  <c r="AB49" i="103"/>
  <c r="P33" i="93"/>
  <c r="C19" i="83"/>
  <c r="AF34" i="87"/>
  <c r="M18" i="85"/>
  <c r="M49" i="85"/>
  <c r="H49" i="81"/>
  <c r="M18" i="93"/>
  <c r="AF50" i="97"/>
  <c r="M19" i="83"/>
  <c r="W18" i="81"/>
  <c r="H19" i="89"/>
  <c r="M34" i="81"/>
  <c r="H18" i="85"/>
  <c r="Y48" i="79"/>
  <c r="C50" i="83"/>
  <c r="H49" i="77"/>
  <c r="S49" i="75"/>
  <c r="C33" i="89"/>
  <c r="P33" i="75"/>
  <c r="AF34" i="73"/>
  <c r="M35" i="69"/>
  <c r="S50" i="79"/>
  <c r="V18" i="77"/>
  <c r="C35" i="73"/>
  <c r="M20" i="75"/>
  <c r="H50" i="73"/>
  <c r="H49" i="69"/>
  <c r="Y35" i="75"/>
  <c r="I19" i="47"/>
  <c r="I35" i="47" s="1"/>
  <c r="M49" i="69"/>
  <c r="H21" i="49"/>
  <c r="H37" i="49" s="1"/>
  <c r="O19" i="43"/>
  <c r="O35" i="43" s="1"/>
  <c r="V20" i="59"/>
  <c r="V36" i="59" s="1"/>
  <c r="S49" i="39"/>
  <c r="P48" i="67"/>
  <c r="W20" i="53"/>
  <c r="W36" i="53" s="1"/>
  <c r="AF19" i="33"/>
  <c r="AF48" i="33"/>
  <c r="H20" i="57"/>
  <c r="H36" i="57" s="1"/>
  <c r="O19" i="47"/>
  <c r="O35" i="47" s="1"/>
  <c r="V20" i="41"/>
  <c r="V36" i="41" s="1"/>
  <c r="H20" i="63"/>
  <c r="H36" i="63" s="1"/>
  <c r="AF49" i="37"/>
  <c r="J19" i="65"/>
  <c r="J35" i="65" s="1"/>
  <c r="H21" i="57"/>
  <c r="H37" i="57" s="1"/>
  <c r="H19" i="35"/>
  <c r="AF34" i="31"/>
  <c r="AF49" i="31"/>
  <c r="S18" i="39"/>
  <c r="V20" i="61"/>
  <c r="V36" i="61" s="1"/>
  <c r="V48" i="39"/>
  <c r="V21" i="55"/>
  <c r="V37" i="55" s="1"/>
  <c r="V18" i="35"/>
  <c r="P18" i="31"/>
  <c r="H18" i="35"/>
  <c r="AF35" i="31"/>
  <c r="H19" i="11"/>
  <c r="H19" i="9"/>
  <c r="AI34" i="7"/>
  <c r="V33" i="37"/>
  <c r="H18" i="31"/>
  <c r="AF49" i="39"/>
  <c r="AF33" i="33"/>
  <c r="AB18" i="9"/>
  <c r="J19" i="3"/>
  <c r="J35" i="3" s="1"/>
  <c r="V20" i="1"/>
  <c r="V36" i="1" s="1"/>
  <c r="X20" i="3"/>
  <c r="X36" i="3" s="1"/>
  <c r="AB50" i="9"/>
  <c r="J21" i="3"/>
  <c r="J37" i="3" s="1"/>
  <c r="AL18" i="11"/>
  <c r="Y35" i="29"/>
  <c r="X20" i="1"/>
  <c r="X36" i="1" s="1"/>
  <c r="C33" i="149"/>
  <c r="S33" i="149"/>
  <c r="P33" i="151"/>
  <c r="P35" i="151"/>
  <c r="W19" i="157"/>
  <c r="W35" i="157" s="1"/>
  <c r="W24" i="157"/>
  <c r="W21" i="157"/>
  <c r="W37" i="157" s="1"/>
  <c r="H26" i="159"/>
  <c r="H20" i="159"/>
  <c r="H36" i="159" s="1"/>
  <c r="H19" i="161"/>
  <c r="H35" i="161" s="1"/>
  <c r="H23" i="161"/>
  <c r="H21" i="161"/>
  <c r="H37" i="161" s="1"/>
  <c r="V20" i="153"/>
  <c r="V36" i="153" s="1"/>
  <c r="V26" i="153"/>
  <c r="O26" i="161"/>
  <c r="O20" i="161"/>
  <c r="O36" i="161" s="1"/>
  <c r="O26" i="157"/>
  <c r="O20" i="157"/>
  <c r="O36" i="157" s="1"/>
  <c r="O21" i="161"/>
  <c r="O37" i="161" s="1"/>
  <c r="O19" i="161"/>
  <c r="O35" i="161" s="1"/>
  <c r="O23" i="161"/>
  <c r="I20" i="157"/>
  <c r="I36" i="157" s="1"/>
  <c r="I27" i="157"/>
  <c r="H21" i="155"/>
  <c r="H37" i="155" s="1"/>
  <c r="H23" i="155"/>
  <c r="H19" i="155"/>
  <c r="H35" i="155" s="1"/>
  <c r="C20" i="151"/>
  <c r="AB20" i="151"/>
  <c r="W48" i="147"/>
  <c r="W50" i="147"/>
  <c r="V34" i="147"/>
  <c r="AB48" i="145"/>
  <c r="AF35" i="141"/>
  <c r="AF33" i="141"/>
  <c r="AC35" i="139"/>
  <c r="AC33" i="139"/>
  <c r="AB50" i="139"/>
  <c r="Y34" i="139"/>
  <c r="C34" i="139"/>
  <c r="Z33" i="137"/>
  <c r="Z35" i="137"/>
  <c r="M48" i="137"/>
  <c r="M50" i="137"/>
  <c r="AB50" i="141"/>
  <c r="C50" i="141"/>
  <c r="V50" i="141"/>
  <c r="V48" i="141"/>
  <c r="C33" i="139"/>
  <c r="Y33" i="139"/>
  <c r="S19" i="127"/>
  <c r="C19" i="127"/>
  <c r="C50" i="127"/>
  <c r="S50" i="127"/>
  <c r="H33" i="135"/>
  <c r="H35" i="135"/>
  <c r="M18" i="133"/>
  <c r="M20" i="133"/>
  <c r="M33" i="131"/>
  <c r="M35" i="131"/>
  <c r="Y35" i="135"/>
  <c r="C49" i="129"/>
  <c r="S49" i="129"/>
  <c r="H50" i="127"/>
  <c r="H48" i="127"/>
  <c r="C48" i="127"/>
  <c r="S48" i="127"/>
  <c r="C18" i="125"/>
  <c r="S18" i="125"/>
  <c r="V18" i="129"/>
  <c r="Y35" i="137"/>
  <c r="AB34" i="117"/>
  <c r="C34" i="117"/>
  <c r="M18" i="119"/>
  <c r="M20" i="119"/>
  <c r="AB35" i="117"/>
  <c r="C35" i="117"/>
  <c r="M50" i="115"/>
  <c r="M48" i="115"/>
  <c r="C33" i="125"/>
  <c r="S33" i="125"/>
  <c r="Y48" i="119"/>
  <c r="P48" i="125"/>
  <c r="P50" i="125"/>
  <c r="V33" i="127"/>
  <c r="Z48" i="123"/>
  <c r="Z50" i="123"/>
  <c r="H35" i="119"/>
  <c r="H33" i="119"/>
  <c r="M20" i="117"/>
  <c r="M18" i="117"/>
  <c r="AB18" i="115"/>
  <c r="AB34" i="115"/>
  <c r="AB19" i="113"/>
  <c r="AB35" i="107"/>
  <c r="C35" i="107"/>
  <c r="Y48" i="111"/>
  <c r="C48" i="111"/>
  <c r="AB18" i="111"/>
  <c r="AF18" i="105"/>
  <c r="AF20" i="105"/>
  <c r="AB20" i="105"/>
  <c r="C20" i="105"/>
  <c r="S48" i="109"/>
  <c r="S50" i="109"/>
  <c r="AB48" i="101"/>
  <c r="C48" i="101"/>
  <c r="AE18" i="107"/>
  <c r="C19" i="103"/>
  <c r="Y19" i="103"/>
  <c r="AB35" i="99"/>
  <c r="C35" i="99"/>
  <c r="AB33" i="105"/>
  <c r="C33" i="105"/>
  <c r="AB49" i="105"/>
  <c r="C49" i="105"/>
  <c r="V20" i="101"/>
  <c r="V18" i="101"/>
  <c r="AE19" i="101"/>
  <c r="P33" i="101"/>
  <c r="P34" i="101"/>
  <c r="P50" i="101"/>
  <c r="P48" i="101"/>
  <c r="V33" i="99"/>
  <c r="V34" i="99"/>
  <c r="Y33" i="99"/>
  <c r="Y35" i="99"/>
  <c r="P33" i="99"/>
  <c r="P35" i="99"/>
  <c r="V33" i="97"/>
  <c r="V35" i="97"/>
  <c r="S18" i="95"/>
  <c r="S20" i="95"/>
  <c r="AB34" i="99"/>
  <c r="C34" i="99"/>
  <c r="AE35" i="97"/>
  <c r="Y35" i="95"/>
  <c r="S20" i="97"/>
  <c r="S18" i="97"/>
  <c r="AB33" i="93"/>
  <c r="C33" i="93"/>
  <c r="C49" i="99"/>
  <c r="AB49" i="99"/>
  <c r="Y20" i="95"/>
  <c r="C18" i="89"/>
  <c r="S18" i="89"/>
  <c r="Y48" i="91"/>
  <c r="V33" i="89"/>
  <c r="P35" i="91"/>
  <c r="P33" i="91"/>
  <c r="AB34" i="87"/>
  <c r="C34" i="87"/>
  <c r="AE34" i="79"/>
  <c r="C34" i="79"/>
  <c r="C48" i="89"/>
  <c r="S48" i="89"/>
  <c r="Y18" i="87"/>
  <c r="Y20" i="87"/>
  <c r="H48" i="87"/>
  <c r="H49" i="87"/>
  <c r="AE34" i="83"/>
  <c r="M50" i="81"/>
  <c r="M48" i="81"/>
  <c r="C19" i="89"/>
  <c r="S19" i="89"/>
  <c r="M33" i="87"/>
  <c r="M35" i="87"/>
  <c r="AE33" i="73"/>
  <c r="AE18" i="75"/>
  <c r="AE48" i="75"/>
  <c r="AB49" i="77"/>
  <c r="C49" i="77"/>
  <c r="C49" i="79"/>
  <c r="AE49" i="79"/>
  <c r="Y48" i="75"/>
  <c r="Y50" i="75"/>
  <c r="C18" i="67"/>
  <c r="S18" i="67"/>
  <c r="AF18" i="75"/>
  <c r="AF20" i="75"/>
  <c r="AE20" i="75"/>
  <c r="AB48" i="75"/>
  <c r="M20" i="73"/>
  <c r="M18" i="73"/>
  <c r="AF35" i="71"/>
  <c r="AF33" i="71"/>
  <c r="V19" i="69"/>
  <c r="C35" i="69"/>
  <c r="S35" i="69"/>
  <c r="H50" i="79"/>
  <c r="H48" i="79"/>
  <c r="Y33" i="77"/>
  <c r="Y35" i="77"/>
  <c r="C50" i="69"/>
  <c r="S50" i="69"/>
  <c r="I19" i="57"/>
  <c r="I35" i="57" s="1"/>
  <c r="I21" i="57"/>
  <c r="I37" i="57" s="1"/>
  <c r="I23" i="57"/>
  <c r="P20" i="47"/>
  <c r="P36" i="47" s="1"/>
  <c r="P27" i="47"/>
  <c r="O26" i="53"/>
  <c r="O20" i="53"/>
  <c r="O36" i="53" s="1"/>
  <c r="V49" i="69"/>
  <c r="J21" i="63"/>
  <c r="J37" i="63" s="1"/>
  <c r="J23" i="63"/>
  <c r="J19" i="63"/>
  <c r="J35" i="63" s="1"/>
  <c r="J20" i="53"/>
  <c r="J36" i="53" s="1"/>
  <c r="J26" i="53"/>
  <c r="X21" i="47"/>
  <c r="X37" i="47" s="1"/>
  <c r="X23" i="47"/>
  <c r="X19" i="47"/>
  <c r="X35" i="47" s="1"/>
  <c r="Q20" i="41"/>
  <c r="Q36" i="41" s="1"/>
  <c r="Q26" i="41"/>
  <c r="O19" i="61"/>
  <c r="O35" i="61" s="1"/>
  <c r="O21" i="61"/>
  <c r="O37" i="61" s="1"/>
  <c r="O23" i="61"/>
  <c r="P20" i="57"/>
  <c r="P36" i="57" s="1"/>
  <c r="P26" i="57"/>
  <c r="Q20" i="55"/>
  <c r="Q36" i="55" s="1"/>
  <c r="Q26" i="55"/>
  <c r="I19" i="53"/>
  <c r="I35" i="53" s="1"/>
  <c r="I24" i="53"/>
  <c r="J21" i="51"/>
  <c r="J37" i="51" s="1"/>
  <c r="J23" i="51"/>
  <c r="J19" i="51"/>
  <c r="J35" i="51" s="1"/>
  <c r="P21" i="47"/>
  <c r="P37" i="47" s="1"/>
  <c r="P25" i="47"/>
  <c r="V19" i="41"/>
  <c r="V35" i="41" s="1"/>
  <c r="V24" i="41"/>
  <c r="M33" i="37"/>
  <c r="M35" i="37"/>
  <c r="AB48" i="35"/>
  <c r="M33" i="39"/>
  <c r="M35" i="39"/>
  <c r="H50" i="35"/>
  <c r="H48" i="35"/>
  <c r="AB19" i="37"/>
  <c r="C19" i="37"/>
  <c r="AB35" i="35"/>
  <c r="C35" i="35"/>
  <c r="H20" i="37"/>
  <c r="H18" i="37"/>
  <c r="S20" i="35"/>
  <c r="S18" i="35"/>
  <c r="AB48" i="31"/>
  <c r="C48" i="31"/>
  <c r="AE49" i="29"/>
  <c r="BM21" i="11"/>
  <c r="AL33" i="11"/>
  <c r="AL35" i="11"/>
  <c r="H48" i="7"/>
  <c r="H50" i="7"/>
  <c r="H20" i="11"/>
  <c r="H18" i="11"/>
  <c r="AE34" i="31"/>
  <c r="AH20" i="11"/>
  <c r="C20" i="11"/>
  <c r="AB50" i="29"/>
  <c r="C50" i="29"/>
  <c r="V48" i="9"/>
  <c r="V50" i="9"/>
  <c r="AB33" i="31"/>
  <c r="C33" i="31"/>
  <c r="BM34" i="11"/>
  <c r="BL34" i="11" s="1"/>
  <c r="BL24" i="11"/>
  <c r="I20" i="3"/>
  <c r="I36" i="3" s="1"/>
  <c r="I26" i="3"/>
  <c r="V23" i="3"/>
  <c r="V19" i="3"/>
  <c r="V35" i="3" s="1"/>
  <c r="V21" i="3"/>
  <c r="V37" i="3" s="1"/>
  <c r="Q23" i="1"/>
  <c r="Q21" i="1"/>
  <c r="Q37" i="1" s="1"/>
  <c r="Q19" i="1"/>
  <c r="Q35" i="1" s="1"/>
  <c r="BL6" i="11"/>
  <c r="BM20" i="11"/>
  <c r="BL20" i="11" s="1"/>
  <c r="V19" i="157"/>
  <c r="V35" i="157" s="1"/>
  <c r="X19" i="159"/>
  <c r="X35" i="159" s="1"/>
  <c r="AF34" i="151"/>
  <c r="H20" i="157"/>
  <c r="H36" i="157" s="1"/>
  <c r="J19" i="153"/>
  <c r="J35" i="153" s="1"/>
  <c r="Q19" i="159"/>
  <c r="Q35" i="159" s="1"/>
  <c r="S34" i="151"/>
  <c r="J20" i="157"/>
  <c r="J36" i="157" s="1"/>
  <c r="M34" i="147"/>
  <c r="X20" i="161"/>
  <c r="X36" i="161" s="1"/>
  <c r="P18" i="145"/>
  <c r="W50" i="149"/>
  <c r="H19" i="143"/>
  <c r="C18" i="149"/>
  <c r="M49" i="143"/>
  <c r="H19" i="141"/>
  <c r="AC19" i="139"/>
  <c r="P48" i="141"/>
  <c r="M49" i="135"/>
  <c r="H34" i="133"/>
  <c r="AB19" i="133"/>
  <c r="AC34" i="131"/>
  <c r="V18" i="131"/>
  <c r="M19" i="129"/>
  <c r="P18" i="131"/>
  <c r="W49" i="129"/>
  <c r="S33" i="131"/>
  <c r="M49" i="119"/>
  <c r="H19" i="129"/>
  <c r="M18" i="125"/>
  <c r="S19" i="125"/>
  <c r="H49" i="115"/>
  <c r="Y50" i="113"/>
  <c r="AC33" i="113"/>
  <c r="H48" i="117"/>
  <c r="H19" i="109"/>
  <c r="H49" i="109"/>
  <c r="AC20" i="113"/>
  <c r="Y34" i="111"/>
  <c r="P19" i="111"/>
  <c r="C33" i="111"/>
  <c r="AF33" i="101"/>
  <c r="H49" i="103"/>
  <c r="M18" i="99"/>
  <c r="H35" i="103"/>
  <c r="M49" i="103"/>
  <c r="C34" i="107"/>
  <c r="AB33" i="103"/>
  <c r="C20" i="95"/>
  <c r="AF35" i="101"/>
  <c r="C33" i="95"/>
  <c r="H33" i="103"/>
  <c r="H33" i="93"/>
  <c r="H35" i="101"/>
  <c r="AE20" i="97"/>
  <c r="Z34" i="91"/>
  <c r="P33" i="89"/>
  <c r="AF34" i="85"/>
  <c r="AE18" i="93"/>
  <c r="AH18" i="79"/>
  <c r="H49" i="83"/>
  <c r="P48" i="93"/>
  <c r="M49" i="75"/>
  <c r="C35" i="79"/>
  <c r="Y50" i="85"/>
  <c r="S33" i="89"/>
  <c r="P18" i="89"/>
  <c r="V50" i="89"/>
  <c r="AE18" i="83"/>
  <c r="H35" i="75"/>
  <c r="S48" i="75"/>
  <c r="H34" i="73"/>
  <c r="AE48" i="77"/>
  <c r="Y18" i="71"/>
  <c r="AE18" i="71"/>
  <c r="M19" i="67"/>
  <c r="J20" i="61"/>
  <c r="J36" i="61" s="1"/>
  <c r="O21" i="43"/>
  <c r="O37" i="43" s="1"/>
  <c r="O19" i="45"/>
  <c r="O35" i="45" s="1"/>
  <c r="H20" i="43"/>
  <c r="H36" i="43" s="1"/>
  <c r="M49" i="37"/>
  <c r="J21" i="65"/>
  <c r="J37" i="65" s="1"/>
  <c r="X19" i="57"/>
  <c r="X35" i="57" s="1"/>
  <c r="H19" i="55"/>
  <c r="H35" i="55" s="1"/>
  <c r="I20" i="47"/>
  <c r="I36" i="47" s="1"/>
  <c r="H34" i="31"/>
  <c r="J20" i="41"/>
  <c r="J36" i="41" s="1"/>
  <c r="M34" i="35"/>
  <c r="C20" i="35"/>
  <c r="AE19" i="35"/>
  <c r="P48" i="33"/>
  <c r="AE34" i="35"/>
  <c r="AC20" i="9"/>
  <c r="V48" i="37"/>
  <c r="AF33" i="29"/>
  <c r="V33" i="9"/>
  <c r="AE34" i="7"/>
  <c r="P20" i="11"/>
  <c r="S20" i="29"/>
  <c r="AB33" i="29"/>
  <c r="AL48" i="11"/>
  <c r="BM33" i="11" l="1"/>
  <c r="BL33" i="11" s="1"/>
  <c r="BM35" i="11"/>
  <c r="BL35" i="11" s="1"/>
  <c r="BL21" i="11"/>
  <c r="BL9" i="11"/>
  <c r="BM19" i="11"/>
  <c r="BL19" i="11" s="1"/>
  <c r="BM49" i="11"/>
  <c r="BL49" i="11" s="1"/>
  <c r="BL39" i="11"/>
</calcChain>
</file>

<file path=xl/sharedStrings.xml><?xml version="1.0" encoding="utf-8"?>
<sst xmlns="http://schemas.openxmlformats.org/spreadsheetml/2006/main" count="9009" uniqueCount="309">
  <si>
    <r>
      <t xml:space="preserve">      </t>
    </r>
    <r>
      <rPr>
        <b/>
        <sz val="10"/>
        <color theme="1"/>
        <rFont val="Constantia"/>
        <family val="1"/>
      </rPr>
      <t>Wet</t>
    </r>
    <r>
      <rPr>
        <sz val="10"/>
        <color theme="1"/>
        <rFont val="Constantia"/>
        <family val="1"/>
      </rPr>
      <t xml:space="preserve">: 1983, 1984, 1990, 1997; </t>
    </r>
    <r>
      <rPr>
        <b/>
        <sz val="10"/>
        <color theme="1"/>
        <rFont val="Constantia"/>
        <family val="1"/>
      </rPr>
      <t>Dry</t>
    </r>
    <r>
      <rPr>
        <sz val="10"/>
        <color theme="1"/>
        <rFont val="Constantia"/>
        <family val="1"/>
      </rPr>
      <t xml:space="preserve">: 1987, 1988, 1992, 1994; </t>
    </r>
    <r>
      <rPr>
        <b/>
        <sz val="10"/>
        <color theme="1"/>
        <rFont val="Constantia"/>
        <family val="1"/>
      </rPr>
      <t>Normal</t>
    </r>
    <r>
      <rPr>
        <sz val="10"/>
        <color theme="1"/>
        <rFont val="Constantia"/>
        <family val="1"/>
      </rPr>
      <t>: 1985, 1986, 1989, 1991, 1993, 1995, 1996, 1998 to 2002.</t>
    </r>
  </si>
  <si>
    <t xml:space="preserve">   HYDROSS Flow: Based on April through July HYDROSS Natural Flow (1983 to 2002) at Mission Creek below Mission H Canal (#999412) plus Crow Creek below Moiese A Canal (#999414).</t>
  </si>
  <si>
    <r>
      <t xml:space="preserve">   CSKT/USGS Measured Flow: Based on April through July natural flow (1992 to 2008) at Mission Creek (#12377150) plus South Crow Creek (#12375900). </t>
    </r>
    <r>
      <rPr>
        <b/>
        <sz val="10"/>
        <color theme="1"/>
        <rFont val="Constantia"/>
        <family val="1"/>
      </rPr>
      <t>Wet</t>
    </r>
    <r>
      <rPr>
        <sz val="10"/>
        <color theme="1"/>
        <rFont val="Constantia"/>
        <family val="1"/>
      </rPr>
      <t xml:space="preserve">: 1993, 1996, 1997; </t>
    </r>
    <r>
      <rPr>
        <b/>
        <sz val="10"/>
        <color theme="1"/>
        <rFont val="Constantia"/>
        <family val="1"/>
      </rPr>
      <t>Dry</t>
    </r>
    <r>
      <rPr>
        <sz val="10"/>
        <color theme="1"/>
        <rFont val="Constantia"/>
        <family val="1"/>
      </rPr>
      <t xml:space="preserve">: 1992, 1994, 2000; </t>
    </r>
    <r>
      <rPr>
        <b/>
        <sz val="10"/>
        <color theme="1"/>
        <rFont val="Constantia"/>
        <family val="1"/>
      </rPr>
      <t>Normal</t>
    </r>
    <r>
      <rPr>
        <sz val="10"/>
        <color theme="1"/>
        <rFont val="Constantia"/>
        <family val="1"/>
      </rPr>
      <t>: 1993, 1998, 1999, 2001 to 2008.</t>
    </r>
  </si>
  <si>
    <t>Wet/Dry/Normal Determination:</t>
  </si>
  <si>
    <t xml:space="preserve">   Interim Instream Flow and HYDROSS Enforceable Min. Flow Oper. Improv. monthly values are calculated from average monthly CFS.</t>
  </si>
  <si>
    <t>Data Sources:</t>
  </si>
  <si>
    <t>Cell contents may change (Dependent on Agreed-upon Operational Improvements)</t>
  </si>
  <si>
    <t>Cell contents will not change (Basis of Comparison)</t>
  </si>
  <si>
    <t>Oct-Mar</t>
  </si>
  <si>
    <t>Apr-Sep</t>
  </si>
  <si>
    <t>Annual</t>
  </si>
  <si>
    <t>Dec</t>
  </si>
  <si>
    <t>Nov</t>
  </si>
  <si>
    <t>Oct</t>
  </si>
  <si>
    <t>Sep</t>
  </si>
  <si>
    <t>Aug</t>
  </si>
  <si>
    <t>Jul</t>
  </si>
  <si>
    <t>Jun</t>
  </si>
  <si>
    <t>May</t>
  </si>
  <si>
    <t>Apr</t>
  </si>
  <si>
    <t>Mar</t>
  </si>
  <si>
    <t>Feb</t>
  </si>
  <si>
    <t>Jan</t>
  </si>
  <si>
    <t>CFS</t>
  </si>
  <si>
    <t>AF</t>
  </si>
  <si>
    <t xml:space="preserve"> 
</t>
  </si>
  <si>
    <t>Oper. Improv.
Minus
Natural
Flow</t>
  </si>
  <si>
    <t>Oper. Improv.
Minus
Measured
Flow</t>
  </si>
  <si>
    <t>Oper. Improv.
Minus
2009 HIA
(Existing)</t>
  </si>
  <si>
    <t>HYDROSS
Achievable
Flow
Oper. Improv.</t>
  </si>
  <si>
    <t>HYDROSS
2009 HIA
(Existing)</t>
  </si>
  <si>
    <t>CSKT/
USGS
Measured
Flow</t>
  </si>
  <si>
    <t>HYDROSS
Natural
Flow</t>
  </si>
  <si>
    <t>HYDROSS
Achievable
Management
Target
Oper. Improv.</t>
  </si>
  <si>
    <t>DRY</t>
  </si>
  <si>
    <t>NORMAL</t>
  </si>
  <si>
    <t>WET</t>
  </si>
  <si>
    <t>HYDROSS
Enforceable
Min. Flow
Oper. Improv.</t>
  </si>
  <si>
    <t>Interim
Instream
Flow</t>
  </si>
  <si>
    <t>Month</t>
  </si>
  <si>
    <t>Streamflow Gage: 4833.00 Mission Creek below Mission 6C Canal</t>
  </si>
  <si>
    <t>HYDROSS MODEL NODE — Mission Cr bl Mission 6C Lateral (#483300)</t>
  </si>
  <si>
    <t>&lt;SITE CATEGORY: PRIMARY/SECONDARY&gt;</t>
  </si>
  <si>
    <t>Streamflow Gage: 4876.00 Post Creek below Post F Canal</t>
  </si>
  <si>
    <t>HYDROSS MODEL NODE — Post Creek bl Post F Canal (#487600)</t>
  </si>
  <si>
    <t>Streamflow Gage: 3540.00 Crow Creek below Crow Pump Canal</t>
  </si>
  <si>
    <t>HYDROSS MODEL NODE — Crow Creek bl Crow Pump Canal (#354000)</t>
  </si>
  <si>
    <r>
      <t xml:space="preserve">   Based on April through July HYDROSS Natural Flow (1983 to 2002) at Mission Creek below Mission H Canal (#999412) plus Crow Creek below Moiese A Canal (#999414). </t>
    </r>
    <r>
      <rPr>
        <b/>
        <sz val="10"/>
        <color theme="1"/>
        <rFont val="Constantia"/>
        <family val="1"/>
      </rPr>
      <t>Wet</t>
    </r>
    <r>
      <rPr>
        <sz val="10"/>
        <color theme="1"/>
        <rFont val="Constantia"/>
        <family val="1"/>
      </rPr>
      <t xml:space="preserve">: 1983, 1984, 1990, 1997; </t>
    </r>
    <r>
      <rPr>
        <b/>
        <sz val="10"/>
        <color theme="1"/>
        <rFont val="Constantia"/>
        <family val="1"/>
      </rPr>
      <t>Dry</t>
    </r>
    <r>
      <rPr>
        <sz val="10"/>
        <color theme="1"/>
        <rFont val="Constantia"/>
        <family val="1"/>
      </rPr>
      <t xml:space="preserve">: 1987, 1988, 1992, 1994; </t>
    </r>
    <r>
      <rPr>
        <b/>
        <sz val="10"/>
        <color theme="1"/>
        <rFont val="Constantia"/>
        <family val="1"/>
      </rPr>
      <t>Normal</t>
    </r>
    <r>
      <rPr>
        <sz val="10"/>
        <color theme="1"/>
        <rFont val="Constantia"/>
        <family val="1"/>
      </rPr>
      <t>: 1985, 1986, 1989, 1991, 1</t>
    </r>
    <r>
      <rPr>
        <sz val="10"/>
        <color theme="1"/>
        <rFont val="Constantia"/>
        <family val="2"/>
      </rPr>
      <t>993, 1995, 1996, 1998 to 2002.</t>
    </r>
  </si>
  <si>
    <t xml:space="preserve">   River Headgate Diversion: The total (net) diversion of Natural Streamflow from individual streams, Return Flow Reuse, Feeder Ditch Releases (from another canal), Tabor Feeder Canal, Flathead Pump Canal, and Tabor, Mission, McDonald, and Lower Crow Reservoirs. (Diversions from Kicking Horse, Ninepipe, Pablo, and Twin Reservoirs are accounted for through diversions into those reservoirs.)</t>
  </si>
  <si>
    <t xml:space="preserve">   Overall Efficiency: Includes seepage losses, evaporation, and carriage losses.</t>
  </si>
  <si>
    <t>Dry</t>
  </si>
  <si>
    <t>Normal</t>
  </si>
  <si>
    <t>Wet</t>
  </si>
  <si>
    <t>%</t>
  </si>
  <si>
    <t>AF/Ac</t>
  </si>
  <si>
    <t xml:space="preserve"> 
</t>
  </si>
  <si>
    <t>2009 HIA
(Existing)
Minus
Oper. Improv.</t>
  </si>
  <si>
    <t>HYDROSS
Oper. Improv.</t>
  </si>
  <si>
    <t>HYDROSS
Oper. Improv.
Crop
Irrigation
Consumption</t>
  </si>
  <si>
    <t>HYDROSS
2009 HIA
(Existing)
Crop
Irrigation
Consumption</t>
  </si>
  <si>
    <t>HYDROSS
Oper. Improv.
Overall
Efficiency</t>
  </si>
  <si>
    <t>HYDROSS
Oper. Improv.
Total
River
Diversion</t>
  </si>
  <si>
    <t>HYDROSS
2009 HIA
(Existing)
Overall
Efficiency</t>
  </si>
  <si>
    <t>HYDROSS
2009 HIA
(Existing)
Total
River
Diversion</t>
  </si>
  <si>
    <t>Diversions from Tabor, Mission, McDonald, &amp; Lower Crow Reservoirs</t>
  </si>
  <si>
    <t>Direct Diversions from Flathead Pump Imports</t>
  </si>
  <si>
    <t>Direct Diversions from Tabor Feeder Imports</t>
  </si>
  <si>
    <t>Diversions from Return Flows</t>
  </si>
  <si>
    <t>Diversions from Natural Streamflow</t>
  </si>
  <si>
    <t>Farm Turnout Delivery</t>
  </si>
  <si>
    <t>Crop Irrigation Consumption</t>
  </si>
  <si>
    <t>On-Farm
Efficiency</t>
  </si>
  <si>
    <t>Hydrologic
Condition</t>
  </si>
  <si>
    <t>Total FIIP Diversions</t>
  </si>
  <si>
    <r>
      <t xml:space="preserve">   Based on April through July HYDROSS Natural Flow (1983 to 2002) at Mission Creek below Mission H Canal (#999412) plus Crow Creek below Moiese A Canal (#999414). </t>
    </r>
    <r>
      <rPr>
        <b/>
        <sz val="10"/>
        <color theme="1"/>
        <rFont val="Constantia"/>
        <family val="1"/>
      </rPr>
      <t>Wet</t>
    </r>
    <r>
      <rPr>
        <sz val="10"/>
        <color theme="1"/>
        <rFont val="Constantia"/>
        <family val="2"/>
      </rPr>
      <t xml:space="preserve">: 1983, 1984, 1990, 1997; </t>
    </r>
    <r>
      <rPr>
        <b/>
        <sz val="10"/>
        <color theme="1"/>
        <rFont val="Constantia"/>
        <family val="1"/>
      </rPr>
      <t>Dry</t>
    </r>
    <r>
      <rPr>
        <sz val="10"/>
        <color theme="1"/>
        <rFont val="Constantia"/>
        <family val="2"/>
      </rPr>
      <t xml:space="preserve">: 1987, 1988, 1992, 1994; </t>
    </r>
    <r>
      <rPr>
        <b/>
        <sz val="10"/>
        <color theme="1"/>
        <rFont val="Constantia"/>
        <family val="1"/>
      </rPr>
      <t>Normal</t>
    </r>
    <r>
      <rPr>
        <sz val="10"/>
        <color theme="1"/>
        <rFont val="Constantia"/>
        <family val="2"/>
      </rPr>
      <t>: 1985, 1986, 1989, 1991, 1993, 1995, 1996, 1998 to 2002.</t>
    </r>
  </si>
  <si>
    <t xml:space="preserve">   River Headgate Diversion: The total (net) diversion from Natural Streamflow, Return Flow Reuse, and Ground Water.</t>
  </si>
  <si>
    <t xml:space="preserve"> </t>
  </si>
  <si>
    <t>Diversions from Ground Water</t>
  </si>
  <si>
    <t>Diverions from Return Flows</t>
  </si>
  <si>
    <t>Total Private (Secretarial &amp; Junior) Diversions</t>
  </si>
  <si>
    <t>The Annual Balance Check is calculated from the annual totals of each of the categories (due to change in storage timing shifts) and will not equal zero (0) without itemizing the indirect loss savings.</t>
  </si>
  <si>
    <t xml:space="preserve">      Reservoirs, and Ground Water. (Diversions from Kicking Horse, Ninepipe, Pablo, and Twin Reservoirs are accounted for through diversions into those reservoirs.)</t>
  </si>
  <si>
    <t>The Monthly Balance Check will not equal zero due to shifts in timing of diversions to off-stream reservoir storage and releases from the off-stream reservoirs.</t>
  </si>
  <si>
    <t xml:space="preserve">   River Headgate Diversion: The total (net) diversion of Natural Streamflow from individual streams, Return Flow Reuse, Feeder Ditch Releases (from another canal), Tabor Feeder Canal, Flathead Pump Canal, Tabor, Mission, McDonald, and Lower Crow</t>
  </si>
  <si>
    <t xml:space="preserve">   Additional water is saved, but not separately itemized, through the seepage and evaporative losses associated with the Crop Irrigation Consumption reductions and unused releases/tailwater.</t>
  </si>
  <si>
    <t xml:space="preserve">   The difference in the losses that never return within the model bounds is an unitemized savings.</t>
  </si>
  <si>
    <t xml:space="preserve">   Return Flows, and changes in Tabor Feeder and Flathead Pump imports. Unused Return Flows includes only the canal seepage, lateral seepage, on-farm seepage, and private tailwater returning within the model bounds that were never rediverted.</t>
  </si>
  <si>
    <t>Water savings during the irrigation season are explained through reductions in Crop Irrigation Consumption, removal of Oct-Mar Stockwater, unused FIIP releases/tailwater, changes in Off-stream Reservoir storage, Off-stream Reservoir Evaporation, unused</t>
  </si>
  <si>
    <t xml:space="preserve">
Oper. Improv.
Minus
2009 HIA
(Existing)</t>
  </si>
  <si>
    <t>Total
Savings</t>
  </si>
  <si>
    <t>Unallocated
Water
Savings</t>
  </si>
  <si>
    <t>Flathead Pump Canal Imports
Directly Diverted</t>
  </si>
  <si>
    <t>Tabor Feeder Canal Imports
Stored in Tabor Reservoir or Directly Diverted</t>
  </si>
  <si>
    <t>Unused Return Flows</t>
  </si>
  <si>
    <t>Evaporation from Kicking Horse, Ninepipe, Pablo, &amp; Twin Reservoirs</t>
  </si>
  <si>
    <t>Kicking Horse, Ninepipe, Pablo &amp; Twin Reservoir Change in Storage</t>
  </si>
  <si>
    <t>Unused Releases from Pablo Fdr, Mission F, Kicking Horse, Mission C, Post F, Post A, Post B&amp;C, Post D&amp;E, Hillside, Ronan A, Moiese A, Pablo A, Twin Fdr, Polson D, Polson Z, &amp; Polson C Cnls</t>
  </si>
  <si>
    <t>Oct-Mar Stockwater Removal</t>
  </si>
  <si>
    <t>Savings
in Crop
Irrigation
Consumption</t>
  </si>
  <si>
    <t>Total Mission Water Savings</t>
  </si>
  <si>
    <t>Total Diversions</t>
  </si>
  <si>
    <t xml:space="preserve">   Based on April through July HYDROSS Natural Flow (1983 to 2002) at Mission Creek below Mission H Canal (#999412) plus Crow Creek below Moiese A Canal (#999414).</t>
  </si>
  <si>
    <t>CSKT/
FJBC
Measured
End-of-Month
Storage</t>
  </si>
  <si>
    <t>Minimun
End-of-Month
Storage
Oper. Improv.</t>
  </si>
  <si>
    <t>Tabor Reservoir</t>
  </si>
  <si>
    <t>Mission Reservoir</t>
  </si>
  <si>
    <t>McDonald Reservoir</t>
  </si>
  <si>
    <t>Kicking Horse Reservoir</t>
  </si>
  <si>
    <t>Ninepipe Reservoir</t>
  </si>
  <si>
    <t>Pablo Reservoir</t>
  </si>
  <si>
    <t>Lower Crow Reservoir</t>
  </si>
  <si>
    <t>Twin Reservoir</t>
  </si>
  <si>
    <t xml:space="preserve">   River Headgate Diversion: The total (net) diversion of Natural Streamflow from individual streams, Return Flow Reuse, Tabor Feeder Canal, and Tabor and Mission Reservoirs.</t>
  </si>
  <si>
    <t>HYDROSS
Oper. Improv.
River
Headgate
Diversion</t>
  </si>
  <si>
    <t>HYDROSS
2009 HIA
(Existing)
River
Headgate
Diversion</t>
  </si>
  <si>
    <t>Diversions from Tabor &amp; Mission Reservoirs</t>
  </si>
  <si>
    <t>FIIP AREA: Upper Mission Creek</t>
  </si>
  <si>
    <t>Storage Releases Rediversion: No rediversion through storage releases occur in this area.</t>
  </si>
  <si>
    <t xml:space="preserve">   River Headgate Diversion: The total (net) diversion of Natural Streamflow from individual streams, Return Flow Reuse, Pablo Feeder Canal releases to Post Creek, and McDonald Reservoir.</t>
  </si>
  <si>
    <t>Diversions from McDonald Reservoir</t>
  </si>
  <si>
    <t>Diversions from Pablo Fdr Cnl @ Post Cr</t>
  </si>
  <si>
    <t>FIIP AREA: Kicking Horse / Ninepipe Complex</t>
  </si>
  <si>
    <t xml:space="preserve">   River Headgate Diversion: The total (net) diversion of Natural Streamflow from individual streams, Return Flow Reuse, Pablo Feeder Canal releases to Crow &amp; Mud Creek drainages, Post F Canal releases to Hillside Reservoir, and Lower Crow Reservoir releases.</t>
  </si>
  <si>
    <t>Diversions from Lower Crow Reservoir</t>
  </si>
  <si>
    <t>Diversions from Pablo Fdr &amp; Post F Cnls</t>
  </si>
  <si>
    <t>Diversions from Return Flow</t>
  </si>
  <si>
    <t>FIIP AREA: Moiese</t>
  </si>
  <si>
    <t xml:space="preserve">   River Headgate Diversion: The total (net) diversion of Natural Streamflow from individual streams, Return Flow Reuse, Pablo Feeder Canal releases to South Crow Creek, and Flathead Pump Canal imports.</t>
  </si>
  <si>
    <t>Diversions from Pablo Fdr Cnl @ S Crow Cr</t>
  </si>
  <si>
    <t>FIIP AREA: Pablo Feeder North</t>
  </si>
  <si>
    <t xml:space="preserve">   River Headgate Diversion: The total (net) diversion of Natural Streamflow from individual streams, Return Flow Reuse, Pablo Feeder Canal releases to Pablo Reservoir (includes Flathead Pump imports), and Pablo Reservoir releaess.</t>
  </si>
  <si>
    <t>Diversions from Pablo Reservoir</t>
  </si>
  <si>
    <t>Diversions from Pablo Fdr (Flathead Pmp) Cnl</t>
  </si>
  <si>
    <t>FIIP AREA: Pablo A Canal</t>
  </si>
  <si>
    <t xml:space="preserve">   River Headgate Diversion: The total (net) diversion of Natural Streamflow from individual streams, Return Flow Reuse, Pablo Feeder Canal releases to Polson C and Z Canals, and Flathead Pump Canal imports to Polson C Canal..</t>
  </si>
  <si>
    <t>Direct Diversions from Flathead Pump Imports (@ Polson C)</t>
  </si>
  <si>
    <t>Diversions from Pablo Fdr @ Polson Z &amp; C Cnls</t>
  </si>
  <si>
    <t>FIIP AREA: Polson</t>
  </si>
  <si>
    <t>Streamflow Gage: 4815.00 Mission Creek below Mission A Canal</t>
  </si>
  <si>
    <t>HYDROSS MODEL NODE — Mission Cr bl Mission A Canal (#481500)</t>
  </si>
  <si>
    <t>Streamflow Gage: &lt;None&gt;</t>
  </si>
  <si>
    <t>HYDROSS MODEL NODE — Post Creek below McDonald Reservoir (#486300)</t>
  </si>
  <si>
    <t>HYDROSS MODEL NODE — Marsh Creek bl Kicking Horse Feeder Canal (#999418)</t>
  </si>
  <si>
    <t xml:space="preserve">      Wet: 1983, 1984, 1990, 1997; Dry: 1987, 1988, 1992, 1994; Normal: 1985, 1986, 1989, 1991, 1993, 1995, 1996, 1998 to 2002.</t>
  </si>
  <si>
    <t>Streamflow Gage: 4895.00 Mission Creek at Bison Range at Moiese</t>
  </si>
  <si>
    <t>HYDROSS MODEL NODE — Mission Cr bl Mission H Canal (#999412)</t>
  </si>
  <si>
    <t>Streamflow Gage: 3530.00 South Crow Creek below South Crow Feeder Canal</t>
  </si>
  <si>
    <t>HYDROSS MODEL NODE — South Crow Creek bl South Crow Feeder Canal (#353000)</t>
  </si>
  <si>
    <t>Streamflow Gage: 3519.00 Middle Crow Creek below Pablo Feeder Canal</t>
  </si>
  <si>
    <t>HYDROSS MODEL NODE — Middle Crow Creek bl Pablo Feeder Canal (#351900)</t>
  </si>
  <si>
    <t>Streamflow Gage: 3515.00 North Crow Creek below Pablo Feeder Canal</t>
  </si>
  <si>
    <t>HYDROSS MODEL NODE — North Crow Creek bl Pablo Feeder Canal (#351500)</t>
  </si>
  <si>
    <t>HYDROSS MODEL NODE — Ronan Spring Creek near Ronan (#354600)</t>
  </si>
  <si>
    <t>Streamflow Gage: #3568.00 Mud Creek below Ronan B Canal near Ronan</t>
  </si>
  <si>
    <t>HYDROSS MODEL NODE — Mud Creek bl Ronan B Canal (#356800)</t>
  </si>
  <si>
    <t>HYDROSS MODEL NODE — Mud Creek above Stinger Creek (#999403)</t>
  </si>
  <si>
    <t>HYDROSS MODEL NODE — Mud Creek above West Miller Coulee (#999426)</t>
  </si>
  <si>
    <t>Streamflow Gage: 3595.00 Crow Creek below Moiese A Canal near Mouth</t>
  </si>
  <si>
    <t>HYDROSS MODEL NODE — Crow Creek bl Moiese A Canal (#999414)</t>
  </si>
  <si>
    <t>HYDROSS MODEL NODE — Hellroaring Creek bl Twin Feeder Canal (#6900)</t>
  </si>
  <si>
    <t xml:space="preserve">   River Headgate Diversion: The total (net) diversion from Natural Streamflow.</t>
  </si>
  <si>
    <t>Diversions from Natural Flow</t>
  </si>
  <si>
    <t>FIIP DIVERSION: Cold Creek Ditch</t>
  </si>
  <si>
    <t>FIIP DIVERSION: DC-2 Lateral</t>
  </si>
  <si>
    <t xml:space="preserve">   River Headgate Diversion: The total (net) diversion from Natural Streamflow, Return Flow Reuse, FTabor Feeder Canal, and Tabor Reservoir releases.</t>
  </si>
  <si>
    <t>Diversions from Tabor Reservoir</t>
  </si>
  <si>
    <t>FIIP DIVERSION: Pablo Feeder Canal from Dry Creek to Mission Creek</t>
  </si>
  <si>
    <t xml:space="preserve">   River Headgate Diversion: The total (net) diversion from Natural Streamflow, Return Flow Reuse, Tabor Feeder Canal, and Tabor Reservoir releases.</t>
  </si>
  <si>
    <t>FIIP DIVERSION: Mission F Canal</t>
  </si>
  <si>
    <t xml:space="preserve">   River Headgate Diversion: The total (net) diversion from Natural Streamflow, Return Flow Reuse, Pablo Feeder Canal releases to Mission Creek, and Mission Reservoir releases.</t>
  </si>
  <si>
    <t>Diversions from Mission Reservoir</t>
  </si>
  <si>
    <t>Diversions from Pablo Fdr @ Mission Cr</t>
  </si>
  <si>
    <t>FIIP DIVERSION: Pablo Feeder Canal from Mission Creek to Post Creek</t>
  </si>
  <si>
    <t xml:space="preserve">   River Headgate Diversion: The total (net) diversion from Natural Streamflow, Return Flow Reuse, Pablo Feeder Canal releases, and Tabor and Mission Reservoir releases.</t>
  </si>
  <si>
    <t>Diversions from Pablo Fdr Cnl</t>
  </si>
  <si>
    <t>FIIP DIVERSION: Mission B Canal</t>
  </si>
  <si>
    <t xml:space="preserve">   River Headgate Diversion: The total (net) diversion from Natural Streamflow, Return Flow Reuse, Pablo Feeder Canal releases, Tabor Feeder Canal Imports, and Tabor and Mission Reservoir releases.</t>
  </si>
  <si>
    <t>FIIP DIVERSION: Mission C Canal &amp; 6C Lateral</t>
  </si>
  <si>
    <t>FIIP DIVERSION: Project "Pump-Back" Irrigation below Mission C Canal</t>
  </si>
  <si>
    <t xml:space="preserve">   River Headgate Diversion: The total (net) diversion from Natural Streamflow, Return Flow Reuse, Pablo Feeder Canal releaes to Post Creek, and McDonald Reservoir releases.</t>
  </si>
  <si>
    <t>Diversions from Pablo Fdr @ Post Cr</t>
  </si>
  <si>
    <t>FIIP DIVERSION: Pablo Feeder Canal from Post Creek to South Crow Creek</t>
  </si>
  <si>
    <t xml:space="preserve">   River Headgate Diversion: The total (net) diversion from Natural Streamflow, Return Flow Reuse, Pablo Feeder Canal releases, and McDonald Reservoir releases.</t>
  </si>
  <si>
    <t>FIIP DIVERSION: Kicking Horse Feeder Canal</t>
  </si>
  <si>
    <t xml:space="preserve">   River Headgate Diversion: The total (net) diversion from Natural Streamflow, Return Flow Reuse, Pablo Feeder Canal and Kicking Horse Canal releases, and McDonald Reservoir releases.</t>
  </si>
  <si>
    <t>Diversions from Pablo Fdr &amp; Kicking Horse Fdr Cnls</t>
  </si>
  <si>
    <t>FIIP DIVERSION: Post F Canal</t>
  </si>
  <si>
    <t>FIIP DIVERSION: Project "Pump-Back" Irrigation below Post F Canal</t>
  </si>
  <si>
    <t xml:space="preserve">   River Headgate Diversion: The total (net) diversion from Natural Streamflow and Return Flow Reuse.</t>
  </si>
  <si>
    <t>FIIP DIVERSION: Dublin Ditch</t>
  </si>
  <si>
    <t xml:space="preserve">   River Headgate Diversion: The total (net) diversion from Natural Streamflow, Return Flow Reuse, Pablo Feeder Canal, Mission F Canal, Kicking Horse Canal, Tabor Reservoir, Mission Reservoir, and McDonald Reservoir.</t>
  </si>
  <si>
    <t>Diversions from Tabor, Mission &amp; McDonald Reservoirs</t>
  </si>
  <si>
    <t>Diversions from Pablo Fdr, Mission F, &amp; Kicking Horse Fdr Cnls</t>
  </si>
  <si>
    <t>FIIP DIVERSION: Mission H Canal</t>
  </si>
  <si>
    <t>FIIP DIVERSION: Project "Pump-Back" Irrigation below Kicking Horse Reservoir</t>
  </si>
  <si>
    <t xml:space="preserve">   River Headgate Diversion: The total (net) diversion from Natural Streamflow, Return Flow Reuse, Kicking Horse Feeder Canal, South Crow Feeder Canal, Kicking Horse Reservoir.</t>
  </si>
  <si>
    <t>Diversions from Kicking Horse Reservoir</t>
  </si>
  <si>
    <t>Diversions from Kicking Horse Fdr &amp; S Crow Fdr Cnls</t>
  </si>
  <si>
    <t>FIIP DIVERSION: Ninepipe Feeder Canal</t>
  </si>
  <si>
    <t>FIIP DIVERSION: Post A Canal</t>
  </si>
  <si>
    <t>FIIP DIVERSION: Post G Canal</t>
  </si>
  <si>
    <t xml:space="preserve">   River Headgate Diversion: The total (net) diversion from Natural Streamflow, Return Flow Reuse, Ninepipe Feeder Canal, and Crow Pump Canal.</t>
  </si>
  <si>
    <t>Diversions from Ninepipe Fdr &amp; Crow Pmp Cnls</t>
  </si>
  <si>
    <t>FIIP DIVERSION: Project "Pump-Back" Irrigation below Ninepipe Reservoir</t>
  </si>
  <si>
    <t xml:space="preserve">   River Headgate Diversion: The total (net) diversion from Natural Streamflow, Return Flow Reuse, Ninepipe Feeder Canal, Crow Pump Canal, and Ninepipe Reservoir.</t>
  </si>
  <si>
    <t>Diversions from Ninepipe Reservoir</t>
  </si>
  <si>
    <t>FIIP DIVERSION: Post B &amp; C Canals</t>
  </si>
  <si>
    <t>FIIP DIVERSION: Post D &amp; E Canals</t>
  </si>
  <si>
    <t xml:space="preserve">   River Headgate Diversion: The total (net) diversion from Natural Streamflow and Pablo Feeder Canal releases to South Crow Creek.</t>
  </si>
  <si>
    <t>Diversions from Pablo Fdr @ S Crow Cr</t>
  </si>
  <si>
    <t>FIIP DIVERSION: Pablo Feeder Canal from South Crow Creek to Middle Crow Creek</t>
  </si>
  <si>
    <t xml:space="preserve">   River Headgate Diversion: The total (net) diversion from Natural Streamflow, Return Flow Reuse, and Pablo Feeder Canal releases.</t>
  </si>
  <si>
    <t>FIIP DIVERSION: South Crow Feeder Canal</t>
  </si>
  <si>
    <t>FIIP DIVERSION: Crow Pump Canal</t>
  </si>
  <si>
    <t xml:space="preserve">   River Headgate Diversion: The total (net) diversion from Natural Streamflow, Return Flow Reuse, and Post F Canal (includes Hillside Reservoir) releases.</t>
  </si>
  <si>
    <t>Diversions from Post F Cnl</t>
  </si>
  <si>
    <t>FIIP DIVERSION: Hillside Ditch</t>
  </si>
  <si>
    <t xml:space="preserve">   River Headgate Diversion: The total (net) diversion from Natural Streamflow, Return Flow Reuse, Pablo Feeder Canal, Hillside Ditch, and Lower Crow Reservoir.</t>
  </si>
  <si>
    <t>Diversions from Pablo Fdr Cnl &amp; Hillside Ditch</t>
  </si>
  <si>
    <t>FIIP DIVERSION: Moiese A Canal</t>
  </si>
  <si>
    <t xml:space="preserve">   River Headgate Diversion: The total (net) diversion from Natural Streamflow and Pablo Feeder Canal releases to Middle Crow Creek.</t>
  </si>
  <si>
    <t>Diversions from Pablo Fdr @ M Crow Cr</t>
  </si>
  <si>
    <t>FIIP DIVERSION: Pablo Feeder Canal from Middle Crow Creek to North Crow</t>
  </si>
  <si>
    <t xml:space="preserve">   River Headgate Diversion: The total (net) diversion from Natural Streamflow and Pablo Feeder Canal releases to North Crow Creek.</t>
  </si>
  <si>
    <t>Diversions from Pablo Fdr @ N Crow Cr</t>
  </si>
  <si>
    <t>FIIP DIVERSION: Pablo Feeder Canal from North Crow Creek to Mud Creek</t>
  </si>
  <si>
    <t xml:space="preserve">   River Headgate Diversion: The total (net) diversion from Natural Streamflow and Pablo Feeder Canal releases.</t>
  </si>
  <si>
    <t>FIIP DIVERSION: Ronan A Canal</t>
  </si>
  <si>
    <t>FIIP DIVERSION: Project "Pump-Back" Irrigation on Crow Creek below North Crow</t>
  </si>
  <si>
    <t>FIIP DIVERSION: Project "Pump-Back" Irrigation on Ronan Spring Creek</t>
  </si>
  <si>
    <t>FIIP DIVERSION: Project "Pump-Back" Irrigation on Crow Creek below Ronan Spring Creek</t>
  </si>
  <si>
    <t xml:space="preserve">   River Headgate Diversion: The total (net) diversion from Natural Streamflow, Return Flow Reuse and Pablo Feeder Canal releases to Mud Creek.</t>
  </si>
  <si>
    <t>Diversions from Pablo Fdr @ Mud Cr</t>
  </si>
  <si>
    <t>FIIP DIVERSION: Pablo Feeder Canal from Mud Creek to Flathead Pump Canal</t>
  </si>
  <si>
    <t>FIIP DIVERSION: Ronan B Canal</t>
  </si>
  <si>
    <t>FIIP DIVERSION: Project "Pump-Back" Irrigation on Mud Creek</t>
  </si>
  <si>
    <t>FIIP DIVERSION: Polson Z Canal</t>
  </si>
  <si>
    <t xml:space="preserve">   River Headgate Diversion: The total (net) diversion from Natural Streamflow, Pablo Feeder Canal, and Flathead Pump Canal.</t>
  </si>
  <si>
    <t>Direct Diversions from Flathaed Pump Imports</t>
  </si>
  <si>
    <t>Diversions from Pablo Fdr @ Flathead Pmp Cnl</t>
  </si>
  <si>
    <t>FIIP DIVERSION: Pablo Feeder Canal from Flathead Pump Canal to Pablo Reservoir</t>
  </si>
  <si>
    <t xml:space="preserve">   River Headgate Diversion: The total (net) diversion from Natural Streamflow, Return Flow Reuse, Pablo Feeder Canal (includes Flathead Pump Canal imports), and Pablo Reservoir.</t>
  </si>
  <si>
    <t>FIIP DIVERSION: Pablo A Canal including Valley View and 71A Lateral</t>
  </si>
  <si>
    <t>FIIP DIVERSION: Project "Pump-Back" Irrigation below Horte Reservoir</t>
  </si>
  <si>
    <t>FIIP DIVERSION: Polson C Canal</t>
  </si>
  <si>
    <t>FIIP DIVERSION: Twin Feeder Canal</t>
  </si>
  <si>
    <t>FIIP DIVERSION: Lower Twin Feeder Canal</t>
  </si>
  <si>
    <t xml:space="preserve">   River Headgate Diversion: The total (net) diversion from Natural Streamflow, Return Flow Reuse, Twin Feeder Canal, Lower Twin Feeder Canal, and Twin Reservoir.</t>
  </si>
  <si>
    <t>Diversions from Twin Reservoir</t>
  </si>
  <si>
    <t>Diversions from Twin Fdr &amp; Lwr Twin Fdr Cnls</t>
  </si>
  <si>
    <t>FIIP DIVERSION: Polson D Canal</t>
  </si>
  <si>
    <r>
      <t xml:space="preserve">      </t>
    </r>
    <r>
      <rPr>
        <b/>
        <sz val="10"/>
        <color theme="1"/>
        <rFont val="Constantia"/>
        <family val="1"/>
      </rPr>
      <t>Wet</t>
    </r>
    <r>
      <rPr>
        <sz val="10"/>
        <color theme="1"/>
        <rFont val="Constantia"/>
        <family val="2"/>
      </rPr>
      <t xml:space="preserve">: 1983, 1984, 1990, 1997; </t>
    </r>
    <r>
      <rPr>
        <b/>
        <sz val="10"/>
        <color theme="1"/>
        <rFont val="Constantia"/>
        <family val="1"/>
      </rPr>
      <t>Dry</t>
    </r>
    <r>
      <rPr>
        <sz val="10"/>
        <color theme="1"/>
        <rFont val="Constantia"/>
        <family val="2"/>
      </rPr>
      <t xml:space="preserve">: 1987, 1988, 1992, 1994; </t>
    </r>
    <r>
      <rPr>
        <b/>
        <sz val="10"/>
        <color theme="1"/>
        <rFont val="Constantia"/>
        <family val="1"/>
      </rPr>
      <t>Normal</t>
    </r>
    <r>
      <rPr>
        <sz val="10"/>
        <color theme="1"/>
        <rFont val="Constantia"/>
        <family val="2"/>
      </rPr>
      <t>: 1985, 1986, 1989, 1991, 1993, 1995, 1996, 1998 to 2002.</t>
    </r>
  </si>
  <si>
    <r>
      <t xml:space="preserve">   CSKT/USGS Measured Flow: Based on April through July natural flow (1992 to 2008) at Mission Creek (#12377150) plus South Crow Creek (#12375900). </t>
    </r>
    <r>
      <rPr>
        <b/>
        <sz val="10"/>
        <color theme="1"/>
        <rFont val="Constantia"/>
        <family val="1"/>
      </rPr>
      <t>Wet</t>
    </r>
    <r>
      <rPr>
        <sz val="10"/>
        <color theme="1"/>
        <rFont val="Constantia"/>
        <family val="2"/>
      </rPr>
      <t xml:space="preserve">: 1993, 1996, 1997; </t>
    </r>
    <r>
      <rPr>
        <b/>
        <sz val="10"/>
        <color theme="1"/>
        <rFont val="Constantia"/>
        <family val="1"/>
      </rPr>
      <t>Dry</t>
    </r>
    <r>
      <rPr>
        <sz val="10"/>
        <color theme="1"/>
        <rFont val="Constantia"/>
        <family val="2"/>
      </rPr>
      <t xml:space="preserve">: 1992, 1994, 2000; </t>
    </r>
    <r>
      <rPr>
        <b/>
        <sz val="10"/>
        <color theme="1"/>
        <rFont val="Constantia"/>
        <family val="1"/>
      </rPr>
      <t>Normal</t>
    </r>
    <r>
      <rPr>
        <sz val="10"/>
        <color theme="1"/>
        <rFont val="Constantia"/>
        <family val="2"/>
      </rPr>
      <t>: 1993, 1998, 1999, 2001 to 2008.</t>
    </r>
  </si>
  <si>
    <t>HYDROSS MODEL NODE — Sabine Cr ab Pistol Cr (#999411)</t>
  </si>
  <si>
    <t>HYDROSS MODEL NODE — Ashley Creek bl Mission A Canal (#487900)</t>
  </si>
  <si>
    <t>Streamflow Gage: 4870.00 Post Creek below Kicking Horse Feeder Canal</t>
  </si>
  <si>
    <t>HYDROSS MODEL NODE — Post Creek bl Kicking Horse Feeder Canal (#999430)</t>
  </si>
  <si>
    <t>HYDROSS MODEL NODE — South Crow Creek bl Pablo Feeder Canal (#352200)</t>
  </si>
  <si>
    <t>HYDROSS MODEL NODE — Centipede Creek bl Twin Feeder Canal (#8100)</t>
  </si>
  <si>
    <t xml:space="preserve">   HYDROSS Natural Flow: "Mission HYDROSS Model — Natural Flow (Run Date: 8/27/2010)"</t>
  </si>
  <si>
    <t xml:space="preserve">   HYDROSS 2009 HIA: "Mission HYDROSS Model — 2009 Irrigated Lands Mapping (Run Date: 11/17/2011)"</t>
  </si>
  <si>
    <t xml:space="preserve">   HYDROSS Oper. Improv.: "Mission HYDROSS Model — Operational Improvements – Alternative 2 (Run Date: 11/25/2011)"</t>
  </si>
  <si>
    <t>2009 HIA: 102,080 Acres (67% Sprinkler / 33% Flood) [includes 654 acres of Private Irrigation]
Oper. Improv.: 102,239 Acres (67% Sprinkler / 33% Flood) [includes 654 acres of Private Irrigation]</t>
  </si>
  <si>
    <t>2009 HIA: 7,060 Acres (67% Sprinkler / 33% Flood) [does not include 654 acres included in FIIP Diversions]
Oper. Improv.: 6,901 Acres (66% Sprinkler / 34% Flood) [does not include 654 acres included in FIIP Diversions]</t>
  </si>
  <si>
    <t>2009 HIA: 109,140 Acres (67% Sprinkler / 33% Flood) [includes 7,714 acres of Private Irrigation]
Oper. Improv.: 109,140 Acres (67% Sprinkler / 33% Flood) [includes 7,555 acres of Private Irrigation]</t>
  </si>
  <si>
    <t>19,777 Acres (58% Sprinkler / 42% Flood) [includes 436 acres of Private (Secretarial &amp; Junior) Irrigation on Valentine Creek @ #999406 and Sabine Creek @ #485000]</t>
  </si>
  <si>
    <t>24,775 Acres (41% Sprinkler / 59% Flood)</t>
  </si>
  <si>
    <t>2009 HIA: 6,511 Acres (98% Sprinkler / 2% Flood)
Oper. Improv.: 6,669 Acres (98% Sprinkler / 2% Flood)</t>
  </si>
  <si>
    <t>11,210 Acres (89% Sprinkler / 11% Flood)</t>
  </si>
  <si>
    <t>37,842 Acres (78% Sprinkler / 22% Flood) [includes 183 acres of Private Irrigation in the Valley View Area @ #486891]</t>
  </si>
  <si>
    <t>1,965 Acres (75% Sprinkler / 25% Flood) [includes 35 acres of Private Irrigation in the Polson C Area @ #999416]</t>
  </si>
  <si>
    <t>82 Acres (82% Sprinkler / 18% Flood)</t>
  </si>
  <si>
    <t>243 Acres (100% Sprinkler / 0% Flood)</t>
  </si>
  <si>
    <t>715 Acres (95% Sprinkler / 5% Flood)</t>
  </si>
  <si>
    <t>1,907 Acres (50% Sprinkler / 50% Flood) [includes 101 acres of Private (Secretarial) Irrigation on upper Sabine Creek @ #485000]</t>
  </si>
  <si>
    <t>6,918 Acres (74% Sprinkler / 26% Flood) [includes 335 acres of Private (Secretarial &amp; Junior) Irrigation on Valentine Creek @ #999406]</t>
  </si>
  <si>
    <t>2,844 Acres (47% Sprinkler / 53% Flood)</t>
  </si>
  <si>
    <t>6,252 Acres (37% Sprinkler / 63% Flood)</t>
  </si>
  <si>
    <t>655 Acres (95% Sprinkler / 5% Flood)</t>
  </si>
  <si>
    <t>160 Acres (47% Sprinkler / 53% Flood)</t>
  </si>
  <si>
    <t>390 Acres (17% Sprinkler / 83% Flood)</t>
  </si>
  <si>
    <t>4,343 Acres (50% Sprinkler / 50% Flood)</t>
  </si>
  <si>
    <t>152 Acres (100% Sprinkler / 0% Flood)</t>
  </si>
  <si>
    <t>0 Acres</t>
  </si>
  <si>
    <t>298 Acres (59% Sprinkler / 41% Flood)</t>
  </si>
  <si>
    <t>63 Acres (100% Sprinkler / 0% Flood)</t>
  </si>
  <si>
    <t>3,036 Acres (47% Sprinkler / 53% Flood)</t>
  </si>
  <si>
    <t>1,710 Acres (23% Sprinkler / 77% Flood)</t>
  </si>
  <si>
    <t>76 Acres (0% Sprinkler / 100% Flood)</t>
  </si>
  <si>
    <t>9,816 Acres (46% Sprinkler / 54% Flood) [includes 415 acres of Project "Pump-Back" below C Canal @ #999420]</t>
  </si>
  <si>
    <t>4,892 Acres (23% Sprinkler / 77% Flood)</t>
  </si>
  <si>
    <t>658 Acres (95% Sprinkler / 5% Flood)</t>
  </si>
  <si>
    <t>2009 HIA: 5,853 Acres (98% Sprinkler / 2% Flood)
Oper Improv.: 6,012 Acres (98% Sprinkler / 2% Flood)</t>
  </si>
  <si>
    <t>22 Acres (0% Sprinkler / 100% Flood)</t>
  </si>
  <si>
    <t>1,061 Acres (68% Sprinkler / 32% Flood)</t>
  </si>
  <si>
    <t>1,581 Acres (79% Sprinkler / 21% Flood)</t>
  </si>
  <si>
    <t>231 Acres (100% Sprinkler / 0% Flood)</t>
  </si>
  <si>
    <t>402 Acres (100% Sprinkler / 0% Flood)</t>
  </si>
  <si>
    <t>16 Acres (100% Sprinkler / 0% Flood)</t>
  </si>
  <si>
    <t>3,482 Acres (96% Sprinkler / 4% Flood)</t>
  </si>
  <si>
    <t>3,468 Acres (89% Sprinkler / 11% Flood)</t>
  </si>
  <si>
    <t>336 Acres (100% Sprinkler / 0% Flood)</t>
  </si>
  <si>
    <t>219 Acres (82% Sprinkler / 18% Flood)</t>
  </si>
  <si>
    <t>392 Acres (100% Sprinkler / 0% Flood)</t>
  </si>
  <si>
    <t>37,801 Acres (78% Sprinkler / 22% Flood) [includes 827 acres of Project "Pump-Back" Irrigation @ #486891, #357000 &amp; #357400 and 183 acres of Private Irrigation @ #486890 &amp; #486891]</t>
  </si>
  <si>
    <t>41 Acres (100% Sprinkler / 0% Flood)</t>
  </si>
  <si>
    <t>784 Acres (58% Sprinkler / 42% Flood)</t>
  </si>
  <si>
    <t>285 Acres (62% Sprinkler / 38% Flood)</t>
  </si>
  <si>
    <t>896 Acres (95% Sprinkler / 5% Flood)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</si>
</sst>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gt;=20]#,##0_);[&lt;=-20]\(#,##0\);#,##0.0_)"/>
    <numFmt numFmtId="165" formatCode="[$-409]mmm\-yy;@"/>
    <numFmt numFmtId="166" formatCode="[&gt;=10]#,##0;[&lt;=-10]\-#,##0;#,##0.0"/>
    <numFmt numFmtId="167" formatCode="[&gt;=20]#,##0.0_);[&lt;=-20]\(#,##0.0\);#,##0.00_)"/>
  </numFmts>
  <fonts count="13" x14ac:knownFonts="1">
    <font>
      <sz val="10"/>
      <color theme="1"/>
      <name val="Constantia"/>
      <family val="2"/>
    </font>
    <font>
      <sz val="10"/>
      <color theme="1"/>
      <name val="Constantia"/>
      <family val="2"/>
    </font>
    <font>
      <sz val="10"/>
      <color theme="1"/>
      <name val="Constantia"/>
      <family val="1"/>
    </font>
    <font>
      <b/>
      <sz val="10"/>
      <color theme="1"/>
      <name val="Constantia"/>
      <family val="1"/>
    </font>
    <font>
      <sz val="10"/>
      <name val="Arial"/>
      <family val="2"/>
    </font>
    <font>
      <sz val="10"/>
      <name val="Calibri"/>
      <family val="2"/>
      <scheme val="minor"/>
    </font>
    <font>
      <b/>
      <sz val="10"/>
      <name val="Calibri"/>
      <family val="2"/>
      <scheme val="minor"/>
    </font>
    <font>
      <b/>
      <sz val="11"/>
      <name val="Calibri"/>
      <family val="2"/>
      <scheme val="minor"/>
    </font>
    <font>
      <b/>
      <sz val="12"/>
      <name val="Calibri"/>
      <family val="2"/>
      <scheme val="minor"/>
    </font>
    <font>
      <b/>
      <sz val="14"/>
      <name val="Calibri"/>
      <family val="2"/>
      <scheme val="minor"/>
    </font>
    <font>
      <sz val="11"/>
      <color theme="1"/>
      <name val="Calibri"/>
      <family val="2"/>
      <scheme val="minor"/>
    </font>
    <font>
      <b/>
      <sz val="18"/>
      <color theme="1"/>
      <name val="Constantia"/>
      <family val="1"/>
    </font>
    <font>
      <b/>
      <sz val="20"/>
      <color theme="1"/>
      <name val="Constantia"/>
      <family val="1"/>
    </font>
  </fonts>
  <fills count="7">
    <fill>
      <patternFill patternType="none"/>
    </fill>
    <fill>
      <patternFill patternType="gray125"/>
    </fill>
    <fill>
      <patternFill patternType="solid">
        <fgColor rgb="FFCCFFFF"/>
        <bgColor indexed="64"/>
      </patternFill>
    </fill>
    <fill>
      <patternFill patternType="solid">
        <fgColor rgb="FFFFFF99"/>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s>
  <borders count="24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ck">
        <color indexed="64"/>
      </right>
      <top style="hair">
        <color indexed="64"/>
      </top>
      <bottom style="double">
        <color indexed="64"/>
      </bottom>
      <diagonal/>
    </border>
    <border>
      <left style="thick">
        <color indexed="64"/>
      </left>
      <right style="hair">
        <color indexed="64"/>
      </right>
      <top style="hair">
        <color indexed="64"/>
      </top>
      <bottom style="double">
        <color indexed="64"/>
      </bottom>
      <diagonal/>
    </border>
    <border>
      <left style="thin">
        <color indexed="64"/>
      </left>
      <right/>
      <top style="hair">
        <color indexed="64"/>
      </top>
      <bottom style="double">
        <color indexed="64"/>
      </bottom>
      <diagonal/>
    </border>
    <border>
      <left style="thick">
        <color indexed="64"/>
      </left>
      <right style="thin">
        <color indexed="64"/>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ck">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ck">
        <color indexed="64"/>
      </left>
      <right style="thin">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hair">
        <color indexed="64"/>
      </left>
      <right style="thin">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thin">
        <color indexed="64"/>
      </left>
      <right style="thick">
        <color indexed="64"/>
      </right>
      <top style="medium">
        <color indexed="64"/>
      </top>
      <bottom/>
      <diagonal/>
    </border>
    <border>
      <left style="thick">
        <color indexed="64"/>
      </left>
      <right style="hair">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thick">
        <color indexed="64"/>
      </right>
      <top style="hair">
        <color indexed="64"/>
      </top>
      <bottom/>
      <diagonal/>
    </border>
    <border>
      <left style="thick">
        <color indexed="64"/>
      </left>
      <right style="hair">
        <color indexed="64"/>
      </right>
      <top style="hair">
        <color indexed="64"/>
      </top>
      <bottom/>
      <diagonal/>
    </border>
    <border>
      <left style="thin">
        <color indexed="64"/>
      </left>
      <right/>
      <top style="hair">
        <color indexed="64"/>
      </top>
      <bottom/>
      <diagonal/>
    </border>
    <border>
      <left style="thick">
        <color indexed="64"/>
      </left>
      <right style="thin">
        <color indexed="64"/>
      </right>
      <top style="hair">
        <color indexed="64"/>
      </top>
      <bottom/>
      <diagonal/>
    </border>
    <border>
      <left style="double">
        <color indexed="64"/>
      </left>
      <right/>
      <top style="hair">
        <color indexed="64"/>
      </top>
      <bottom/>
      <diagonal/>
    </border>
    <border>
      <left style="thin">
        <color indexed="64"/>
      </left>
      <right style="double">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bottom style="hair">
        <color indexed="64"/>
      </bottom>
      <diagonal/>
    </border>
    <border>
      <left style="thin">
        <color indexed="64"/>
      </left>
      <right/>
      <top/>
      <bottom style="hair">
        <color indexed="64"/>
      </bottom>
      <diagonal/>
    </border>
    <border>
      <left style="thick">
        <color indexed="64"/>
      </left>
      <right style="thin">
        <color indexed="64"/>
      </right>
      <top/>
      <bottom style="hair">
        <color indexed="64"/>
      </bottom>
      <diagonal/>
    </border>
    <border>
      <left style="double">
        <color indexed="64"/>
      </left>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ck">
        <color indexed="64"/>
      </right>
      <top style="hair">
        <color indexed="64"/>
      </top>
      <bottom style="thin">
        <color indexed="64"/>
      </bottom>
      <diagonal/>
    </border>
    <border>
      <left style="thick">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ck">
        <color indexed="64"/>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style="thin">
        <color indexed="64"/>
      </left>
      <right style="double">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right/>
      <top style="thick">
        <color indexed="64"/>
      </top>
      <bottom style="hair">
        <color indexed="64"/>
      </bottom>
      <diagonal/>
    </border>
    <border>
      <left style="hair">
        <color indexed="64"/>
      </left>
      <right style="thin">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right style="hair">
        <color indexed="64"/>
      </right>
      <top style="thick">
        <color indexed="64"/>
      </top>
      <bottom style="hair">
        <color indexed="64"/>
      </bottom>
      <diagonal/>
    </border>
    <border>
      <left style="thin">
        <color indexed="64"/>
      </left>
      <right style="thick">
        <color indexed="64"/>
      </right>
      <top style="thick">
        <color indexed="64"/>
      </top>
      <bottom style="hair">
        <color indexed="64"/>
      </bottom>
      <diagonal/>
    </border>
    <border>
      <left style="thick">
        <color indexed="64"/>
      </left>
      <right style="hair">
        <color indexed="64"/>
      </right>
      <top style="thick">
        <color indexed="64"/>
      </top>
      <bottom style="hair">
        <color indexed="64"/>
      </bottom>
      <diagonal/>
    </border>
    <border>
      <left style="thin">
        <color indexed="64"/>
      </left>
      <right/>
      <top style="thick">
        <color indexed="64"/>
      </top>
      <bottom style="hair">
        <color indexed="64"/>
      </bottom>
      <diagonal/>
    </border>
    <border>
      <left style="thick">
        <color indexed="64"/>
      </left>
      <right style="thin">
        <color indexed="64"/>
      </right>
      <top style="thick">
        <color indexed="64"/>
      </top>
      <bottom style="hair">
        <color indexed="64"/>
      </bottom>
      <diagonal/>
    </border>
    <border>
      <left style="double">
        <color indexed="64"/>
      </left>
      <right/>
      <top style="thick">
        <color indexed="64"/>
      </top>
      <bottom style="hair">
        <color indexed="64"/>
      </bottom>
      <diagonal/>
    </border>
    <border>
      <left style="thin">
        <color indexed="64"/>
      </left>
      <right style="double">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thick">
        <color indexed="64"/>
      </right>
      <top style="hair">
        <color indexed="64"/>
      </top>
      <bottom style="thick">
        <color indexed="64"/>
      </bottom>
      <diagonal/>
    </border>
    <border>
      <left style="thick">
        <color indexed="64"/>
      </left>
      <right style="hair">
        <color indexed="64"/>
      </right>
      <top style="hair">
        <color indexed="64"/>
      </top>
      <bottom style="thick">
        <color indexed="64"/>
      </bottom>
      <diagonal/>
    </border>
    <border>
      <left style="thin">
        <color indexed="64"/>
      </left>
      <right/>
      <top style="hair">
        <color indexed="64"/>
      </top>
      <bottom style="thick">
        <color indexed="64"/>
      </bottom>
      <diagonal/>
    </border>
    <border>
      <left style="thick">
        <color indexed="64"/>
      </left>
      <right style="thin">
        <color indexed="64"/>
      </right>
      <top style="hair">
        <color indexed="64"/>
      </top>
      <bottom style="thick">
        <color indexed="64"/>
      </bottom>
      <diagonal/>
    </border>
    <border>
      <left style="double">
        <color indexed="64"/>
      </left>
      <right style="thick">
        <color indexed="64"/>
      </right>
      <top/>
      <bottom style="thick">
        <color indexed="64"/>
      </bottom>
      <diagonal/>
    </border>
    <border>
      <left style="hair">
        <color indexed="64"/>
      </left>
      <right style="hair">
        <color indexed="64"/>
      </right>
      <top/>
      <bottom/>
      <diagonal/>
    </border>
    <border>
      <left/>
      <right style="hair">
        <color indexed="64"/>
      </right>
      <top/>
      <bottom/>
      <diagonal/>
    </border>
    <border>
      <left style="thick">
        <color indexed="64"/>
      </left>
      <right style="hair">
        <color indexed="64"/>
      </right>
      <top/>
      <bottom/>
      <diagonal/>
    </border>
    <border>
      <left style="thick">
        <color indexed="64"/>
      </left>
      <right style="thin">
        <color indexed="64"/>
      </right>
      <top/>
      <bottom/>
      <diagonal/>
    </border>
    <border>
      <left style="double">
        <color indexed="64"/>
      </left>
      <right style="thick">
        <color indexed="64"/>
      </right>
      <top/>
      <bottom/>
      <diagonal/>
    </border>
    <border>
      <left/>
      <right style="double">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style="thick">
        <color indexed="64"/>
      </left>
      <right style="hair">
        <color indexed="64"/>
      </right>
      <top style="thick">
        <color indexed="64"/>
      </top>
      <bottom style="medium">
        <color indexed="64"/>
      </bottom>
      <diagonal/>
    </border>
    <border>
      <left/>
      <right/>
      <top/>
      <bottom style="medium">
        <color indexed="64"/>
      </bottom>
      <diagonal/>
    </border>
    <border>
      <left style="thick">
        <color indexed="64"/>
      </left>
      <right style="hair">
        <color indexed="64"/>
      </right>
      <top/>
      <bottom style="medium">
        <color indexed="64"/>
      </bottom>
      <diagonal/>
    </border>
    <border>
      <left style="double">
        <color indexed="64"/>
      </left>
      <right style="thick">
        <color indexed="64"/>
      </right>
      <top style="thick">
        <color indexed="64"/>
      </top>
      <bottom/>
      <diagonal/>
    </border>
    <border>
      <left/>
      <right style="double">
        <color indexed="64"/>
      </right>
      <top style="double">
        <color indexed="64"/>
      </top>
      <bottom style="thick">
        <color indexed="64"/>
      </bottom>
      <diagonal/>
    </border>
    <border>
      <left/>
      <right/>
      <top style="double">
        <color indexed="64"/>
      </top>
      <bottom style="thick">
        <color indexed="64"/>
      </bottom>
      <diagonal/>
    </border>
    <border>
      <left style="double">
        <color indexed="64"/>
      </left>
      <right/>
      <top style="double">
        <color indexed="64"/>
      </top>
      <bottom style="thick">
        <color indexed="64"/>
      </bottom>
      <diagonal/>
    </border>
    <border>
      <left style="double">
        <color indexed="64"/>
      </left>
      <right style="double">
        <color indexed="64"/>
      </right>
      <top style="double">
        <color indexed="64"/>
      </top>
      <bottom style="thick">
        <color indexed="64"/>
      </bottom>
      <diagonal/>
    </border>
    <border>
      <left/>
      <right style="double">
        <color indexed="64"/>
      </right>
      <top style="hair">
        <color indexed="64"/>
      </top>
      <bottom style="double">
        <color indexed="64"/>
      </bottom>
      <diagonal/>
    </border>
    <border>
      <left style="hair">
        <color indexed="64"/>
      </left>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double">
        <color indexed="64"/>
      </left>
      <right style="medium">
        <color indexed="64"/>
      </right>
      <top/>
      <bottom style="double">
        <color indexed="64"/>
      </bottom>
      <diagonal/>
    </border>
    <border>
      <left/>
      <right style="double">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double">
        <color indexed="64"/>
      </left>
      <right style="medium">
        <color indexed="64"/>
      </right>
      <top/>
      <bottom/>
      <diagonal/>
    </border>
    <border>
      <left/>
      <right style="double">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diagonal/>
    </border>
    <border>
      <left/>
      <right style="double">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double">
        <color indexed="64"/>
      </right>
      <top/>
      <bottom style="hair">
        <color indexed="64"/>
      </bottom>
      <diagonal/>
    </border>
    <border>
      <left style="hair">
        <color indexed="64"/>
      </left>
      <right/>
      <top/>
      <bottom style="hair">
        <color indexed="64"/>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top style="thin">
        <color indexed="64"/>
      </top>
      <bottom style="hair">
        <color indexed="64"/>
      </bottom>
      <diagonal/>
    </border>
    <border>
      <left/>
      <right style="double">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double">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right style="double">
        <color indexed="64"/>
      </right>
      <top style="thick">
        <color indexed="64"/>
      </top>
      <bottom style="hair">
        <color indexed="64"/>
      </bottom>
      <diagonal/>
    </border>
    <border>
      <left style="hair">
        <color indexed="64"/>
      </left>
      <right/>
      <top style="thick">
        <color indexed="64"/>
      </top>
      <bottom style="hair">
        <color indexed="64"/>
      </bottom>
      <diagonal/>
    </border>
    <border>
      <left style="medium">
        <color indexed="64"/>
      </left>
      <right style="hair">
        <color indexed="64"/>
      </right>
      <top style="thick">
        <color indexed="64"/>
      </top>
      <bottom style="hair">
        <color indexed="64"/>
      </bottom>
      <diagonal/>
    </border>
    <border>
      <left/>
      <right style="medium">
        <color indexed="64"/>
      </right>
      <top style="thick">
        <color indexed="64"/>
      </top>
      <bottom style="hair">
        <color indexed="64"/>
      </bottom>
      <diagonal/>
    </border>
    <border>
      <left style="double">
        <color indexed="64"/>
      </left>
      <right style="medium">
        <color indexed="64"/>
      </right>
      <top style="thick">
        <color indexed="64"/>
      </top>
      <bottom/>
      <diagonal/>
    </border>
    <border>
      <left/>
      <right style="double">
        <color indexed="64"/>
      </right>
      <top style="hair">
        <color indexed="64"/>
      </top>
      <bottom style="thick">
        <color indexed="64"/>
      </bottom>
      <diagonal/>
    </border>
    <border>
      <left style="hair">
        <color indexed="64"/>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right style="medium">
        <color indexed="64"/>
      </right>
      <top style="hair">
        <color indexed="64"/>
      </top>
      <bottom style="thick">
        <color indexed="64"/>
      </bottom>
      <diagonal/>
    </border>
    <border>
      <left style="double">
        <color indexed="64"/>
      </left>
      <right/>
      <top style="hair">
        <color indexed="64"/>
      </top>
      <bottom style="thick">
        <color indexed="64"/>
      </bottom>
      <diagonal/>
    </border>
    <border>
      <left style="double">
        <color indexed="64"/>
      </left>
      <right style="medium">
        <color indexed="64"/>
      </right>
      <top/>
      <bottom style="thick">
        <color indexed="64"/>
      </bottom>
      <diagonal/>
    </border>
    <border>
      <left style="medium">
        <color indexed="64"/>
      </left>
      <right/>
      <top style="hair">
        <color indexed="64"/>
      </top>
      <bottom/>
      <diagonal/>
    </border>
    <border>
      <left/>
      <right/>
      <top/>
      <bottom style="thick">
        <color indexed="64"/>
      </bottom>
      <diagonal/>
    </border>
    <border>
      <left style="thick">
        <color indexed="64"/>
      </left>
      <right/>
      <top/>
      <bottom style="hair">
        <color indexed="64"/>
      </bottom>
      <diagonal/>
    </border>
    <border>
      <left style="hair">
        <color indexed="64"/>
      </left>
      <right style="thin">
        <color indexed="64"/>
      </right>
      <top/>
      <bottom/>
      <diagonal/>
    </border>
    <border>
      <left style="medium">
        <color indexed="64"/>
      </left>
      <right style="hair">
        <color indexed="64"/>
      </right>
      <top/>
      <bottom/>
      <diagonal/>
    </border>
    <border>
      <left style="thin">
        <color indexed="64"/>
      </left>
      <right style="medium">
        <color indexed="64"/>
      </right>
      <top/>
      <bottom/>
      <diagonal/>
    </border>
    <border>
      <left style="thin">
        <color indexed="64"/>
      </left>
      <right style="thick">
        <color indexed="64"/>
      </right>
      <top/>
      <bottom/>
      <diagonal/>
    </border>
    <border>
      <left/>
      <right style="thin">
        <color indexed="64"/>
      </right>
      <top style="thin">
        <color indexed="64"/>
      </top>
      <bottom style="hair">
        <color indexed="64"/>
      </bottom>
      <diagonal/>
    </border>
    <border>
      <left style="thick">
        <color indexed="64"/>
      </left>
      <right/>
      <top style="thin">
        <color indexed="64"/>
      </top>
      <bottom style="hair">
        <color indexed="64"/>
      </bottom>
      <diagonal/>
    </border>
    <border>
      <left style="thin">
        <color indexed="64"/>
      </left>
      <right style="double">
        <color indexed="64"/>
      </right>
      <top style="double">
        <color indexed="64"/>
      </top>
      <bottom/>
      <diagonal/>
    </border>
    <border>
      <left style="hair">
        <color indexed="64"/>
      </left>
      <right style="thin">
        <color indexed="64"/>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ck">
        <color indexed="64"/>
      </left>
      <right/>
      <top style="double">
        <color indexed="64"/>
      </top>
      <bottom/>
      <diagonal/>
    </border>
    <border>
      <left style="thin">
        <color indexed="64"/>
      </left>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medium">
        <color indexed="64"/>
      </left>
      <right style="hair">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style="medium">
        <color indexed="64"/>
      </right>
      <top style="double">
        <color indexed="64"/>
      </top>
      <bottom/>
      <diagonal/>
    </border>
    <border>
      <left style="thick">
        <color indexed="64"/>
      </left>
      <right style="double">
        <color indexed="64"/>
      </right>
      <top style="hair">
        <color indexed="64"/>
      </top>
      <bottom style="double">
        <color indexed="64"/>
      </bottom>
      <diagonal/>
    </border>
    <border>
      <left style="medium">
        <color indexed="64"/>
      </left>
      <right style="thick">
        <color indexed="64"/>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thick">
        <color indexed="64"/>
      </left>
      <right style="double">
        <color indexed="64"/>
      </right>
      <top style="thin">
        <color indexed="64"/>
      </top>
      <bottom style="hair">
        <color indexed="64"/>
      </bottom>
      <diagonal/>
    </border>
    <border>
      <left style="medium">
        <color indexed="64"/>
      </left>
      <right style="thick">
        <color indexed="64"/>
      </right>
      <top style="thin">
        <color indexed="64"/>
      </top>
      <bottom style="hair">
        <color indexed="64"/>
      </bottom>
      <diagonal/>
    </border>
    <border>
      <left style="medium">
        <color indexed="64"/>
      </left>
      <right style="double">
        <color indexed="64"/>
      </right>
      <top style="thin">
        <color indexed="64"/>
      </top>
      <bottom style="hair">
        <color indexed="64"/>
      </bottom>
      <diagonal/>
    </border>
    <border>
      <left style="thick">
        <color indexed="64"/>
      </left>
      <right style="double">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double">
        <color indexed="64"/>
      </right>
      <top style="medium">
        <color indexed="64"/>
      </top>
      <bottom/>
      <diagonal/>
    </border>
    <border>
      <left style="thick">
        <color indexed="64"/>
      </left>
      <right style="double">
        <color indexed="64"/>
      </right>
      <top style="hair">
        <color indexed="64"/>
      </top>
      <bottom/>
      <diagonal/>
    </border>
    <border>
      <left style="medium">
        <color indexed="64"/>
      </left>
      <right style="thick">
        <color indexed="64"/>
      </right>
      <top style="hair">
        <color indexed="64"/>
      </top>
      <bottom/>
      <diagonal/>
    </border>
    <border>
      <left style="medium">
        <color indexed="64"/>
      </left>
      <right style="double">
        <color indexed="64"/>
      </right>
      <top style="hair">
        <color indexed="64"/>
      </top>
      <bottom/>
      <diagonal/>
    </border>
    <border>
      <left style="thick">
        <color indexed="64"/>
      </left>
      <right style="double">
        <color indexed="64"/>
      </right>
      <top/>
      <bottom style="hair">
        <color indexed="64"/>
      </bottom>
      <diagonal/>
    </border>
    <border>
      <left style="medium">
        <color indexed="64"/>
      </left>
      <right style="thick">
        <color indexed="64"/>
      </right>
      <top/>
      <bottom style="hair">
        <color indexed="64"/>
      </bottom>
      <diagonal/>
    </border>
    <border>
      <left style="medium">
        <color indexed="64"/>
      </left>
      <right style="double">
        <color indexed="64"/>
      </right>
      <top/>
      <bottom style="hair">
        <color indexed="64"/>
      </bottom>
      <diagonal/>
    </border>
    <border>
      <left style="thick">
        <color indexed="64"/>
      </left>
      <right style="double">
        <color indexed="64"/>
      </right>
      <top style="hair">
        <color indexed="64"/>
      </top>
      <bottom style="hair">
        <color indexed="64"/>
      </bottom>
      <diagonal/>
    </border>
    <border>
      <left style="medium">
        <color indexed="64"/>
      </left>
      <right style="thick">
        <color indexed="64"/>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thick">
        <color indexed="64"/>
      </left>
      <right style="double">
        <color indexed="64"/>
      </right>
      <top style="hair">
        <color indexed="64"/>
      </top>
      <bottom style="thin">
        <color indexed="64"/>
      </bottom>
      <diagonal/>
    </border>
    <border>
      <left style="medium">
        <color indexed="64"/>
      </left>
      <right style="thick">
        <color indexed="64"/>
      </right>
      <top style="hair">
        <color indexed="64"/>
      </top>
      <bottom style="thin">
        <color indexed="64"/>
      </bottom>
      <diagonal/>
    </border>
    <border>
      <left style="medium">
        <color indexed="64"/>
      </left>
      <right style="double">
        <color indexed="64"/>
      </right>
      <top style="hair">
        <color indexed="64"/>
      </top>
      <bottom style="thin">
        <color indexed="64"/>
      </bottom>
      <diagonal/>
    </border>
    <border>
      <left style="thick">
        <color indexed="64"/>
      </left>
      <right style="double">
        <color indexed="64"/>
      </right>
      <top style="thick">
        <color indexed="64"/>
      </top>
      <bottom style="hair">
        <color indexed="64"/>
      </bottom>
      <diagonal/>
    </border>
    <border>
      <left style="medium">
        <color indexed="64"/>
      </left>
      <right style="thick">
        <color indexed="64"/>
      </right>
      <top style="thick">
        <color indexed="64"/>
      </top>
      <bottom style="hair">
        <color indexed="64"/>
      </bottom>
      <diagonal/>
    </border>
    <border>
      <left style="medium">
        <color indexed="64"/>
      </left>
      <right style="double">
        <color indexed="64"/>
      </right>
      <top style="thick">
        <color indexed="64"/>
      </top>
      <bottom style="hair">
        <color indexed="64"/>
      </bottom>
      <diagonal/>
    </border>
    <border>
      <left style="thick">
        <color indexed="64"/>
      </left>
      <right style="double">
        <color indexed="64"/>
      </right>
      <top style="hair">
        <color indexed="64"/>
      </top>
      <bottom style="thick">
        <color indexed="64"/>
      </bottom>
      <diagonal/>
    </border>
    <border>
      <left style="medium">
        <color indexed="64"/>
      </left>
      <right style="thick">
        <color indexed="64"/>
      </right>
      <top style="hair">
        <color indexed="64"/>
      </top>
      <bottom style="thick">
        <color indexed="64"/>
      </bottom>
      <diagonal/>
    </border>
    <border>
      <left style="medium">
        <color indexed="64"/>
      </left>
      <right style="double">
        <color indexed="64"/>
      </right>
      <top style="hair">
        <color indexed="64"/>
      </top>
      <bottom style="thick">
        <color indexed="64"/>
      </bottom>
      <diagonal/>
    </border>
    <border>
      <left style="medium">
        <color indexed="64"/>
      </left>
      <right style="double">
        <color indexed="64"/>
      </right>
      <top/>
      <bottom style="thick">
        <color indexed="64"/>
      </bottom>
      <diagonal/>
    </border>
    <border>
      <left style="medium">
        <color indexed="64"/>
      </left>
      <right style="double">
        <color indexed="64"/>
      </right>
      <top/>
      <bottom/>
      <diagonal/>
    </border>
    <border>
      <left style="thick">
        <color indexed="64"/>
      </left>
      <right style="double">
        <color indexed="64"/>
      </right>
      <top style="double">
        <color indexed="64"/>
      </top>
      <bottom/>
      <diagonal/>
    </border>
    <border>
      <left style="medium">
        <color indexed="64"/>
      </left>
      <right style="thick">
        <color indexed="64"/>
      </right>
      <top style="double">
        <color indexed="64"/>
      </top>
      <bottom/>
      <diagonal/>
    </border>
    <border>
      <left/>
      <right style="medium">
        <color indexed="64"/>
      </right>
      <top style="double">
        <color indexed="64"/>
      </top>
      <bottom/>
      <diagonal/>
    </border>
    <border>
      <left style="medium">
        <color indexed="64"/>
      </left>
      <right style="double">
        <color indexed="64"/>
      </right>
      <top style="double">
        <color indexed="64"/>
      </top>
      <bottom/>
      <diagonal/>
    </border>
    <border>
      <left style="hair">
        <color indexed="64"/>
      </left>
      <right style="thick">
        <color indexed="64"/>
      </right>
      <top style="hair">
        <color indexed="64"/>
      </top>
      <bottom style="double">
        <color indexed="64"/>
      </bottom>
      <diagonal/>
    </border>
    <border>
      <left style="thick">
        <color indexed="64"/>
      </left>
      <right style="thick">
        <color indexed="64"/>
      </right>
      <top style="hair">
        <color indexed="64"/>
      </top>
      <bottom style="double">
        <color indexed="64"/>
      </bottom>
      <diagonal/>
    </border>
    <border>
      <left style="hair">
        <color indexed="64"/>
      </left>
      <right style="thick">
        <color indexed="64"/>
      </right>
      <top/>
      <bottom style="hair">
        <color indexed="64"/>
      </bottom>
      <diagonal/>
    </border>
    <border>
      <left style="thick">
        <color indexed="64"/>
      </left>
      <right style="thick">
        <color indexed="64"/>
      </right>
      <top/>
      <bottom style="hair">
        <color indexed="64"/>
      </bottom>
      <diagonal/>
    </border>
    <border>
      <left style="hair">
        <color indexed="64"/>
      </left>
      <right style="thick">
        <color indexed="64"/>
      </right>
      <top style="thin">
        <color indexed="64"/>
      </top>
      <bottom style="hair">
        <color indexed="64"/>
      </bottom>
      <diagonal/>
    </border>
    <border>
      <left style="thick">
        <color indexed="64"/>
      </left>
      <right style="thick">
        <color indexed="64"/>
      </right>
      <top style="thin">
        <color indexed="64"/>
      </top>
      <bottom style="hair">
        <color indexed="64"/>
      </bottom>
      <diagonal/>
    </border>
    <border>
      <left style="hair">
        <color indexed="64"/>
      </left>
      <right style="thick">
        <color indexed="64"/>
      </right>
      <top style="hair">
        <color indexed="64"/>
      </top>
      <bottom/>
      <diagonal/>
    </border>
    <border>
      <left style="thick">
        <color indexed="64"/>
      </left>
      <right style="thick">
        <color indexed="64"/>
      </right>
      <top style="hair">
        <color indexed="64"/>
      </top>
      <bottom/>
      <diagonal/>
    </border>
    <border>
      <left style="hair">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n">
        <color indexed="64"/>
      </bottom>
      <diagonal/>
    </border>
    <border>
      <left style="thick">
        <color indexed="64"/>
      </left>
      <right style="thick">
        <color indexed="64"/>
      </right>
      <top style="hair">
        <color indexed="64"/>
      </top>
      <bottom style="thin">
        <color indexed="64"/>
      </bottom>
      <diagonal/>
    </border>
    <border>
      <left style="hair">
        <color indexed="64"/>
      </left>
      <right style="thick">
        <color indexed="64"/>
      </right>
      <top style="thick">
        <color indexed="64"/>
      </top>
      <bottom style="hair">
        <color indexed="64"/>
      </bottom>
      <diagonal/>
    </border>
    <border>
      <left style="thick">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thick">
        <color indexed="64"/>
      </bottom>
      <diagonal/>
    </border>
    <border>
      <left style="thick">
        <color indexed="64"/>
      </left>
      <right style="thick">
        <color indexed="64"/>
      </right>
      <top style="hair">
        <color indexed="64"/>
      </top>
      <bottom style="thick">
        <color indexed="64"/>
      </bottom>
      <diagonal/>
    </border>
    <border>
      <left style="hair">
        <color indexed="64"/>
      </left>
      <right style="thick">
        <color indexed="64"/>
      </right>
      <top/>
      <bottom/>
      <diagonal/>
    </border>
    <border>
      <left style="thick">
        <color indexed="64"/>
      </left>
      <right style="thick">
        <color indexed="64"/>
      </right>
      <top/>
      <bottom/>
      <diagonal/>
    </border>
    <border>
      <left style="hair">
        <color indexed="64"/>
      </left>
      <right style="double">
        <color indexed="64"/>
      </right>
      <top style="double">
        <color indexed="64"/>
      </top>
      <bottom style="medium">
        <color indexed="64"/>
      </bottom>
      <diagonal/>
    </border>
    <border>
      <left style="hair">
        <color indexed="64"/>
      </left>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style="thick">
        <color indexed="64"/>
      </right>
      <top style="double">
        <color indexed="64"/>
      </top>
      <bottom style="medium">
        <color indexed="64"/>
      </bottom>
      <diagonal/>
    </border>
    <border>
      <left style="thick">
        <color indexed="64"/>
      </left>
      <right style="hair">
        <color indexed="64"/>
      </right>
      <top style="double">
        <color indexed="64"/>
      </top>
      <bottom style="medium">
        <color indexed="64"/>
      </bottom>
      <diagonal/>
    </border>
    <border>
      <left style="thick">
        <color indexed="64"/>
      </left>
      <right style="thick">
        <color indexed="64"/>
      </right>
      <top style="double">
        <color indexed="64"/>
      </top>
      <bottom style="medium">
        <color indexed="64"/>
      </bottom>
      <diagonal/>
    </border>
    <border>
      <left style="double">
        <color indexed="64"/>
      </left>
      <right style="thick">
        <color indexed="64"/>
      </right>
      <top style="double">
        <color indexed="64"/>
      </top>
      <bottom/>
      <diagonal/>
    </border>
    <border>
      <left style="thick">
        <color indexed="64"/>
      </left>
      <right style="thick">
        <color indexed="64"/>
      </right>
      <top style="double">
        <color indexed="64"/>
      </top>
      <bottom/>
      <diagonal/>
    </border>
  </borders>
  <cellStyleXfs count="19">
    <xf numFmtId="0" fontId="0"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5" fontId="10" fillId="0" borderId="0"/>
    <xf numFmtId="0" fontId="10" fillId="0" borderId="0"/>
    <xf numFmtId="0" fontId="10" fillId="0" borderId="0"/>
    <xf numFmtId="165"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10" fillId="0" borderId="0" applyFont="0" applyFill="0" applyBorder="0" applyProtection="0"/>
  </cellStyleXfs>
  <cellXfs count="435">
    <xf numFmtId="0" fontId="0" fillId="0" borderId="0" xfId="0"/>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0" fillId="0" borderId="0" xfId="0" applyBorder="1" applyAlignment="1">
      <alignment vertical="center"/>
    </xf>
    <xf numFmtId="164" fontId="5" fillId="2" borderId="2" xfId="2" applyNumberFormat="1" applyFont="1" applyFill="1" applyBorder="1" applyAlignment="1">
      <alignment vertical="center"/>
    </xf>
    <xf numFmtId="164" fontId="5" fillId="3" borderId="2" xfId="2" applyNumberFormat="1" applyFont="1" applyFill="1" applyBorder="1" applyAlignment="1">
      <alignment vertical="center"/>
    </xf>
    <xf numFmtId="164" fontId="5" fillId="4" borderId="3" xfId="2" applyNumberFormat="1" applyFont="1" applyFill="1" applyBorder="1" applyAlignment="1">
      <alignment vertical="center"/>
    </xf>
    <xf numFmtId="164" fontId="5" fillId="5" borderId="4" xfId="2" applyNumberFormat="1" applyFont="1" applyFill="1" applyBorder="1" applyAlignment="1">
      <alignment vertical="center"/>
    </xf>
    <xf numFmtId="164" fontId="5" fillId="2" borderId="5" xfId="2" applyNumberFormat="1" applyFont="1" applyFill="1" applyBorder="1" applyAlignment="1">
      <alignment vertical="center"/>
    </xf>
    <xf numFmtId="164" fontId="5" fillId="2" borderId="6" xfId="2" applyNumberFormat="1" applyFont="1" applyFill="1" applyBorder="1" applyAlignment="1">
      <alignment vertical="center"/>
    </xf>
    <xf numFmtId="164" fontId="5" fillId="3" borderId="7" xfId="2" applyNumberFormat="1" applyFont="1" applyFill="1" applyBorder="1" applyAlignment="1">
      <alignment vertical="center"/>
    </xf>
    <xf numFmtId="164" fontId="5" fillId="3" borderId="8" xfId="2" applyNumberFormat="1" applyFont="1" applyFill="1" applyBorder="1" applyAlignment="1">
      <alignment vertical="center"/>
    </xf>
    <xf numFmtId="164" fontId="5" fillId="4" borderId="9" xfId="2" applyNumberFormat="1" applyFont="1" applyFill="1" applyBorder="1" applyAlignment="1">
      <alignment vertical="center"/>
    </xf>
    <xf numFmtId="164" fontId="5" fillId="3" borderId="10" xfId="2" applyNumberFormat="1" applyFont="1" applyFill="1" applyBorder="1" applyAlignment="1">
      <alignment vertical="center"/>
    </xf>
    <xf numFmtId="164" fontId="5" fillId="2" borderId="11" xfId="2" applyNumberFormat="1" applyFont="1" applyFill="1" applyBorder="1" applyAlignment="1">
      <alignment vertical="center"/>
    </xf>
    <xf numFmtId="164" fontId="5" fillId="3" borderId="12" xfId="2" applyNumberFormat="1" applyFont="1" applyFill="1" applyBorder="1" applyAlignment="1">
      <alignment vertical="center"/>
    </xf>
    <xf numFmtId="0" fontId="6" fillId="0" borderId="13" xfId="2" applyFont="1" applyFill="1" applyBorder="1" applyAlignment="1">
      <alignment horizontal="center" vertical="center"/>
    </xf>
    <xf numFmtId="164" fontId="5" fillId="4" borderId="14" xfId="2" applyNumberFormat="1" applyFont="1" applyFill="1" applyBorder="1" applyAlignment="1">
      <alignment vertical="center"/>
    </xf>
    <xf numFmtId="164" fontId="5" fillId="5" borderId="15" xfId="2" applyNumberFormat="1" applyFont="1" applyFill="1" applyBorder="1" applyAlignment="1">
      <alignment vertical="center"/>
    </xf>
    <xf numFmtId="164" fontId="5" fillId="2" borderId="16" xfId="2" applyNumberFormat="1" applyFont="1" applyFill="1" applyBorder="1" applyAlignment="1">
      <alignment vertical="center"/>
    </xf>
    <xf numFmtId="164" fontId="5" fillId="2" borderId="17" xfId="2" applyNumberFormat="1" applyFont="1" applyFill="1" applyBorder="1" applyAlignment="1">
      <alignment vertical="center"/>
    </xf>
    <xf numFmtId="164" fontId="5" fillId="3" borderId="18" xfId="2" applyNumberFormat="1" applyFont="1" applyFill="1" applyBorder="1" applyAlignment="1">
      <alignment vertical="center"/>
    </xf>
    <xf numFmtId="164" fontId="5" fillId="3" borderId="19" xfId="2" applyNumberFormat="1" applyFont="1" applyFill="1" applyBorder="1" applyAlignment="1">
      <alignment vertical="center"/>
    </xf>
    <xf numFmtId="164" fontId="5" fillId="4" borderId="20" xfId="2" applyNumberFormat="1" applyFont="1" applyFill="1" applyBorder="1" applyAlignment="1">
      <alignment vertical="center"/>
    </xf>
    <xf numFmtId="164" fontId="5" fillId="3" borderId="21" xfId="2" applyNumberFormat="1" applyFont="1" applyFill="1" applyBorder="1" applyAlignment="1">
      <alignment vertical="center"/>
    </xf>
    <xf numFmtId="164" fontId="5" fillId="2" borderId="22" xfId="2" applyNumberFormat="1" applyFont="1" applyFill="1" applyBorder="1" applyAlignment="1">
      <alignment vertical="center"/>
    </xf>
    <xf numFmtId="164" fontId="5" fillId="3" borderId="23" xfId="2" applyNumberFormat="1" applyFont="1" applyFill="1" applyBorder="1" applyAlignment="1">
      <alignment vertical="center"/>
    </xf>
    <xf numFmtId="0" fontId="6" fillId="0" borderId="24" xfId="2" applyFont="1" applyFill="1" applyBorder="1" applyAlignment="1">
      <alignment horizontal="center" vertical="center"/>
    </xf>
    <xf numFmtId="164" fontId="6" fillId="4" borderId="25" xfId="2" applyNumberFormat="1" applyFont="1" applyFill="1" applyBorder="1" applyAlignment="1">
      <alignment vertical="center"/>
    </xf>
    <xf numFmtId="164" fontId="6" fillId="5" borderId="26" xfId="2" applyNumberFormat="1" applyFont="1" applyFill="1" applyBorder="1" applyAlignment="1">
      <alignment vertical="center"/>
    </xf>
    <xf numFmtId="164" fontId="6" fillId="2" borderId="27" xfId="2" applyNumberFormat="1" applyFont="1" applyFill="1" applyBorder="1" applyAlignment="1">
      <alignment vertical="center"/>
    </xf>
    <xf numFmtId="164" fontId="6" fillId="2" borderId="28" xfId="2" applyNumberFormat="1" applyFont="1" applyFill="1" applyBorder="1" applyAlignment="1">
      <alignment vertical="center"/>
    </xf>
    <xf numFmtId="164" fontId="6" fillId="3" borderId="29" xfId="2" applyNumberFormat="1" applyFont="1" applyFill="1" applyBorder="1" applyAlignment="1">
      <alignment vertical="center"/>
    </xf>
    <xf numFmtId="164" fontId="6" fillId="3" borderId="30" xfId="2" applyNumberFormat="1" applyFont="1" applyFill="1" applyBorder="1" applyAlignment="1">
      <alignment vertical="center"/>
    </xf>
    <xf numFmtId="164" fontId="6" fillId="4" borderId="31" xfId="2" applyNumberFormat="1" applyFont="1" applyFill="1" applyBorder="1" applyAlignment="1">
      <alignment vertical="center"/>
    </xf>
    <xf numFmtId="164" fontId="6" fillId="3" borderId="32" xfId="2" applyNumberFormat="1" applyFont="1" applyFill="1" applyBorder="1" applyAlignment="1">
      <alignment vertical="center"/>
    </xf>
    <xf numFmtId="164" fontId="6" fillId="2" borderId="33" xfId="2" applyNumberFormat="1" applyFont="1" applyFill="1" applyBorder="1" applyAlignment="1">
      <alignment vertical="center"/>
    </xf>
    <xf numFmtId="164" fontId="6" fillId="3" borderId="34" xfId="2" applyNumberFormat="1" applyFont="1" applyFill="1" applyBorder="1" applyAlignment="1">
      <alignment vertical="center"/>
    </xf>
    <xf numFmtId="0" fontId="6" fillId="0" borderId="35" xfId="2" applyFont="1" applyFill="1" applyBorder="1" applyAlignment="1">
      <alignment horizontal="center" vertical="center"/>
    </xf>
    <xf numFmtId="164" fontId="5" fillId="4" borderId="36" xfId="2" applyNumberFormat="1" applyFont="1" applyFill="1" applyBorder="1" applyAlignment="1">
      <alignment vertical="center"/>
    </xf>
    <xf numFmtId="164" fontId="5" fillId="5" borderId="37" xfId="2" applyNumberFormat="1" applyFont="1" applyFill="1" applyBorder="1" applyAlignment="1">
      <alignment vertical="center"/>
    </xf>
    <xf numFmtId="164" fontId="5" fillId="2" borderId="38" xfId="2" applyNumberFormat="1" applyFont="1" applyFill="1" applyBorder="1" applyAlignment="1">
      <alignment vertical="center"/>
    </xf>
    <xf numFmtId="164" fontId="5" fillId="2" borderId="39" xfId="2" applyNumberFormat="1" applyFont="1" applyFill="1" applyBorder="1" applyAlignment="1">
      <alignment vertical="center"/>
    </xf>
    <xf numFmtId="164" fontId="5" fillId="3" borderId="40" xfId="2" applyNumberFormat="1" applyFont="1" applyFill="1" applyBorder="1" applyAlignment="1">
      <alignment vertical="center"/>
    </xf>
    <xf numFmtId="164" fontId="5" fillId="3" borderId="41" xfId="2" applyNumberFormat="1" applyFont="1" applyFill="1" applyBorder="1" applyAlignment="1">
      <alignment vertical="center"/>
    </xf>
    <xf numFmtId="164" fontId="5" fillId="4" borderId="42" xfId="2" applyNumberFormat="1" applyFont="1" applyFill="1" applyBorder="1" applyAlignment="1">
      <alignment vertical="center"/>
    </xf>
    <xf numFmtId="164" fontId="5" fillId="3" borderId="43" xfId="2" applyNumberFormat="1" applyFont="1" applyFill="1" applyBorder="1" applyAlignment="1">
      <alignment vertical="center"/>
    </xf>
    <xf numFmtId="164" fontId="5" fillId="2" borderId="44" xfId="2" applyNumberFormat="1" applyFont="1" applyFill="1" applyBorder="1" applyAlignment="1">
      <alignment vertical="center"/>
    </xf>
    <xf numFmtId="164" fontId="5" fillId="3" borderId="45" xfId="2" applyNumberFormat="1" applyFont="1" applyFill="1" applyBorder="1" applyAlignment="1">
      <alignment vertical="center"/>
    </xf>
    <xf numFmtId="0" fontId="6" fillId="0" borderId="46" xfId="2" applyFont="1" applyBorder="1" applyAlignment="1">
      <alignment horizontal="center" vertical="center"/>
    </xf>
    <xf numFmtId="164" fontId="5" fillId="4" borderId="47" xfId="2" applyNumberFormat="1" applyFont="1" applyFill="1" applyBorder="1" applyAlignment="1">
      <alignment vertical="center"/>
    </xf>
    <xf numFmtId="164" fontId="5" fillId="5" borderId="48" xfId="2" applyNumberFormat="1" applyFont="1" applyFill="1" applyBorder="1" applyAlignment="1">
      <alignment vertical="center"/>
    </xf>
    <xf numFmtId="164" fontId="5" fillId="2" borderId="49" xfId="2" applyNumberFormat="1" applyFont="1" applyFill="1" applyBorder="1" applyAlignment="1">
      <alignment vertical="center"/>
    </xf>
    <xf numFmtId="164" fontId="5" fillId="2" borderId="50" xfId="2" applyNumberFormat="1" applyFont="1" applyFill="1" applyBorder="1" applyAlignment="1">
      <alignment vertical="center"/>
    </xf>
    <xf numFmtId="164" fontId="5" fillId="3" borderId="51" xfId="2" applyNumberFormat="1" applyFont="1" applyFill="1" applyBorder="1" applyAlignment="1">
      <alignment vertical="center"/>
    </xf>
    <xf numFmtId="164" fontId="5" fillId="3" borderId="52" xfId="2" applyNumberFormat="1" applyFont="1" applyFill="1" applyBorder="1" applyAlignment="1">
      <alignment vertical="center"/>
    </xf>
    <xf numFmtId="164" fontId="5" fillId="4" borderId="53" xfId="2" applyNumberFormat="1" applyFont="1" applyFill="1" applyBorder="1" applyAlignment="1">
      <alignment vertical="center"/>
    </xf>
    <xf numFmtId="164" fontId="5" fillId="3" borderId="54" xfId="2" applyNumberFormat="1" applyFont="1" applyFill="1" applyBorder="1" applyAlignment="1">
      <alignment vertical="center"/>
    </xf>
    <xf numFmtId="164" fontId="5" fillId="2" borderId="55" xfId="2" applyNumberFormat="1" applyFont="1" applyFill="1" applyBorder="1" applyAlignment="1">
      <alignment vertical="center"/>
    </xf>
    <xf numFmtId="164" fontId="5" fillId="3" borderId="56" xfId="2" applyNumberFormat="1" applyFont="1" applyFill="1" applyBorder="1" applyAlignment="1">
      <alignment vertical="center"/>
    </xf>
    <xf numFmtId="0" fontId="6" fillId="0" borderId="57" xfId="2" applyFont="1" applyBorder="1" applyAlignment="1">
      <alignment horizontal="center" vertical="center"/>
    </xf>
    <xf numFmtId="0" fontId="6" fillId="0" borderId="24" xfId="2" applyFont="1" applyBorder="1" applyAlignment="1">
      <alignment horizontal="center" vertical="center"/>
    </xf>
    <xf numFmtId="164" fontId="5" fillId="4" borderId="58" xfId="2" applyNumberFormat="1" applyFont="1" applyFill="1" applyBorder="1" applyAlignment="1">
      <alignment vertical="center"/>
    </xf>
    <xf numFmtId="164" fontId="5" fillId="5" borderId="59" xfId="2" applyNumberFormat="1" applyFont="1" applyFill="1" applyBorder="1" applyAlignment="1">
      <alignment vertical="center"/>
    </xf>
    <xf numFmtId="164" fontId="5" fillId="2" borderId="60" xfId="2" applyNumberFormat="1" applyFont="1" applyFill="1" applyBorder="1" applyAlignment="1">
      <alignment vertical="center"/>
    </xf>
    <xf numFmtId="164" fontId="5" fillId="2" borderId="61" xfId="2" applyNumberFormat="1" applyFont="1" applyFill="1" applyBorder="1" applyAlignment="1">
      <alignment vertical="center"/>
    </xf>
    <xf numFmtId="164" fontId="5" fillId="3" borderId="62" xfId="2" applyNumberFormat="1" applyFont="1" applyFill="1" applyBorder="1" applyAlignment="1">
      <alignment vertical="center"/>
    </xf>
    <xf numFmtId="164" fontId="5" fillId="3" borderId="63" xfId="2" applyNumberFormat="1" applyFont="1" applyFill="1" applyBorder="1" applyAlignment="1">
      <alignment vertical="center"/>
    </xf>
    <xf numFmtId="164" fontId="5" fillId="4" borderId="64" xfId="2" applyNumberFormat="1" applyFont="1" applyFill="1" applyBorder="1" applyAlignment="1">
      <alignment vertical="center"/>
    </xf>
    <xf numFmtId="164" fontId="5" fillId="3" borderId="65" xfId="2" applyNumberFormat="1" applyFont="1" applyFill="1" applyBorder="1" applyAlignment="1">
      <alignment vertical="center"/>
    </xf>
    <xf numFmtId="164" fontId="5" fillId="2" borderId="66" xfId="2" applyNumberFormat="1" applyFont="1" applyFill="1" applyBorder="1" applyAlignment="1">
      <alignment vertical="center"/>
    </xf>
    <xf numFmtId="164" fontId="5" fillId="3" borderId="67" xfId="2" applyNumberFormat="1" applyFont="1" applyFill="1" applyBorder="1" applyAlignment="1">
      <alignment vertical="center"/>
    </xf>
    <xf numFmtId="0" fontId="6" fillId="0" borderId="68" xfId="2" applyFont="1" applyBorder="1" applyAlignment="1">
      <alignment horizontal="center" vertical="center"/>
    </xf>
    <xf numFmtId="164" fontId="5" fillId="4" borderId="69" xfId="2" applyNumberFormat="1" applyFont="1" applyFill="1" applyBorder="1" applyAlignment="1">
      <alignment vertical="center"/>
    </xf>
    <xf numFmtId="164" fontId="5" fillId="5" borderId="70" xfId="2" applyNumberFormat="1" applyFont="1" applyFill="1" applyBorder="1" applyAlignment="1">
      <alignment vertical="center"/>
    </xf>
    <xf numFmtId="164" fontId="5" fillId="2" borderId="71" xfId="2" applyNumberFormat="1" applyFont="1" applyFill="1" applyBorder="1" applyAlignment="1">
      <alignment vertical="center"/>
    </xf>
    <xf numFmtId="164" fontId="5" fillId="2" borderId="72" xfId="2" applyNumberFormat="1" applyFont="1" applyFill="1" applyBorder="1" applyAlignment="1">
      <alignment vertical="center"/>
    </xf>
    <xf numFmtId="164" fontId="5" fillId="3" borderId="73" xfId="2" applyNumberFormat="1" applyFont="1" applyFill="1" applyBorder="1" applyAlignment="1">
      <alignment vertical="center"/>
    </xf>
    <xf numFmtId="164" fontId="5" fillId="3" borderId="74" xfId="2" applyNumberFormat="1" applyFont="1" applyFill="1" applyBorder="1" applyAlignment="1">
      <alignment vertical="center"/>
    </xf>
    <xf numFmtId="164" fontId="5" fillId="4" borderId="75" xfId="2" applyNumberFormat="1" applyFont="1" applyFill="1" applyBorder="1" applyAlignment="1">
      <alignment vertical="center"/>
    </xf>
    <xf numFmtId="164" fontId="5" fillId="3" borderId="76" xfId="2" applyNumberFormat="1" applyFont="1" applyFill="1" applyBorder="1" applyAlignment="1">
      <alignment vertical="center"/>
    </xf>
    <xf numFmtId="164" fontId="5" fillId="2" borderId="77" xfId="2" applyNumberFormat="1" applyFont="1" applyFill="1" applyBorder="1" applyAlignment="1">
      <alignment vertical="center"/>
    </xf>
    <xf numFmtId="164" fontId="5" fillId="3" borderId="78" xfId="2" applyNumberFormat="1" applyFont="1" applyFill="1" applyBorder="1" applyAlignment="1">
      <alignment vertical="center"/>
    </xf>
    <xf numFmtId="0" fontId="6" fillId="0" borderId="79" xfId="2" applyFont="1" applyBorder="1" applyAlignment="1">
      <alignment horizontal="center" vertical="center"/>
    </xf>
    <xf numFmtId="164" fontId="5" fillId="4" borderId="80" xfId="2" applyNumberFormat="1" applyFont="1" applyFill="1" applyBorder="1" applyAlignment="1">
      <alignment vertical="center"/>
    </xf>
    <xf numFmtId="164" fontId="5" fillId="5" borderId="81" xfId="2" applyNumberFormat="1" applyFont="1" applyFill="1" applyBorder="1" applyAlignment="1">
      <alignment vertical="center"/>
    </xf>
    <xf numFmtId="164" fontId="5" fillId="2" borderId="82" xfId="2" applyNumberFormat="1" applyFont="1" applyFill="1" applyBorder="1" applyAlignment="1">
      <alignment vertical="center"/>
    </xf>
    <xf numFmtId="164" fontId="5" fillId="2" borderId="83" xfId="2" applyNumberFormat="1" applyFont="1" applyFill="1" applyBorder="1" applyAlignment="1">
      <alignment vertical="center"/>
    </xf>
    <xf numFmtId="164" fontId="5" fillId="3" borderId="84" xfId="2" applyNumberFormat="1" applyFont="1" applyFill="1" applyBorder="1" applyAlignment="1">
      <alignment vertical="center"/>
    </xf>
    <xf numFmtId="164" fontId="5" fillId="3" borderId="85" xfId="2" applyNumberFormat="1" applyFont="1" applyFill="1" applyBorder="1" applyAlignment="1">
      <alignment vertical="center"/>
    </xf>
    <xf numFmtId="164" fontId="5" fillId="4" borderId="86" xfId="2" applyNumberFormat="1" applyFont="1" applyFill="1" applyBorder="1" applyAlignment="1">
      <alignment vertical="center"/>
    </xf>
    <xf numFmtId="164" fontId="5" fillId="3" borderId="87" xfId="2" applyNumberFormat="1" applyFont="1" applyFill="1" applyBorder="1" applyAlignment="1">
      <alignment vertical="center"/>
    </xf>
    <xf numFmtId="164" fontId="5" fillId="2" borderId="88" xfId="2" applyNumberFormat="1" applyFont="1" applyFill="1" applyBorder="1" applyAlignment="1">
      <alignment vertical="center"/>
    </xf>
    <xf numFmtId="164" fontId="5" fillId="3" borderId="89" xfId="2" applyNumberFormat="1" applyFont="1" applyFill="1" applyBorder="1" applyAlignment="1">
      <alignment vertical="center"/>
    </xf>
    <xf numFmtId="0" fontId="6" fillId="0" borderId="90" xfId="2" applyFont="1" applyBorder="1" applyAlignment="1">
      <alignment horizontal="center" vertical="center"/>
    </xf>
    <xf numFmtId="0" fontId="6" fillId="4" borderId="91" xfId="2" applyNumberFormat="1" applyFont="1" applyFill="1" applyBorder="1" applyAlignment="1">
      <alignment horizontal="center" vertical="center" wrapText="1"/>
    </xf>
    <xf numFmtId="0" fontId="6" fillId="5" borderId="92" xfId="2" applyNumberFormat="1" applyFont="1" applyFill="1" applyBorder="1" applyAlignment="1">
      <alignment horizontal="center" vertical="center" wrapText="1"/>
    </xf>
    <xf numFmtId="0" fontId="6" fillId="0" borderId="93" xfId="2" applyNumberFormat="1" applyFont="1" applyBorder="1" applyAlignment="1">
      <alignment horizontal="center" vertical="center" wrapText="1"/>
    </xf>
    <xf numFmtId="0" fontId="6" fillId="0" borderId="94" xfId="2" applyNumberFormat="1" applyFont="1" applyBorder="1" applyAlignment="1">
      <alignment horizontal="center" vertical="center" wrapText="1"/>
    </xf>
    <xf numFmtId="0" fontId="6" fillId="0" borderId="95" xfId="2" applyNumberFormat="1" applyFont="1" applyBorder="1" applyAlignment="1">
      <alignment horizontal="center" vertical="center" wrapText="1"/>
    </xf>
    <xf numFmtId="0" fontId="6" fillId="0" borderId="96" xfId="2" applyNumberFormat="1" applyFont="1" applyBorder="1" applyAlignment="1">
      <alignment horizontal="center" vertical="center" wrapText="1"/>
    </xf>
    <xf numFmtId="0" fontId="6" fillId="4" borderId="97" xfId="2" applyNumberFormat="1" applyFont="1" applyFill="1" applyBorder="1" applyAlignment="1">
      <alignment horizontal="center" vertical="center" wrapText="1"/>
    </xf>
    <xf numFmtId="0" fontId="6" fillId="0" borderId="98" xfId="2" applyNumberFormat="1" applyFont="1" applyBorder="1" applyAlignment="1">
      <alignment horizontal="center" vertical="center" wrapText="1"/>
    </xf>
    <xf numFmtId="0" fontId="6" fillId="0" borderId="99" xfId="2" applyNumberFormat="1" applyFont="1" applyBorder="1" applyAlignment="1">
      <alignment horizontal="center" vertical="center" wrapText="1"/>
    </xf>
    <xf numFmtId="0" fontId="6" fillId="0" borderId="100" xfId="2" applyNumberFormat="1" applyFont="1" applyBorder="1" applyAlignment="1">
      <alignment horizontal="center" vertical="center" wrapText="1"/>
    </xf>
    <xf numFmtId="0" fontId="6" fillId="0" borderId="101" xfId="2" applyNumberFormat="1" applyFont="1" applyBorder="1" applyAlignment="1">
      <alignment horizontal="center"/>
    </xf>
    <xf numFmtId="0" fontId="0" fillId="0" borderId="0" xfId="0" applyAlignment="1">
      <alignment wrapText="1"/>
    </xf>
    <xf numFmtId="0" fontId="6" fillId="4" borderId="25" xfId="2" applyNumberFormat="1" applyFont="1" applyFill="1" applyBorder="1" applyAlignment="1">
      <alignment horizontal="center" wrapText="1"/>
    </xf>
    <xf numFmtId="0" fontId="6" fillId="5" borderId="26" xfId="2" applyNumberFormat="1" applyFont="1" applyFill="1" applyBorder="1" applyAlignment="1">
      <alignment horizontal="center" wrapText="1"/>
    </xf>
    <xf numFmtId="0" fontId="6" fillId="0" borderId="33" xfId="2" applyNumberFormat="1" applyFont="1" applyBorder="1" applyAlignment="1">
      <alignment horizontal="center" wrapText="1"/>
    </xf>
    <xf numFmtId="0" fontId="6" fillId="0" borderId="28" xfId="2" applyNumberFormat="1" applyFont="1" applyBorder="1" applyAlignment="1">
      <alignment horizontal="center" wrapText="1"/>
    </xf>
    <xf numFmtId="0" fontId="6" fillId="0" borderId="102" xfId="2" applyNumberFormat="1" applyFont="1" applyBorder="1" applyAlignment="1">
      <alignment horizontal="center" wrapText="1"/>
    </xf>
    <xf numFmtId="0" fontId="6" fillId="0" borderId="103" xfId="2" applyNumberFormat="1" applyFont="1" applyBorder="1" applyAlignment="1">
      <alignment horizontal="center" wrapText="1"/>
    </xf>
    <xf numFmtId="0" fontId="6" fillId="4" borderId="31" xfId="2" applyNumberFormat="1" applyFont="1" applyFill="1" applyBorder="1" applyAlignment="1">
      <alignment horizontal="center" wrapText="1"/>
    </xf>
    <xf numFmtId="0" fontId="6" fillId="0" borderId="104" xfId="2" applyNumberFormat="1" applyFont="1" applyBorder="1" applyAlignment="1">
      <alignment horizontal="center" wrapText="1"/>
    </xf>
    <xf numFmtId="164" fontId="5" fillId="0" borderId="107" xfId="2" applyNumberFormat="1" applyFont="1" applyBorder="1" applyAlignment="1">
      <alignment horizontal="centerContinuous" vertical="center"/>
    </xf>
    <xf numFmtId="164" fontId="5" fillId="0" borderId="108" xfId="2" applyNumberFormat="1" applyFont="1" applyBorder="1" applyAlignment="1">
      <alignment horizontal="centerContinuous" vertical="center"/>
    </xf>
    <xf numFmtId="164" fontId="5" fillId="0" borderId="109" xfId="2" applyNumberFormat="1" applyFont="1" applyBorder="1" applyAlignment="1">
      <alignment horizontal="centerContinuous" vertical="center"/>
    </xf>
    <xf numFmtId="164" fontId="7" fillId="0" borderId="110" xfId="2" applyNumberFormat="1" applyFont="1" applyBorder="1" applyAlignment="1">
      <alignment horizontal="centerContinuous" vertical="center"/>
    </xf>
    <xf numFmtId="164" fontId="5" fillId="0" borderId="111" xfId="2" applyNumberFormat="1" applyFont="1" applyBorder="1" applyAlignment="1">
      <alignment horizontal="centerContinuous" vertical="center"/>
    </xf>
    <xf numFmtId="164" fontId="7" fillId="0" borderId="112" xfId="2" applyNumberFormat="1" applyFont="1" applyBorder="1" applyAlignment="1">
      <alignment horizontal="centerContinuous" vertical="center"/>
    </xf>
    <xf numFmtId="0" fontId="7" fillId="0" borderId="114" xfId="2" applyNumberFormat="1" applyFont="1" applyBorder="1" applyAlignment="1">
      <alignment horizontal="centerContinuous" vertical="center"/>
    </xf>
    <xf numFmtId="0" fontId="7" fillId="0" borderId="115" xfId="2" applyNumberFormat="1" applyFont="1" applyBorder="1" applyAlignment="1">
      <alignment horizontal="centerContinuous" vertical="center"/>
    </xf>
    <xf numFmtId="0" fontId="6" fillId="0" borderId="116" xfId="2" applyNumberFormat="1" applyFont="1" applyBorder="1" applyAlignment="1">
      <alignment horizontal="centerContinuous" vertical="center" wrapText="1"/>
    </xf>
    <xf numFmtId="0" fontId="6" fillId="0" borderId="117" xfId="2" applyNumberFormat="1" applyFont="1" applyBorder="1" applyAlignment="1">
      <alignment horizontal="centerContinuous" vertical="center" wrapText="1"/>
    </xf>
    <xf numFmtId="0" fontId="8" fillId="0" borderId="0" xfId="2" applyNumberFormat="1" applyFont="1" applyAlignment="1">
      <alignment horizontal="centerContinuous" vertical="center"/>
    </xf>
    <xf numFmtId="0" fontId="8" fillId="0" borderId="0" xfId="3" applyNumberFormat="1" applyFont="1" applyAlignment="1">
      <alignment horizontal="centerContinuous" vertical="center" wrapText="1"/>
    </xf>
    <xf numFmtId="0" fontId="9" fillId="0" borderId="0" xfId="2" applyNumberFormat="1" applyFont="1" applyAlignment="1">
      <alignment horizontal="centerContinuous" vertical="center"/>
    </xf>
    <xf numFmtId="0" fontId="0" fillId="0" borderId="0" xfId="0" applyAlignment="1">
      <alignment horizontal="centerContinuous"/>
    </xf>
    <xf numFmtId="0" fontId="11" fillId="0" borderId="0" xfId="0" applyFont="1" applyAlignment="1">
      <alignment horizontal="centerContinuous"/>
    </xf>
    <xf numFmtId="0" fontId="12" fillId="0" borderId="0" xfId="0" applyFont="1" applyAlignment="1">
      <alignment horizontal="centerContinuous"/>
    </xf>
    <xf numFmtId="164" fontId="7" fillId="6" borderId="118" xfId="2" applyNumberFormat="1" applyFont="1" applyFill="1" applyBorder="1" applyAlignment="1">
      <alignment vertical="center"/>
    </xf>
    <xf numFmtId="9" fontId="5" fillId="2" borderId="6" xfId="1" applyFont="1" applyFill="1" applyBorder="1" applyAlignment="1">
      <alignment vertical="center"/>
    </xf>
    <xf numFmtId="167" fontId="5" fillId="2" borderId="119" xfId="2" applyNumberFormat="1" applyFont="1" applyFill="1" applyBorder="1" applyAlignment="1">
      <alignment vertical="center"/>
    </xf>
    <xf numFmtId="164" fontId="5" fillId="2" borderId="119" xfId="2" applyNumberFormat="1" applyFont="1" applyFill="1" applyBorder="1" applyAlignment="1">
      <alignment vertical="center"/>
    </xf>
    <xf numFmtId="9" fontId="5" fillId="3" borderId="7" xfId="1" applyFont="1" applyFill="1" applyBorder="1" applyAlignment="1">
      <alignment vertical="center"/>
    </xf>
    <xf numFmtId="167" fontId="5" fillId="3" borderId="7" xfId="2" applyNumberFormat="1" applyFont="1" applyFill="1" applyBorder="1" applyAlignment="1">
      <alignment vertical="center"/>
    </xf>
    <xf numFmtId="164" fontId="5" fillId="6" borderId="5" xfId="2" applyNumberFormat="1" applyFont="1" applyFill="1" applyBorder="1" applyAlignment="1">
      <alignment vertical="center"/>
    </xf>
    <xf numFmtId="164" fontId="5" fillId="3" borderId="120" xfId="2" applyNumberFormat="1" applyFont="1" applyFill="1" applyBorder="1" applyAlignment="1">
      <alignment vertical="center"/>
    </xf>
    <xf numFmtId="164" fontId="5" fillId="6" borderId="121" xfId="2" applyNumberFormat="1" applyFont="1" applyFill="1" applyBorder="1" applyAlignment="1">
      <alignment vertical="center"/>
    </xf>
    <xf numFmtId="164" fontId="5" fillId="6" borderId="9" xfId="2" applyNumberFormat="1" applyFont="1" applyFill="1" applyBorder="1" applyAlignment="1">
      <alignment vertical="center"/>
    </xf>
    <xf numFmtId="167" fontId="5" fillId="2" borderId="6" xfId="2" applyNumberFormat="1" applyFont="1" applyFill="1" applyBorder="1" applyAlignment="1">
      <alignment vertical="center"/>
    </xf>
    <xf numFmtId="167" fontId="5" fillId="3" borderId="8" xfId="2" applyNumberFormat="1" applyFont="1" applyFill="1" applyBorder="1" applyAlignment="1">
      <alignment vertical="center"/>
    </xf>
    <xf numFmtId="9" fontId="5" fillId="3" borderId="13" xfId="1" applyFont="1" applyFill="1" applyBorder="1" applyAlignment="1">
      <alignment vertical="center"/>
    </xf>
    <xf numFmtId="0" fontId="6" fillId="0" borderId="5" xfId="2" applyFont="1" applyFill="1" applyBorder="1" applyAlignment="1">
      <alignment horizontal="center" vertical="center"/>
    </xf>
    <xf numFmtId="164" fontId="7" fillId="6" borderId="123" xfId="2" applyNumberFormat="1" applyFont="1" applyFill="1" applyBorder="1" applyAlignment="1">
      <alignment vertical="center"/>
    </xf>
    <xf numFmtId="9" fontId="5" fillId="2" borderId="17" xfId="1" applyFont="1" applyFill="1" applyBorder="1" applyAlignment="1">
      <alignment vertical="center"/>
    </xf>
    <xf numFmtId="167" fontId="5" fillId="2" borderId="124" xfId="2" applyNumberFormat="1" applyFont="1" applyFill="1" applyBorder="1" applyAlignment="1">
      <alignment vertical="center"/>
    </xf>
    <xf numFmtId="164" fontId="5" fillId="2" borderId="124" xfId="2" applyNumberFormat="1" applyFont="1" applyFill="1" applyBorder="1" applyAlignment="1">
      <alignment vertical="center"/>
    </xf>
    <xf numFmtId="9" fontId="5" fillId="3" borderId="18" xfId="1" applyFont="1" applyFill="1" applyBorder="1" applyAlignment="1">
      <alignment vertical="center"/>
    </xf>
    <xf numFmtId="167" fontId="5" fillId="3" borderId="18" xfId="2" applyNumberFormat="1" applyFont="1" applyFill="1" applyBorder="1" applyAlignment="1">
      <alignment vertical="center"/>
    </xf>
    <xf numFmtId="164" fontId="5" fillId="6" borderId="16" xfId="2" applyNumberFormat="1" applyFont="1" applyFill="1" applyBorder="1" applyAlignment="1">
      <alignment vertical="center"/>
    </xf>
    <xf numFmtId="164" fontId="5" fillId="3" borderId="125" xfId="2" applyNumberFormat="1" applyFont="1" applyFill="1" applyBorder="1" applyAlignment="1">
      <alignment vertical="center"/>
    </xf>
    <xf numFmtId="164" fontId="5" fillId="6" borderId="126" xfId="2" applyNumberFormat="1" applyFont="1" applyFill="1" applyBorder="1" applyAlignment="1">
      <alignment vertical="center"/>
    </xf>
    <xf numFmtId="164" fontId="5" fillId="6" borderId="20" xfId="2" applyNumberFormat="1" applyFont="1" applyFill="1" applyBorder="1" applyAlignment="1">
      <alignment vertical="center"/>
    </xf>
    <xf numFmtId="167" fontId="5" fillId="2" borderId="17" xfId="2" applyNumberFormat="1" applyFont="1" applyFill="1" applyBorder="1" applyAlignment="1">
      <alignment vertical="center"/>
    </xf>
    <xf numFmtId="167" fontId="5" fillId="3" borderId="19" xfId="2" applyNumberFormat="1" applyFont="1" applyFill="1" applyBorder="1" applyAlignment="1">
      <alignment vertical="center"/>
    </xf>
    <xf numFmtId="9" fontId="5" fillId="3" borderId="24" xfId="1" applyFont="1" applyFill="1" applyBorder="1" applyAlignment="1">
      <alignment vertical="center"/>
    </xf>
    <xf numFmtId="0" fontId="6" fillId="0" borderId="16" xfId="2" applyFont="1" applyFill="1" applyBorder="1" applyAlignment="1">
      <alignment horizontal="center" vertical="center"/>
    </xf>
    <xf numFmtId="164" fontId="7" fillId="6" borderId="128" xfId="2" applyNumberFormat="1" applyFont="1" applyFill="1" applyBorder="1" applyAlignment="1">
      <alignment vertical="center"/>
    </xf>
    <xf numFmtId="9" fontId="6" fillId="2" borderId="28" xfId="1" applyFont="1" applyFill="1" applyBorder="1" applyAlignment="1">
      <alignment vertical="center"/>
    </xf>
    <xf numFmtId="167" fontId="6" fillId="2" borderId="129" xfId="2" applyNumberFormat="1" applyFont="1" applyFill="1" applyBorder="1" applyAlignment="1">
      <alignment vertical="center"/>
    </xf>
    <xf numFmtId="164" fontId="6" fillId="2" borderId="129" xfId="2" applyNumberFormat="1" applyFont="1" applyFill="1" applyBorder="1" applyAlignment="1">
      <alignment vertical="center"/>
    </xf>
    <xf numFmtId="9" fontId="6" fillId="3" borderId="29" xfId="1" applyFont="1" applyFill="1" applyBorder="1" applyAlignment="1">
      <alignment vertical="center"/>
    </xf>
    <xf numFmtId="167" fontId="6" fillId="3" borderId="29" xfId="2" applyNumberFormat="1" applyFont="1" applyFill="1" applyBorder="1" applyAlignment="1">
      <alignment vertical="center"/>
    </xf>
    <xf numFmtId="164" fontId="6" fillId="6" borderId="27" xfId="2" applyNumberFormat="1" applyFont="1" applyFill="1" applyBorder="1" applyAlignment="1">
      <alignment vertical="center"/>
    </xf>
    <xf numFmtId="164" fontId="6" fillId="3" borderId="130" xfId="2" applyNumberFormat="1" applyFont="1" applyFill="1" applyBorder="1" applyAlignment="1">
      <alignment vertical="center"/>
    </xf>
    <xf numFmtId="164" fontId="6" fillId="6" borderId="131" xfId="2" applyNumberFormat="1" applyFont="1" applyFill="1" applyBorder="1" applyAlignment="1">
      <alignment vertical="center"/>
    </xf>
    <xf numFmtId="164" fontId="6" fillId="6" borderId="31" xfId="2" applyNumberFormat="1" applyFont="1" applyFill="1" applyBorder="1" applyAlignment="1">
      <alignment vertical="center"/>
    </xf>
    <xf numFmtId="167" fontId="6" fillId="2" borderId="28" xfId="2" applyNumberFormat="1" applyFont="1" applyFill="1" applyBorder="1" applyAlignment="1">
      <alignment vertical="center"/>
    </xf>
    <xf numFmtId="167" fontId="6" fillId="3" borderId="30" xfId="2" applyNumberFormat="1" applyFont="1" applyFill="1" applyBorder="1" applyAlignment="1">
      <alignment vertical="center"/>
    </xf>
    <xf numFmtId="9" fontId="6" fillId="3" borderId="35" xfId="1" applyFont="1" applyFill="1" applyBorder="1" applyAlignment="1">
      <alignment vertical="center"/>
    </xf>
    <xf numFmtId="0" fontId="6" fillId="0" borderId="27" xfId="2" applyFont="1" applyFill="1" applyBorder="1" applyAlignment="1">
      <alignment horizontal="center" vertical="center"/>
    </xf>
    <xf numFmtId="164" fontId="7" fillId="6" borderId="132" xfId="2" applyNumberFormat="1" applyFont="1" applyFill="1" applyBorder="1" applyAlignment="1">
      <alignment vertical="center"/>
    </xf>
    <xf numFmtId="9" fontId="5" fillId="2" borderId="39" xfId="1" applyFont="1" applyFill="1" applyBorder="1" applyAlignment="1">
      <alignment vertical="center"/>
    </xf>
    <xf numFmtId="167" fontId="5" fillId="2" borderId="133" xfId="2" applyNumberFormat="1" applyFont="1" applyFill="1" applyBorder="1" applyAlignment="1">
      <alignment vertical="center"/>
    </xf>
    <xf numFmtId="164" fontId="5" fillId="2" borderId="133" xfId="2" applyNumberFormat="1" applyFont="1" applyFill="1" applyBorder="1" applyAlignment="1">
      <alignment vertical="center"/>
    </xf>
    <xf numFmtId="9" fontId="5" fillId="3" borderId="40" xfId="1" applyFont="1" applyFill="1" applyBorder="1" applyAlignment="1">
      <alignment vertical="center"/>
    </xf>
    <xf numFmtId="167" fontId="5" fillId="3" borderId="40" xfId="2" applyNumberFormat="1" applyFont="1" applyFill="1" applyBorder="1" applyAlignment="1">
      <alignment vertical="center"/>
    </xf>
    <xf numFmtId="164" fontId="5" fillId="6" borderId="38" xfId="2" applyNumberFormat="1" applyFont="1" applyFill="1" applyBorder="1" applyAlignment="1">
      <alignment vertical="center"/>
    </xf>
    <xf numFmtId="164" fontId="5" fillId="3" borderId="134" xfId="2" applyNumberFormat="1" applyFont="1" applyFill="1" applyBorder="1" applyAlignment="1">
      <alignment vertical="center"/>
    </xf>
    <xf numFmtId="164" fontId="5" fillId="6" borderId="135" xfId="2" applyNumberFormat="1" applyFont="1" applyFill="1" applyBorder="1" applyAlignment="1">
      <alignment vertical="center"/>
    </xf>
    <xf numFmtId="164" fontId="5" fillId="6" borderId="42" xfId="2" applyNumberFormat="1" applyFont="1" applyFill="1" applyBorder="1" applyAlignment="1">
      <alignment vertical="center"/>
    </xf>
    <xf numFmtId="167" fontId="5" fillId="2" borderId="39" xfId="2" applyNumberFormat="1" applyFont="1" applyFill="1" applyBorder="1" applyAlignment="1">
      <alignment vertical="center"/>
    </xf>
    <xf numFmtId="167" fontId="5" fillId="3" borderId="41" xfId="2" applyNumberFormat="1" applyFont="1" applyFill="1" applyBorder="1" applyAlignment="1">
      <alignment vertical="center"/>
    </xf>
    <xf numFmtId="9" fontId="5" fillId="3" borderId="46" xfId="1" applyFont="1" applyFill="1" applyBorder="1" applyAlignment="1">
      <alignment vertical="center"/>
    </xf>
    <xf numFmtId="0" fontId="6" fillId="0" borderId="38" xfId="2" applyFont="1" applyBorder="1" applyAlignment="1">
      <alignment horizontal="center" vertical="center"/>
    </xf>
    <xf numFmtId="164" fontId="7" fillId="6" borderId="136" xfId="2" applyNumberFormat="1" applyFont="1" applyFill="1" applyBorder="1" applyAlignment="1">
      <alignment vertical="center"/>
    </xf>
    <xf numFmtId="9" fontId="5" fillId="2" borderId="50" xfId="1" applyFont="1" applyFill="1" applyBorder="1" applyAlignment="1">
      <alignment vertical="center"/>
    </xf>
    <xf numFmtId="167" fontId="5" fillId="2" borderId="137" xfId="2" applyNumberFormat="1" applyFont="1" applyFill="1" applyBorder="1" applyAlignment="1">
      <alignment vertical="center"/>
    </xf>
    <xf numFmtId="164" fontId="5" fillId="2" borderId="137" xfId="2" applyNumberFormat="1" applyFont="1" applyFill="1" applyBorder="1" applyAlignment="1">
      <alignment vertical="center"/>
    </xf>
    <xf numFmtId="9" fontId="5" fillId="3" borderId="51" xfId="1" applyFont="1" applyFill="1" applyBorder="1" applyAlignment="1">
      <alignment vertical="center"/>
    </xf>
    <xf numFmtId="167" fontId="5" fillId="3" borderId="51" xfId="2" applyNumberFormat="1" applyFont="1" applyFill="1" applyBorder="1" applyAlignment="1">
      <alignment vertical="center"/>
    </xf>
    <xf numFmtId="164" fontId="5" fillId="6" borderId="49" xfId="2" applyNumberFormat="1" applyFont="1" applyFill="1" applyBorder="1" applyAlignment="1">
      <alignment vertical="center"/>
    </xf>
    <xf numFmtId="164" fontId="5" fillId="3" borderId="138" xfId="2" applyNumberFormat="1" applyFont="1" applyFill="1" applyBorder="1" applyAlignment="1">
      <alignment vertical="center"/>
    </xf>
    <xf numFmtId="164" fontId="5" fillId="6" borderId="139" xfId="2" applyNumberFormat="1" applyFont="1" applyFill="1" applyBorder="1" applyAlignment="1">
      <alignment vertical="center"/>
    </xf>
    <xf numFmtId="164" fontId="5" fillId="6" borderId="53" xfId="2" applyNumberFormat="1" applyFont="1" applyFill="1" applyBorder="1" applyAlignment="1">
      <alignment vertical="center"/>
    </xf>
    <xf numFmtId="167" fontId="5" fillId="2" borderId="50" xfId="2" applyNumberFormat="1" applyFont="1" applyFill="1" applyBorder="1" applyAlignment="1">
      <alignment vertical="center"/>
    </xf>
    <xf numFmtId="167" fontId="5" fillId="3" borderId="52" xfId="2" applyNumberFormat="1" applyFont="1" applyFill="1" applyBorder="1" applyAlignment="1">
      <alignment vertical="center"/>
    </xf>
    <xf numFmtId="9" fontId="5" fillId="3" borderId="57" xfId="1" applyFont="1" applyFill="1" applyBorder="1" applyAlignment="1">
      <alignment vertical="center"/>
    </xf>
    <xf numFmtId="0" fontId="6" fillId="0" borderId="49" xfId="2" applyFont="1" applyBorder="1" applyAlignment="1">
      <alignment horizontal="center" vertical="center"/>
    </xf>
    <xf numFmtId="0" fontId="6" fillId="0" borderId="140" xfId="2" applyFont="1" applyBorder="1" applyAlignment="1">
      <alignment horizontal="center" vertical="center"/>
    </xf>
    <xf numFmtId="164" fontId="7" fillId="6" borderId="141" xfId="2" applyNumberFormat="1" applyFont="1" applyFill="1" applyBorder="1" applyAlignment="1">
      <alignment vertical="center"/>
    </xf>
    <xf numFmtId="9" fontId="5" fillId="2" borderId="61" xfId="1" applyFont="1" applyFill="1" applyBorder="1" applyAlignment="1">
      <alignment vertical="center"/>
    </xf>
    <xf numFmtId="167" fontId="5" fillId="2" borderId="142" xfId="2" applyNumberFormat="1" applyFont="1" applyFill="1" applyBorder="1" applyAlignment="1">
      <alignment vertical="center"/>
    </xf>
    <xf numFmtId="164" fontId="5" fillId="2" borderId="142" xfId="2" applyNumberFormat="1" applyFont="1" applyFill="1" applyBorder="1" applyAlignment="1">
      <alignment vertical="center"/>
    </xf>
    <xf numFmtId="9" fontId="5" fillId="3" borderId="62" xfId="1" applyFont="1" applyFill="1" applyBorder="1" applyAlignment="1">
      <alignment vertical="center"/>
    </xf>
    <xf numFmtId="167" fontId="5" fillId="3" borderId="62" xfId="2" applyNumberFormat="1" applyFont="1" applyFill="1" applyBorder="1" applyAlignment="1">
      <alignment vertical="center"/>
    </xf>
    <xf numFmtId="164" fontId="5" fillId="6" borderId="60" xfId="2" applyNumberFormat="1" applyFont="1" applyFill="1" applyBorder="1" applyAlignment="1">
      <alignment vertical="center"/>
    </xf>
    <xf numFmtId="164" fontId="5" fillId="3" borderId="143" xfId="2" applyNumberFormat="1" applyFont="1" applyFill="1" applyBorder="1" applyAlignment="1">
      <alignment vertical="center"/>
    </xf>
    <xf numFmtId="164" fontId="5" fillId="6" borderId="144" xfId="2" applyNumberFormat="1" applyFont="1" applyFill="1" applyBorder="1" applyAlignment="1">
      <alignment vertical="center"/>
    </xf>
    <xf numFmtId="164" fontId="5" fillId="6" borderId="64" xfId="2" applyNumberFormat="1" applyFont="1" applyFill="1" applyBorder="1" applyAlignment="1">
      <alignment vertical="center"/>
    </xf>
    <xf numFmtId="167" fontId="5" fillId="2" borderId="61" xfId="2" applyNumberFormat="1" applyFont="1" applyFill="1" applyBorder="1" applyAlignment="1">
      <alignment vertical="center"/>
    </xf>
    <xf numFmtId="167" fontId="5" fillId="3" borderId="63" xfId="2" applyNumberFormat="1" applyFont="1" applyFill="1" applyBorder="1" applyAlignment="1">
      <alignment vertical="center"/>
    </xf>
    <xf numFmtId="9" fontId="5" fillId="3" borderId="68" xfId="1" applyFont="1" applyFill="1" applyBorder="1" applyAlignment="1">
      <alignment vertical="center"/>
    </xf>
    <xf numFmtId="0" fontId="6" fillId="0" borderId="145" xfId="2" applyFont="1" applyBorder="1" applyAlignment="1">
      <alignment horizontal="center" vertical="center"/>
    </xf>
    <xf numFmtId="0" fontId="6" fillId="0" borderId="60" xfId="2" applyFont="1" applyBorder="1" applyAlignment="1">
      <alignment horizontal="center" vertical="center"/>
    </xf>
    <xf numFmtId="164" fontId="7" fillId="6" borderId="146" xfId="2" applyNumberFormat="1" applyFont="1" applyFill="1" applyBorder="1" applyAlignment="1">
      <alignment vertical="center"/>
    </xf>
    <xf numFmtId="9" fontId="5" fillId="2" borderId="72" xfId="1" applyFont="1" applyFill="1" applyBorder="1" applyAlignment="1">
      <alignment vertical="center"/>
    </xf>
    <xf numFmtId="167" fontId="5" fillId="2" borderId="147" xfId="2" applyNumberFormat="1" applyFont="1" applyFill="1" applyBorder="1" applyAlignment="1">
      <alignment vertical="center"/>
    </xf>
    <xf numFmtId="164" fontId="5" fillId="2" borderId="147" xfId="2" applyNumberFormat="1" applyFont="1" applyFill="1" applyBorder="1" applyAlignment="1">
      <alignment vertical="center"/>
    </xf>
    <xf numFmtId="9" fontId="5" fillId="3" borderId="73" xfId="1" applyFont="1" applyFill="1" applyBorder="1" applyAlignment="1">
      <alignment vertical="center"/>
    </xf>
    <xf numFmtId="167" fontId="5" fillId="3" borderId="73" xfId="2" applyNumberFormat="1" applyFont="1" applyFill="1" applyBorder="1" applyAlignment="1">
      <alignment vertical="center"/>
    </xf>
    <xf numFmtId="164" fontId="5" fillId="6" borderId="71" xfId="2" applyNumberFormat="1" applyFont="1" applyFill="1" applyBorder="1" applyAlignment="1">
      <alignment vertical="center"/>
    </xf>
    <xf numFmtId="164" fontId="5" fillId="3" borderId="148" xfId="2" applyNumberFormat="1" applyFont="1" applyFill="1" applyBorder="1" applyAlignment="1">
      <alignment vertical="center"/>
    </xf>
    <xf numFmtId="164" fontId="5" fillId="6" borderId="149" xfId="2" applyNumberFormat="1" applyFont="1" applyFill="1" applyBorder="1" applyAlignment="1">
      <alignment vertical="center"/>
    </xf>
    <xf numFmtId="164" fontId="5" fillId="6" borderId="75" xfId="2" applyNumberFormat="1" applyFont="1" applyFill="1" applyBorder="1" applyAlignment="1">
      <alignment vertical="center"/>
    </xf>
    <xf numFmtId="167" fontId="5" fillId="2" borderId="72" xfId="2" applyNumberFormat="1" applyFont="1" applyFill="1" applyBorder="1" applyAlignment="1">
      <alignment vertical="center"/>
    </xf>
    <xf numFmtId="167" fontId="5" fillId="3" borderId="74" xfId="2" applyNumberFormat="1" applyFont="1" applyFill="1" applyBorder="1" applyAlignment="1">
      <alignment vertical="center"/>
    </xf>
    <xf numFmtId="9" fontId="5" fillId="3" borderId="79" xfId="1" applyFont="1" applyFill="1" applyBorder="1" applyAlignment="1">
      <alignment vertical="center"/>
    </xf>
    <xf numFmtId="0" fontId="6" fillId="0" borderId="71" xfId="2" applyFont="1" applyBorder="1" applyAlignment="1">
      <alignment horizontal="center" vertical="center"/>
    </xf>
    <xf numFmtId="164" fontId="7" fillId="6" borderId="150" xfId="2" applyNumberFormat="1" applyFont="1" applyFill="1" applyBorder="1" applyAlignment="1">
      <alignment vertical="center"/>
    </xf>
    <xf numFmtId="9" fontId="5" fillId="2" borderId="83" xfId="1" applyFont="1" applyFill="1" applyBorder="1" applyAlignment="1">
      <alignment vertical="center"/>
    </xf>
    <xf numFmtId="167" fontId="5" fillId="2" borderId="151" xfId="2" applyNumberFormat="1" applyFont="1" applyFill="1" applyBorder="1" applyAlignment="1">
      <alignment vertical="center"/>
    </xf>
    <xf numFmtId="164" fontId="5" fillId="2" borderId="151" xfId="2" applyNumberFormat="1" applyFont="1" applyFill="1" applyBorder="1" applyAlignment="1">
      <alignment vertical="center"/>
    </xf>
    <xf numFmtId="9" fontId="5" fillId="3" borderId="84" xfId="1" applyFont="1" applyFill="1" applyBorder="1" applyAlignment="1">
      <alignment vertical="center"/>
    </xf>
    <xf numFmtId="167" fontId="5" fillId="3" borderId="84" xfId="2" applyNumberFormat="1" applyFont="1" applyFill="1" applyBorder="1" applyAlignment="1">
      <alignment vertical="center"/>
    </xf>
    <xf numFmtId="164" fontId="5" fillId="6" borderId="82" xfId="2" applyNumberFormat="1" applyFont="1" applyFill="1" applyBorder="1" applyAlignment="1">
      <alignment vertical="center"/>
    </xf>
    <xf numFmtId="164" fontId="5" fillId="3" borderId="152" xfId="2" applyNumberFormat="1" applyFont="1" applyFill="1" applyBorder="1" applyAlignment="1">
      <alignment vertical="center"/>
    </xf>
    <xf numFmtId="164" fontId="5" fillId="6" borderId="153" xfId="2" applyNumberFormat="1" applyFont="1" applyFill="1" applyBorder="1" applyAlignment="1">
      <alignment vertical="center"/>
    </xf>
    <xf numFmtId="164" fontId="5" fillId="6" borderId="86" xfId="2" applyNumberFormat="1" applyFont="1" applyFill="1" applyBorder="1" applyAlignment="1">
      <alignment vertical="center"/>
    </xf>
    <xf numFmtId="167" fontId="5" fillId="2" borderId="83" xfId="2" applyNumberFormat="1" applyFont="1" applyFill="1" applyBorder="1" applyAlignment="1">
      <alignment vertical="center"/>
    </xf>
    <xf numFmtId="167" fontId="5" fillId="3" borderId="85" xfId="2" applyNumberFormat="1" applyFont="1" applyFill="1" applyBorder="1" applyAlignment="1">
      <alignment vertical="center"/>
    </xf>
    <xf numFmtId="9" fontId="5" fillId="3" borderId="90" xfId="1" applyFont="1" applyFill="1" applyBorder="1" applyAlignment="1">
      <alignment vertical="center"/>
    </xf>
    <xf numFmtId="0" fontId="6" fillId="0" borderId="82" xfId="2" applyFont="1" applyBorder="1" applyAlignment="1">
      <alignment horizontal="center" vertical="center"/>
    </xf>
    <xf numFmtId="164" fontId="7" fillId="6" borderId="155" xfId="2" applyNumberFormat="1" applyFont="1" applyFill="1" applyBorder="1" applyAlignment="1">
      <alignment vertical="center"/>
    </xf>
    <xf numFmtId="9" fontId="5" fillId="2" borderId="94" xfId="1" applyFont="1" applyFill="1" applyBorder="1" applyAlignment="1">
      <alignment vertical="center"/>
    </xf>
    <xf numFmtId="167" fontId="5" fillId="2" borderId="156" xfId="2" applyNumberFormat="1" applyFont="1" applyFill="1" applyBorder="1" applyAlignment="1">
      <alignment vertical="center"/>
    </xf>
    <xf numFmtId="164" fontId="5" fillId="2" borderId="156" xfId="2" applyNumberFormat="1" applyFont="1" applyFill="1" applyBorder="1" applyAlignment="1">
      <alignment vertical="center"/>
    </xf>
    <xf numFmtId="9" fontId="5" fillId="3" borderId="95" xfId="1" applyFont="1" applyFill="1" applyBorder="1" applyAlignment="1">
      <alignment vertical="center"/>
    </xf>
    <xf numFmtId="167" fontId="5" fillId="3" borderId="95" xfId="2" applyNumberFormat="1" applyFont="1" applyFill="1" applyBorder="1" applyAlignment="1">
      <alignment vertical="center"/>
    </xf>
    <xf numFmtId="164" fontId="5" fillId="3" borderId="98" xfId="2" applyNumberFormat="1" applyFont="1" applyFill="1" applyBorder="1" applyAlignment="1">
      <alignment vertical="center"/>
    </xf>
    <xf numFmtId="164" fontId="5" fillId="6" borderId="93" xfId="2" applyNumberFormat="1" applyFont="1" applyFill="1" applyBorder="1" applyAlignment="1">
      <alignment vertical="center"/>
    </xf>
    <xf numFmtId="164" fontId="5" fillId="2" borderId="94" xfId="2" applyNumberFormat="1" applyFont="1" applyFill="1" applyBorder="1" applyAlignment="1">
      <alignment vertical="center"/>
    </xf>
    <xf numFmtId="164" fontId="5" fillId="3" borderId="157" xfId="2" applyNumberFormat="1" applyFont="1" applyFill="1" applyBorder="1" applyAlignment="1">
      <alignment vertical="center"/>
    </xf>
    <xf numFmtId="164" fontId="5" fillId="6" borderId="158" xfId="2" applyNumberFormat="1" applyFont="1" applyFill="1" applyBorder="1" applyAlignment="1">
      <alignment vertical="center"/>
    </xf>
    <xf numFmtId="164" fontId="5" fillId="6" borderId="97" xfId="2" applyNumberFormat="1" applyFont="1" applyFill="1" applyBorder="1" applyAlignment="1">
      <alignment vertical="center"/>
    </xf>
    <xf numFmtId="167" fontId="5" fillId="2" borderId="94" xfId="2" applyNumberFormat="1" applyFont="1" applyFill="1" applyBorder="1" applyAlignment="1">
      <alignment vertical="center"/>
    </xf>
    <xf numFmtId="167" fontId="5" fillId="3" borderId="96" xfId="2" applyNumberFormat="1" applyFont="1" applyFill="1" applyBorder="1" applyAlignment="1">
      <alignment vertical="center"/>
    </xf>
    <xf numFmtId="9" fontId="5" fillId="3" borderId="159" xfId="1" applyFont="1" applyFill="1" applyBorder="1" applyAlignment="1">
      <alignment vertical="center"/>
    </xf>
    <xf numFmtId="0" fontId="6" fillId="0" borderId="93" xfId="2" applyFont="1" applyFill="1" applyBorder="1" applyAlignment="1">
      <alignment horizontal="center" vertical="center"/>
    </xf>
    <xf numFmtId="0" fontId="6" fillId="0" borderId="161" xfId="2" applyFont="1" applyBorder="1" applyAlignment="1">
      <alignment horizontal="center" vertical="center"/>
    </xf>
    <xf numFmtId="0" fontId="7" fillId="6" borderId="155" xfId="2" applyNumberFormat="1" applyFont="1" applyFill="1" applyBorder="1" applyAlignment="1">
      <alignment horizontal="center" wrapText="1"/>
    </xf>
    <xf numFmtId="0" fontId="6" fillId="0" borderId="94" xfId="2" applyNumberFormat="1" applyFont="1" applyBorder="1" applyAlignment="1">
      <alignment horizontal="center" wrapText="1"/>
    </xf>
    <xf numFmtId="0" fontId="6" fillId="0" borderId="156" xfId="2" applyNumberFormat="1" applyFont="1" applyBorder="1" applyAlignment="1">
      <alignment horizontal="center" wrapText="1"/>
    </xf>
    <xf numFmtId="0" fontId="6" fillId="0" borderId="95" xfId="2" applyNumberFormat="1" applyFont="1" applyBorder="1" applyAlignment="1">
      <alignment horizontal="center" wrapText="1"/>
    </xf>
    <xf numFmtId="0" fontId="6" fillId="0" borderId="98" xfId="2" applyNumberFormat="1" applyFont="1" applyBorder="1" applyAlignment="1">
      <alignment horizontal="center" wrapText="1"/>
    </xf>
    <xf numFmtId="0" fontId="6" fillId="0" borderId="93" xfId="2" applyNumberFormat="1" applyFont="1" applyBorder="1" applyAlignment="1">
      <alignment horizontal="center" wrapText="1"/>
    </xf>
    <xf numFmtId="0" fontId="6" fillId="0" borderId="157" xfId="2" applyNumberFormat="1" applyFont="1" applyBorder="1" applyAlignment="1">
      <alignment horizontal="center" wrapText="1"/>
    </xf>
    <xf numFmtId="0" fontId="6" fillId="0" borderId="158" xfId="2" applyNumberFormat="1" applyFont="1" applyBorder="1" applyAlignment="1">
      <alignment horizontal="center" wrapText="1"/>
    </xf>
    <xf numFmtId="0" fontId="6" fillId="0" borderId="97" xfId="2" applyNumberFormat="1" applyFont="1" applyBorder="1" applyAlignment="1">
      <alignment horizontal="center" wrapText="1"/>
    </xf>
    <xf numFmtId="0" fontId="6" fillId="0" borderId="96" xfId="2" applyNumberFormat="1" applyFont="1" applyBorder="1" applyAlignment="1">
      <alignment horizontal="center" wrapText="1"/>
    </xf>
    <xf numFmtId="0" fontId="6" fillId="0" borderId="159" xfId="2" applyNumberFormat="1" applyFont="1" applyBorder="1" applyAlignment="1">
      <alignment horizontal="center" wrapText="1"/>
    </xf>
    <xf numFmtId="0" fontId="6" fillId="0" borderId="1" xfId="2" applyNumberFormat="1" applyFont="1" applyBorder="1" applyAlignment="1">
      <alignment horizontal="center" wrapText="1"/>
    </xf>
    <xf numFmtId="0" fontId="6" fillId="0" borderId="164" xfId="2" applyNumberFormat="1" applyFont="1" applyBorder="1" applyAlignment="1">
      <alignment horizontal="center" wrapText="1"/>
    </xf>
    <xf numFmtId="0" fontId="6" fillId="0" borderId="165" xfId="2" applyNumberFormat="1" applyFont="1" applyBorder="1" applyAlignment="1">
      <alignment horizontal="center" wrapText="1"/>
    </xf>
    <xf numFmtId="0" fontId="6" fillId="0" borderId="166" xfId="2" applyNumberFormat="1" applyFont="1" applyBorder="1" applyAlignment="1">
      <alignment horizontal="center" wrapText="1"/>
    </xf>
    <xf numFmtId="0" fontId="6" fillId="0" borderId="167" xfId="2" applyNumberFormat="1" applyFont="1" applyBorder="1" applyAlignment="1">
      <alignment horizontal="center" wrapText="1"/>
    </xf>
    <xf numFmtId="0" fontId="6" fillId="0" borderId="176" xfId="2" applyNumberFormat="1" applyFont="1" applyBorder="1" applyAlignment="1">
      <alignment horizontal="centerContinuous" vertical="center" wrapText="1"/>
    </xf>
    <xf numFmtId="0" fontId="6" fillId="0" borderId="177" xfId="2" applyNumberFormat="1" applyFont="1" applyBorder="1" applyAlignment="1">
      <alignment horizontal="centerContinuous" vertical="center" wrapText="1"/>
    </xf>
    <xf numFmtId="0" fontId="6" fillId="0" borderId="178" xfId="2" applyNumberFormat="1" applyFont="1" applyBorder="1" applyAlignment="1">
      <alignment horizontal="centerContinuous" vertical="center" wrapText="1"/>
    </xf>
    <xf numFmtId="0" fontId="6" fillId="0" borderId="179" xfId="2" applyNumberFormat="1" applyFont="1" applyBorder="1" applyAlignment="1">
      <alignment horizontal="centerContinuous" vertical="center" wrapText="1"/>
    </xf>
    <xf numFmtId="0" fontId="6" fillId="0" borderId="180" xfId="2" applyNumberFormat="1" applyFont="1" applyBorder="1" applyAlignment="1">
      <alignment horizontal="centerContinuous" vertical="center" wrapText="1"/>
    </xf>
    <xf numFmtId="0" fontId="6" fillId="0" borderId="181" xfId="2" applyNumberFormat="1" applyFont="1" applyBorder="1" applyAlignment="1">
      <alignment horizontal="centerContinuous" vertical="center" wrapText="1"/>
    </xf>
    <xf numFmtId="0" fontId="8" fillId="0" borderId="0" xfId="2" applyNumberFormat="1" applyFont="1" applyAlignment="1">
      <alignment horizontal="centerContinuous"/>
    </xf>
    <xf numFmtId="0" fontId="8" fillId="0" borderId="0" xfId="3" applyNumberFormat="1" applyFont="1" applyAlignment="1">
      <alignment horizontal="centerContinuous" wrapText="1"/>
    </xf>
    <xf numFmtId="0" fontId="9" fillId="0" borderId="0" xfId="2" applyNumberFormat="1" applyFont="1" applyAlignment="1">
      <alignment horizontal="centerContinuous"/>
    </xf>
    <xf numFmtId="0" fontId="0" fillId="0" borderId="0" xfId="0" applyAlignment="1">
      <alignment horizontal="centerContinuous" wrapText="1"/>
    </xf>
    <xf numFmtId="0" fontId="11" fillId="0" borderId="0" xfId="0" applyFont="1" applyAlignment="1">
      <alignment horizontal="centerContinuous" wrapText="1"/>
    </xf>
    <xf numFmtId="0" fontId="6" fillId="0" borderId="176" xfId="2" applyNumberFormat="1" applyFont="1" applyBorder="1" applyAlignment="1">
      <alignment horizontal="centerContinuous" wrapText="1"/>
    </xf>
    <xf numFmtId="0" fontId="6" fillId="0" borderId="177" xfId="2" applyNumberFormat="1" applyFont="1" applyBorder="1" applyAlignment="1">
      <alignment horizontal="centerContinuous" wrapText="1"/>
    </xf>
    <xf numFmtId="0" fontId="6" fillId="0" borderId="178" xfId="2" applyNumberFormat="1" applyFont="1" applyBorder="1" applyAlignment="1">
      <alignment horizontal="centerContinuous" wrapText="1"/>
    </xf>
    <xf numFmtId="0" fontId="6" fillId="0" borderId="179" xfId="2" applyNumberFormat="1" applyFont="1" applyBorder="1" applyAlignment="1">
      <alignment horizontal="centerContinuous" wrapText="1"/>
    </xf>
    <xf numFmtId="0" fontId="6" fillId="0" borderId="180" xfId="2" applyNumberFormat="1" applyFont="1" applyBorder="1" applyAlignment="1">
      <alignment horizontal="centerContinuous" wrapText="1"/>
    </xf>
    <xf numFmtId="0" fontId="6" fillId="0" borderId="181" xfId="2" applyNumberFormat="1" applyFont="1" applyBorder="1" applyAlignment="1">
      <alignment horizontal="centerContinuous" wrapText="1"/>
    </xf>
    <xf numFmtId="164" fontId="5" fillId="6" borderId="185" xfId="2" applyNumberFormat="1" applyFont="1" applyFill="1" applyBorder="1" applyAlignment="1">
      <alignment vertical="center"/>
    </xf>
    <xf numFmtId="164" fontId="5" fillId="6" borderId="186" xfId="2" applyNumberFormat="1" applyFont="1" applyFill="1" applyBorder="1" applyAlignment="1">
      <alignment vertical="center"/>
    </xf>
    <xf numFmtId="164" fontId="5" fillId="6" borderId="8" xfId="2" applyNumberFormat="1" applyFont="1" applyFill="1" applyBorder="1" applyAlignment="1">
      <alignment vertical="center"/>
    </xf>
    <xf numFmtId="0" fontId="6" fillId="0" borderId="187" xfId="2" applyFont="1" applyFill="1" applyBorder="1" applyAlignment="1">
      <alignment horizontal="center" vertical="center"/>
    </xf>
    <xf numFmtId="164" fontId="5" fillId="6" borderId="188" xfId="2" applyNumberFormat="1" applyFont="1" applyFill="1" applyBorder="1" applyAlignment="1">
      <alignment vertical="center"/>
    </xf>
    <xf numFmtId="164" fontId="5" fillId="6" borderId="189" xfId="2" applyNumberFormat="1" applyFont="1" applyFill="1" applyBorder="1" applyAlignment="1">
      <alignment vertical="center"/>
    </xf>
    <xf numFmtId="164" fontId="5" fillId="6" borderId="19" xfId="2" applyNumberFormat="1" applyFont="1" applyFill="1" applyBorder="1" applyAlignment="1">
      <alignment vertical="center"/>
    </xf>
    <xf numFmtId="0" fontId="6" fillId="0" borderId="190" xfId="2" applyFont="1" applyFill="1" applyBorder="1" applyAlignment="1">
      <alignment horizontal="center" vertical="center"/>
    </xf>
    <xf numFmtId="164" fontId="6" fillId="6" borderId="191" xfId="2" applyNumberFormat="1" applyFont="1" applyFill="1" applyBorder="1" applyAlignment="1">
      <alignment vertical="center"/>
    </xf>
    <xf numFmtId="164" fontId="6" fillId="6" borderId="192" xfId="2" applyNumberFormat="1" applyFont="1" applyFill="1" applyBorder="1" applyAlignment="1">
      <alignment vertical="center"/>
    </xf>
    <xf numFmtId="164" fontId="6" fillId="6" borderId="30" xfId="2" applyNumberFormat="1" applyFont="1" applyFill="1" applyBorder="1" applyAlignment="1">
      <alignment vertical="center"/>
    </xf>
    <xf numFmtId="0" fontId="6" fillId="0" borderId="193" xfId="2" applyFont="1" applyFill="1" applyBorder="1" applyAlignment="1">
      <alignment horizontal="center" vertical="center"/>
    </xf>
    <xf numFmtId="164" fontId="5" fillId="6" borderId="194" xfId="2" applyNumberFormat="1" applyFont="1" applyFill="1" applyBorder="1" applyAlignment="1">
      <alignment vertical="center"/>
    </xf>
    <xf numFmtId="164" fontId="5" fillId="6" borderId="195" xfId="2" applyNumberFormat="1" applyFont="1" applyFill="1" applyBorder="1" applyAlignment="1">
      <alignment vertical="center"/>
    </xf>
    <xf numFmtId="164" fontId="5" fillId="6" borderId="41" xfId="2" applyNumberFormat="1" applyFont="1" applyFill="1" applyBorder="1" applyAlignment="1">
      <alignment vertical="center"/>
    </xf>
    <xf numFmtId="0" fontId="6" fillId="0" borderId="196" xfId="2" applyFont="1" applyBorder="1" applyAlignment="1">
      <alignment horizontal="center" vertical="center"/>
    </xf>
    <xf numFmtId="164" fontId="5" fillId="6" borderId="197" xfId="2" applyNumberFormat="1" applyFont="1" applyFill="1" applyBorder="1" applyAlignment="1">
      <alignment vertical="center"/>
    </xf>
    <xf numFmtId="164" fontId="5" fillId="6" borderId="198" xfId="2" applyNumberFormat="1" applyFont="1" applyFill="1" applyBorder="1" applyAlignment="1">
      <alignment vertical="center"/>
    </xf>
    <xf numFmtId="164" fontId="5" fillId="6" borderId="52" xfId="2" applyNumberFormat="1" applyFont="1" applyFill="1" applyBorder="1" applyAlignment="1">
      <alignment vertical="center"/>
    </xf>
    <xf numFmtId="0" fontId="6" fillId="0" borderId="199" xfId="2" applyFont="1" applyBorder="1" applyAlignment="1">
      <alignment horizontal="center" vertical="center"/>
    </xf>
    <xf numFmtId="0" fontId="6" fillId="0" borderId="190" xfId="2" applyFont="1" applyBorder="1" applyAlignment="1">
      <alignment horizontal="center" vertical="center"/>
    </xf>
    <xf numFmtId="164" fontId="5" fillId="6" borderId="200" xfId="2" applyNumberFormat="1" applyFont="1" applyFill="1" applyBorder="1" applyAlignment="1">
      <alignment vertical="center"/>
    </xf>
    <xf numFmtId="164" fontId="5" fillId="6" borderId="201" xfId="2" applyNumberFormat="1" applyFont="1" applyFill="1" applyBorder="1" applyAlignment="1">
      <alignment vertical="center"/>
    </xf>
    <xf numFmtId="164" fontId="5" fillId="6" borderId="63" xfId="2" applyNumberFormat="1" applyFont="1" applyFill="1" applyBorder="1" applyAlignment="1">
      <alignment vertical="center"/>
    </xf>
    <xf numFmtId="0" fontId="6" fillId="0" borderId="202" xfId="2" applyFont="1" applyBorder="1" applyAlignment="1">
      <alignment horizontal="center" vertical="center"/>
    </xf>
    <xf numFmtId="164" fontId="5" fillId="6" borderId="203" xfId="2" applyNumberFormat="1" applyFont="1" applyFill="1" applyBorder="1" applyAlignment="1">
      <alignment vertical="center"/>
    </xf>
    <xf numFmtId="164" fontId="5" fillId="6" borderId="204" xfId="2" applyNumberFormat="1" applyFont="1" applyFill="1" applyBorder="1" applyAlignment="1">
      <alignment vertical="center"/>
    </xf>
    <xf numFmtId="164" fontId="5" fillId="6" borderId="74" xfId="2" applyNumberFormat="1" applyFont="1" applyFill="1" applyBorder="1" applyAlignment="1">
      <alignment vertical="center"/>
    </xf>
    <xf numFmtId="0" fontId="6" fillId="0" borderId="205" xfId="2" applyFont="1" applyBorder="1" applyAlignment="1">
      <alignment horizontal="center" vertical="center"/>
    </xf>
    <xf numFmtId="164" fontId="5" fillId="6" borderId="206" xfId="2" applyNumberFormat="1" applyFont="1" applyFill="1" applyBorder="1" applyAlignment="1">
      <alignment vertical="center"/>
    </xf>
    <xf numFmtId="164" fontId="5" fillId="6" borderId="207" xfId="2" applyNumberFormat="1" applyFont="1" applyFill="1" applyBorder="1" applyAlignment="1">
      <alignment vertical="center"/>
    </xf>
    <xf numFmtId="164" fontId="5" fillId="6" borderId="85" xfId="2" applyNumberFormat="1" applyFont="1" applyFill="1" applyBorder="1" applyAlignment="1">
      <alignment vertical="center"/>
    </xf>
    <xf numFmtId="0" fontId="6" fillId="0" borderId="208" xfId="2" applyFont="1" applyBorder="1" applyAlignment="1">
      <alignment horizontal="center" vertical="center"/>
    </xf>
    <xf numFmtId="164" fontId="5" fillId="6" borderId="209" xfId="2" applyNumberFormat="1" applyFont="1" applyFill="1" applyBorder="1" applyAlignment="1">
      <alignment vertical="center"/>
    </xf>
    <xf numFmtId="164" fontId="5" fillId="6" borderId="210" xfId="2" applyNumberFormat="1" applyFont="1" applyFill="1" applyBorder="1" applyAlignment="1">
      <alignment vertical="center"/>
    </xf>
    <xf numFmtId="164" fontId="5" fillId="6" borderId="96" xfId="2" applyNumberFormat="1" applyFont="1" applyFill="1" applyBorder="1" applyAlignment="1">
      <alignment vertical="center"/>
    </xf>
    <xf numFmtId="0" fontId="6" fillId="0" borderId="211" xfId="2" applyFont="1" applyFill="1" applyBorder="1" applyAlignment="1">
      <alignment horizontal="center" vertical="center"/>
    </xf>
    <xf numFmtId="0" fontId="6" fillId="0" borderId="209" xfId="2" applyNumberFormat="1" applyFont="1" applyBorder="1" applyAlignment="1">
      <alignment horizontal="center" wrapText="1"/>
    </xf>
    <xf numFmtId="0" fontId="6" fillId="0" borderId="210" xfId="2" applyNumberFormat="1" applyFont="1" applyBorder="1" applyAlignment="1">
      <alignment horizontal="center" wrapText="1"/>
    </xf>
    <xf numFmtId="164" fontId="5" fillId="2" borderId="3" xfId="2" applyNumberFormat="1" applyFont="1" applyFill="1" applyBorder="1" applyAlignment="1">
      <alignment vertical="center"/>
    </xf>
    <xf numFmtId="164" fontId="5" fillId="2" borderId="218" xfId="2" applyNumberFormat="1" applyFont="1" applyFill="1" applyBorder="1" applyAlignment="1">
      <alignment vertical="center"/>
    </xf>
    <xf numFmtId="164" fontId="5" fillId="2" borderId="219" xfId="2" applyNumberFormat="1" applyFont="1" applyFill="1" applyBorder="1" applyAlignment="1">
      <alignment vertical="center"/>
    </xf>
    <xf numFmtId="164" fontId="5" fillId="2" borderId="10" xfId="2" applyNumberFormat="1" applyFont="1" applyFill="1" applyBorder="1" applyAlignment="1">
      <alignment vertical="center"/>
    </xf>
    <xf numFmtId="0" fontId="6" fillId="0" borderId="13" xfId="2" applyFont="1" applyBorder="1" applyAlignment="1">
      <alignment horizontal="center" vertical="center"/>
    </xf>
    <xf numFmtId="164" fontId="5" fillId="2" borderId="47" xfId="2" applyNumberFormat="1" applyFont="1" applyFill="1" applyBorder="1" applyAlignment="1">
      <alignment vertical="center"/>
    </xf>
    <xf numFmtId="164" fontId="5" fillId="2" borderId="220" xfId="2" applyNumberFormat="1" applyFont="1" applyFill="1" applyBorder="1" applyAlignment="1">
      <alignment vertical="center"/>
    </xf>
    <xf numFmtId="164" fontId="5" fillId="2" borderId="221" xfId="2" applyNumberFormat="1" applyFont="1" applyFill="1" applyBorder="1" applyAlignment="1">
      <alignment vertical="center"/>
    </xf>
    <xf numFmtId="164" fontId="5" fillId="2" borderId="54" xfId="2" applyNumberFormat="1" applyFont="1" applyFill="1" applyBorder="1" applyAlignment="1">
      <alignment vertical="center"/>
    </xf>
    <xf numFmtId="164" fontId="5" fillId="2" borderId="14" xfId="2" applyNumberFormat="1" applyFont="1" applyFill="1" applyBorder="1" applyAlignment="1">
      <alignment vertical="center"/>
    </xf>
    <xf numFmtId="164" fontId="5" fillId="2" borderId="222" xfId="2" applyNumberFormat="1" applyFont="1" applyFill="1" applyBorder="1" applyAlignment="1">
      <alignment vertical="center"/>
    </xf>
    <xf numFmtId="164" fontId="5" fillId="2" borderId="223" xfId="2" applyNumberFormat="1" applyFont="1" applyFill="1" applyBorder="1" applyAlignment="1">
      <alignment vertical="center"/>
    </xf>
    <xf numFmtId="164" fontId="5" fillId="2" borderId="21" xfId="2" applyNumberFormat="1" applyFont="1" applyFill="1" applyBorder="1" applyAlignment="1">
      <alignment vertical="center"/>
    </xf>
    <xf numFmtId="164" fontId="5" fillId="2" borderId="36" xfId="2" applyNumberFormat="1" applyFont="1" applyFill="1" applyBorder="1" applyAlignment="1">
      <alignment vertical="center"/>
    </xf>
    <xf numFmtId="164" fontId="5" fillId="2" borderId="224" xfId="2" applyNumberFormat="1" applyFont="1" applyFill="1" applyBorder="1" applyAlignment="1">
      <alignment vertical="center"/>
    </xf>
    <xf numFmtId="164" fontId="5" fillId="2" borderId="225" xfId="2" applyNumberFormat="1" applyFont="1" applyFill="1" applyBorder="1" applyAlignment="1">
      <alignment vertical="center"/>
    </xf>
    <xf numFmtId="164" fontId="5" fillId="2" borderId="43" xfId="2" applyNumberFormat="1" applyFont="1" applyFill="1" applyBorder="1" applyAlignment="1">
      <alignment vertical="center"/>
    </xf>
    <xf numFmtId="164" fontId="5" fillId="2" borderId="58" xfId="2" applyNumberFormat="1" applyFont="1" applyFill="1" applyBorder="1" applyAlignment="1">
      <alignment vertical="center"/>
    </xf>
    <xf numFmtId="164" fontId="5" fillId="2" borderId="226" xfId="2" applyNumberFormat="1" applyFont="1" applyFill="1" applyBorder="1" applyAlignment="1">
      <alignment vertical="center"/>
    </xf>
    <xf numFmtId="164" fontId="5" fillId="2" borderId="227" xfId="2" applyNumberFormat="1" applyFont="1" applyFill="1" applyBorder="1" applyAlignment="1">
      <alignment vertical="center"/>
    </xf>
    <xf numFmtId="164" fontId="5" fillId="2" borderId="65" xfId="2" applyNumberFormat="1" applyFont="1" applyFill="1" applyBorder="1" applyAlignment="1">
      <alignment vertical="center"/>
    </xf>
    <xf numFmtId="164" fontId="5" fillId="2" borderId="69" xfId="2" applyNumberFormat="1" applyFont="1" applyFill="1" applyBorder="1" applyAlignment="1">
      <alignment vertical="center"/>
    </xf>
    <xf numFmtId="164" fontId="5" fillId="2" borderId="228" xfId="2" applyNumberFormat="1" applyFont="1" applyFill="1" applyBorder="1" applyAlignment="1">
      <alignment vertical="center"/>
    </xf>
    <xf numFmtId="164" fontId="5" fillId="2" borderId="229" xfId="2" applyNumberFormat="1" applyFont="1" applyFill="1" applyBorder="1" applyAlignment="1">
      <alignment vertical="center"/>
    </xf>
    <xf numFmtId="164" fontId="5" fillId="2" borderId="76" xfId="2" applyNumberFormat="1" applyFont="1" applyFill="1" applyBorder="1" applyAlignment="1">
      <alignment vertical="center"/>
    </xf>
    <xf numFmtId="164" fontId="5" fillId="2" borderId="80" xfId="2" applyNumberFormat="1" applyFont="1" applyFill="1" applyBorder="1" applyAlignment="1">
      <alignment vertical="center"/>
    </xf>
    <xf numFmtId="164" fontId="5" fillId="2" borderId="230" xfId="2" applyNumberFormat="1" applyFont="1" applyFill="1" applyBorder="1" applyAlignment="1">
      <alignment vertical="center"/>
    </xf>
    <xf numFmtId="164" fontId="5" fillId="2" borderId="231" xfId="2" applyNumberFormat="1" applyFont="1" applyFill="1" applyBorder="1" applyAlignment="1">
      <alignment vertical="center"/>
    </xf>
    <xf numFmtId="164" fontId="5" fillId="2" borderId="87" xfId="2" applyNumberFormat="1" applyFont="1" applyFill="1" applyBorder="1" applyAlignment="1">
      <alignment vertical="center"/>
    </xf>
    <xf numFmtId="0" fontId="6" fillId="0" borderId="91" xfId="2" applyNumberFormat="1" applyFont="1" applyBorder="1" applyAlignment="1">
      <alignment horizontal="center" vertical="center" wrapText="1"/>
    </xf>
    <xf numFmtId="0" fontId="6" fillId="0" borderId="232" xfId="2" applyNumberFormat="1" applyFont="1" applyBorder="1" applyAlignment="1">
      <alignment horizontal="center" vertical="center" wrapText="1"/>
    </xf>
    <xf numFmtId="0" fontId="6" fillId="0" borderId="233" xfId="2" applyNumberFormat="1" applyFont="1" applyBorder="1" applyAlignment="1">
      <alignment horizontal="center" vertical="center" wrapText="1"/>
    </xf>
    <xf numFmtId="0" fontId="6" fillId="0" borderId="25" xfId="2" applyNumberFormat="1" applyFont="1" applyBorder="1" applyAlignment="1">
      <alignment horizontal="center" wrapText="1"/>
    </xf>
    <xf numFmtId="0" fontId="6" fillId="0" borderId="234" xfId="2" applyNumberFormat="1" applyFont="1" applyBorder="1" applyAlignment="1">
      <alignment horizontal="center" wrapText="1"/>
    </xf>
    <xf numFmtId="0" fontId="6" fillId="0" borderId="31" xfId="2" applyNumberFormat="1" applyFont="1" applyBorder="1" applyAlignment="1">
      <alignment horizontal="center" wrapText="1"/>
    </xf>
    <xf numFmtId="0" fontId="6" fillId="0" borderId="235" xfId="2" applyNumberFormat="1" applyFont="1" applyBorder="1" applyAlignment="1">
      <alignment horizontal="center" wrapText="1"/>
    </xf>
    <xf numFmtId="0" fontId="6" fillId="0" borderId="54" xfId="2" applyNumberFormat="1" applyFont="1" applyBorder="1" applyAlignment="1">
      <alignment horizontal="center" wrapText="1"/>
    </xf>
    <xf numFmtId="164" fontId="5" fillId="0" borderId="236" xfId="2" applyNumberFormat="1" applyFont="1" applyBorder="1" applyAlignment="1">
      <alignment horizontal="centerContinuous" vertical="center"/>
    </xf>
    <xf numFmtId="164" fontId="5" fillId="0" borderId="237" xfId="2" applyNumberFormat="1" applyFont="1" applyBorder="1" applyAlignment="1">
      <alignment horizontal="centerContinuous" vertical="center"/>
    </xf>
    <xf numFmtId="164" fontId="5" fillId="0" borderId="238" xfId="2" applyNumberFormat="1" applyFont="1" applyBorder="1" applyAlignment="1">
      <alignment horizontal="centerContinuous" vertical="center"/>
    </xf>
    <xf numFmtId="164" fontId="7" fillId="0" borderId="239" xfId="2" applyNumberFormat="1" applyFont="1" applyBorder="1" applyAlignment="1">
      <alignment horizontal="centerContinuous" vertical="center"/>
    </xf>
    <xf numFmtId="0" fontId="7" fillId="0" borderId="240" xfId="2" applyNumberFormat="1" applyFont="1" applyBorder="1" applyAlignment="1">
      <alignment horizontal="centerContinuous" wrapText="1"/>
    </xf>
    <xf numFmtId="164" fontId="5" fillId="0" borderId="240" xfId="2" applyNumberFormat="1" applyFont="1" applyBorder="1" applyAlignment="1">
      <alignment horizontal="centerContinuous" vertical="center"/>
    </xf>
    <xf numFmtId="164" fontId="7" fillId="0" borderId="241" xfId="2" applyNumberFormat="1" applyFont="1" applyBorder="1" applyAlignment="1">
      <alignment horizontal="centerContinuous" vertical="center"/>
    </xf>
    <xf numFmtId="0" fontId="7" fillId="0" borderId="242" xfId="2" applyNumberFormat="1" applyFont="1" applyBorder="1" applyAlignment="1">
      <alignment horizontal="centerContinuous" wrapText="1"/>
    </xf>
    <xf numFmtId="164" fontId="0" fillId="0" borderId="0" xfId="0" applyNumberFormat="1"/>
    <xf numFmtId="0" fontId="12" fillId="0" borderId="0" xfId="0" applyFont="1" applyAlignment="1">
      <alignment horizontal="centerContinuous" wrapText="1"/>
    </xf>
    <xf numFmtId="0" fontId="6" fillId="0" borderId="113" xfId="2" applyNumberFormat="1" applyFont="1" applyBorder="1" applyAlignment="1">
      <alignment horizontal="center"/>
    </xf>
    <xf numFmtId="0" fontId="6" fillId="0" borderId="106" xfId="2" applyNumberFormat="1" applyFont="1" applyBorder="1" applyAlignment="1">
      <alignment horizontal="center"/>
    </xf>
    <xf numFmtId="0" fontId="6" fillId="0" borderId="101" xfId="2" applyNumberFormat="1" applyFont="1" applyBorder="1" applyAlignment="1">
      <alignment horizontal="center"/>
    </xf>
    <xf numFmtId="0" fontId="6" fillId="0" borderId="105" xfId="2" applyNumberFormat="1" applyFont="1" applyBorder="1" applyAlignment="1">
      <alignment horizontal="center" wrapText="1"/>
    </xf>
    <xf numFmtId="0" fontId="6" fillId="0" borderId="1" xfId="2" applyNumberFormat="1" applyFont="1" applyBorder="1" applyAlignment="1">
      <alignment horizontal="center" wrapText="1"/>
    </xf>
    <xf numFmtId="0" fontId="0" fillId="0" borderId="1" xfId="0" applyBorder="1" applyAlignment="1">
      <alignment vertical="center"/>
    </xf>
    <xf numFmtId="0" fontId="0" fillId="0" borderId="0" xfId="0" applyBorder="1" applyAlignment="1">
      <alignment vertical="center"/>
    </xf>
    <xf numFmtId="0" fontId="3" fillId="0" borderId="0" xfId="0" applyFont="1" applyAlignment="1">
      <alignment vertical="center"/>
    </xf>
    <xf numFmtId="0" fontId="2"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2" fillId="0" borderId="0" xfId="0" applyFont="1" applyAlignment="1">
      <alignment vertical="center" wrapText="1"/>
    </xf>
    <xf numFmtId="0" fontId="6" fillId="0" borderId="174" xfId="2" applyNumberFormat="1" applyFont="1" applyBorder="1" applyAlignment="1">
      <alignment horizontal="center" wrapText="1"/>
    </xf>
    <xf numFmtId="0" fontId="6" fillId="0" borderId="51" xfId="2" applyNumberFormat="1" applyFont="1" applyBorder="1" applyAlignment="1">
      <alignment horizontal="center" wrapText="1"/>
    </xf>
    <xf numFmtId="0" fontId="6" fillId="0" borderId="173" xfId="2" applyNumberFormat="1" applyFont="1" applyBorder="1" applyAlignment="1">
      <alignment horizontal="center" wrapText="1"/>
    </xf>
    <xf numFmtId="0" fontId="6" fillId="0" borderId="172" xfId="2" applyNumberFormat="1" applyFont="1" applyBorder="1" applyAlignment="1">
      <alignment horizontal="center" wrapText="1"/>
    </xf>
    <xf numFmtId="0" fontId="6" fillId="0" borderId="137" xfId="2" applyNumberFormat="1" applyFont="1" applyBorder="1" applyAlignment="1">
      <alignment horizontal="center" wrapText="1"/>
    </xf>
    <xf numFmtId="0" fontId="6" fillId="0" borderId="52" xfId="2" applyNumberFormat="1" applyFont="1" applyBorder="1" applyAlignment="1">
      <alignment horizontal="center" wrapText="1"/>
    </xf>
    <xf numFmtId="0" fontId="6" fillId="0" borderId="169" xfId="2" applyNumberFormat="1" applyFont="1" applyBorder="1" applyAlignment="1">
      <alignment horizontal="center" wrapText="1"/>
    </xf>
    <xf numFmtId="0" fontId="6" fillId="0" borderId="19" xfId="2" applyNumberFormat="1" applyFont="1" applyBorder="1" applyAlignment="1">
      <alignment horizontal="center" wrapText="1"/>
    </xf>
    <xf numFmtId="0" fontId="6" fillId="0" borderId="124" xfId="2" applyNumberFormat="1" applyFont="1" applyBorder="1" applyAlignment="1">
      <alignment horizontal="center" wrapText="1"/>
    </xf>
    <xf numFmtId="0" fontId="6" fillId="0" borderId="168" xfId="2" applyNumberFormat="1" applyFont="1" applyBorder="1" applyAlignment="1">
      <alignment horizontal="center" wrapText="1"/>
    </xf>
    <xf numFmtId="0" fontId="6" fillId="0" borderId="154" xfId="2" applyFont="1" applyBorder="1" applyAlignment="1">
      <alignment horizontal="center" vertical="center"/>
    </xf>
    <xf numFmtId="0" fontId="6" fillId="0" borderId="127" xfId="2" applyFont="1" applyBorder="1" applyAlignment="1">
      <alignment horizontal="center" vertical="center"/>
    </xf>
    <xf numFmtId="0" fontId="6" fillId="0" borderId="160" xfId="2" applyFont="1" applyBorder="1" applyAlignment="1">
      <alignment horizontal="center" vertical="center"/>
    </xf>
    <xf numFmtId="0" fontId="6" fillId="0" borderId="184" xfId="2" applyNumberFormat="1" applyFont="1" applyBorder="1" applyAlignment="1">
      <alignment horizontal="center" wrapText="1"/>
    </xf>
    <xf numFmtId="0" fontId="6" fillId="0" borderId="127" xfId="2" applyNumberFormat="1" applyFont="1" applyBorder="1" applyAlignment="1">
      <alignment horizontal="center" wrapText="1"/>
    </xf>
    <xf numFmtId="0" fontId="6" fillId="0" borderId="160" xfId="2" applyNumberFormat="1" applyFont="1" applyBorder="1" applyAlignment="1">
      <alignment horizontal="center" wrapText="1"/>
    </xf>
    <xf numFmtId="0" fontId="6" fillId="0" borderId="183" xfId="2" applyNumberFormat="1" applyFont="1" applyBorder="1" applyAlignment="1">
      <alignment horizontal="center"/>
    </xf>
    <xf numFmtId="0" fontId="6" fillId="0" borderId="0" xfId="2" applyNumberFormat="1" applyFont="1" applyBorder="1" applyAlignment="1">
      <alignment horizontal="center"/>
    </xf>
    <xf numFmtId="0" fontId="6" fillId="0" borderId="162" xfId="2" applyNumberFormat="1" applyFont="1" applyBorder="1" applyAlignment="1">
      <alignment horizontal="center"/>
    </xf>
    <xf numFmtId="0" fontId="6" fillId="0" borderId="182" xfId="2" applyNumberFormat="1" applyFont="1" applyBorder="1" applyAlignment="1">
      <alignment horizontal="center" wrapText="1"/>
    </xf>
    <xf numFmtId="0" fontId="6" fillId="0" borderId="57" xfId="2" applyNumberFormat="1" applyFont="1" applyBorder="1" applyAlignment="1">
      <alignment horizontal="center" wrapText="1"/>
    </xf>
    <xf numFmtId="0" fontId="6" fillId="0" borderId="175" xfId="2" applyNumberFormat="1" applyFont="1" applyBorder="1" applyAlignment="1">
      <alignment horizontal="center" wrapText="1"/>
    </xf>
    <xf numFmtId="0" fontId="6" fillId="0" borderId="163" xfId="2" applyNumberFormat="1" applyFont="1" applyBorder="1" applyAlignment="1">
      <alignment horizontal="center" wrapText="1"/>
    </xf>
    <xf numFmtId="0" fontId="6" fillId="0" borderId="171" xfId="2" applyNumberFormat="1" applyFont="1" applyBorder="1" applyAlignment="1">
      <alignment horizontal="center" wrapText="1"/>
    </xf>
    <xf numFmtId="0" fontId="6" fillId="0" borderId="50" xfId="2" applyNumberFormat="1" applyFont="1" applyBorder="1" applyAlignment="1">
      <alignment horizontal="center" wrapText="1"/>
    </xf>
    <xf numFmtId="0" fontId="7" fillId="6" borderId="170" xfId="2" applyNumberFormat="1" applyFont="1" applyFill="1" applyBorder="1" applyAlignment="1">
      <alignment horizontal="center" wrapText="1"/>
    </xf>
    <xf numFmtId="0" fontId="7" fillId="6" borderId="47" xfId="2" applyNumberFormat="1" applyFont="1" applyFill="1" applyBorder="1" applyAlignment="1">
      <alignment horizontal="center" wrapText="1"/>
    </xf>
    <xf numFmtId="0" fontId="6" fillId="0" borderId="140" xfId="2" applyNumberFormat="1" applyFont="1" applyBorder="1" applyAlignment="1">
      <alignment horizontal="center" wrapText="1"/>
    </xf>
    <xf numFmtId="0" fontId="6" fillId="0" borderId="122" xfId="2" applyFont="1" applyBorder="1" applyAlignment="1">
      <alignment horizontal="center" vertical="center"/>
    </xf>
    <xf numFmtId="0" fontId="6" fillId="0" borderId="215" xfId="2" applyNumberFormat="1" applyFont="1" applyBorder="1" applyAlignment="1">
      <alignment horizontal="center" wrapText="1"/>
    </xf>
    <xf numFmtId="0" fontId="6" fillId="0" borderId="198" xfId="2" applyNumberFormat="1" applyFont="1" applyBorder="1" applyAlignment="1">
      <alignment horizontal="center" wrapText="1"/>
    </xf>
    <xf numFmtId="0" fontId="6" fillId="0" borderId="214" xfId="2" applyNumberFormat="1" applyFont="1" applyBorder="1" applyAlignment="1">
      <alignment horizontal="center" wrapText="1"/>
    </xf>
    <xf numFmtId="0" fontId="6" fillId="0" borderId="197" xfId="2" applyNumberFormat="1" applyFont="1" applyBorder="1" applyAlignment="1">
      <alignment horizontal="center" wrapText="1"/>
    </xf>
    <xf numFmtId="0" fontId="6" fillId="0" borderId="217" xfId="2" applyNumberFormat="1" applyFont="1" applyBorder="1" applyAlignment="1">
      <alignment horizontal="center"/>
    </xf>
    <xf numFmtId="0" fontId="6" fillId="0" borderId="213" xfId="2" applyNumberFormat="1" applyFont="1" applyBorder="1" applyAlignment="1">
      <alignment horizontal="center"/>
    </xf>
    <xf numFmtId="0" fontId="6" fillId="0" borderId="212" xfId="2" applyNumberFormat="1" applyFont="1" applyBorder="1" applyAlignment="1">
      <alignment horizontal="center"/>
    </xf>
    <xf numFmtId="0" fontId="6" fillId="0" borderId="216" xfId="2" applyNumberFormat="1" applyFont="1" applyBorder="1" applyAlignment="1">
      <alignment horizontal="center" wrapText="1"/>
    </xf>
    <xf numFmtId="0" fontId="6" fillId="0" borderId="139" xfId="2" applyNumberFormat="1" applyFont="1" applyBorder="1" applyAlignment="1">
      <alignment horizontal="center" wrapText="1"/>
    </xf>
    <xf numFmtId="0" fontId="6" fillId="0" borderId="243" xfId="2" applyNumberFormat="1" applyFont="1" applyBorder="1" applyAlignment="1">
      <alignment horizontal="center"/>
    </xf>
    <xf numFmtId="0" fontId="6" fillId="0" borderId="244" xfId="2" applyNumberFormat="1" applyFont="1" applyBorder="1" applyAlignment="1">
      <alignment horizontal="center" wrapText="1"/>
    </xf>
    <xf numFmtId="0" fontId="6" fillId="0" borderId="221" xfId="2" applyNumberFormat="1" applyFont="1" applyBorder="1" applyAlignment="1">
      <alignment horizontal="center" wrapText="1"/>
    </xf>
  </cellXfs>
  <cellStyles count="19">
    <cellStyle name="Comma 2" xfId="4"/>
    <cellStyle name="Comma 4" xfId="5"/>
    <cellStyle name="Normal" xfId="0" builtinId="0"/>
    <cellStyle name="Normal 2" xfId="6"/>
    <cellStyle name="Normal 2 2" xfId="7"/>
    <cellStyle name="Normal 2 3" xfId="8"/>
    <cellStyle name="Normal 3" xfId="9"/>
    <cellStyle name="Normal 3 2" xfId="10"/>
    <cellStyle name="Normal 3 3" xfId="11"/>
    <cellStyle name="Normal 4" xfId="12"/>
    <cellStyle name="Normal 4 2" xfId="13"/>
    <cellStyle name="Normal 4 3" xfId="14"/>
    <cellStyle name="Normal 5" xfId="15"/>
    <cellStyle name="Normal 6" xfId="16"/>
    <cellStyle name="Normal 8" xfId="3"/>
    <cellStyle name="Normal 9" xfId="2"/>
    <cellStyle name="Percent" xfId="1" builtinId="5"/>
    <cellStyle name="Percent 2" xfId="17"/>
    <cellStyle name="Variable One Decimal"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'483300'!$B$4</c:f>
              <c:strCache>
                <c:ptCount val="1"/>
                <c:pt idx="0">
                  <c:v>Interim
Instream
Flow</c:v>
                </c:pt>
              </c:strCache>
            </c:strRef>
          </c:tx>
          <c:spPr>
            <a:ln>
              <a:solidFill>
                <a:schemeClr val="tx1"/>
              </a:solidFill>
              <a:prstDash val="dash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'483300'!$B$23:$B$34</c:f>
              <c:numCache>
                <c:formatCode>[&gt;=20]#,##0_);[&lt;=-20]\(#,##0\);#,##0.0_)</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val>
          <c:smooth val="0"/>
        </c:ser>
        <c:ser>
          <c:idx val="1"/>
          <c:order val="1"/>
          <c:tx>
            <c:strRef>
              <c:f>'483300'!$C$4</c:f>
              <c:strCache>
                <c:ptCount val="1"/>
                <c:pt idx="0">
                  <c:v>HYDROSS
Enforceable
Min. Flow
Oper. Improv.</c:v>
                </c:pt>
              </c:strCache>
            </c:strRef>
          </c:tx>
          <c:spPr>
            <a:ln>
              <a:solidFill>
                <a:schemeClr val="tx1"/>
              </a:solidFill>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'483300'!$C$23:$C$34</c:f>
              <c:numCache>
                <c:formatCode>[&gt;=20]#,##0_);[&lt;=-20]\(#,##0\);#,##0.0_)</c:formatCode>
                <c:ptCount val="12"/>
                <c:pt idx="0">
                  <c:v>13</c:v>
                </c:pt>
                <c:pt idx="1">
                  <c:v>13</c:v>
                </c:pt>
                <c:pt idx="2">
                  <c:v>20</c:v>
                </c:pt>
                <c:pt idx="3">
                  <c:v>24</c:v>
                </c:pt>
                <c:pt idx="4">
                  <c:v>65</c:v>
                </c:pt>
                <c:pt idx="5">
                  <c:v>80</c:v>
                </c:pt>
                <c:pt idx="6">
                  <c:v>40</c:v>
                </c:pt>
                <c:pt idx="7">
                  <c:v>25</c:v>
                </c:pt>
                <c:pt idx="8">
                  <c:v>20</c:v>
                </c:pt>
                <c:pt idx="9">
                  <c:v>20</c:v>
                </c:pt>
                <c:pt idx="10">
                  <c:v>20</c:v>
                </c:pt>
                <c:pt idx="11">
                  <c:v>15</c:v>
                </c:pt>
              </c:numCache>
            </c:numRef>
          </c:val>
          <c:smooth val="0"/>
        </c:ser>
        <c:ser>
          <c:idx val="3"/>
          <c:order val="2"/>
          <c:tx>
            <c:strRef>
              <c:f>'483300'!$D$5</c:f>
              <c:strCache>
                <c:ptCount val="1"/>
                <c:pt idx="0">
                  <c:v>HYDROSS
Natural
Flow</c:v>
                </c:pt>
              </c:strCache>
            </c:strRef>
          </c:tx>
          <c:spPr>
            <a:ln>
              <a:solidFill>
                <a:schemeClr val="accent1"/>
              </a:solidFill>
              <a:prstDash val="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'483300'!$D$23:$D$34</c:f>
              <c:numCache>
                <c:formatCode>[&gt;=20]#,##0_);[&lt;=-20]\(#,##0\);#,##0.0_)</c:formatCode>
                <c:ptCount val="12"/>
                <c:pt idx="0">
                  <c:v>16.134797043010753</c:v>
                </c:pt>
                <c:pt idx="1">
                  <c:v>15.152053943452383</c:v>
                </c:pt>
                <c:pt idx="2">
                  <c:v>26.357752016129037</c:v>
                </c:pt>
                <c:pt idx="3">
                  <c:v>41.420862847222224</c:v>
                </c:pt>
                <c:pt idx="4">
                  <c:v>164.98191431451613</c:v>
                </c:pt>
                <c:pt idx="5">
                  <c:v>462.22739444444449</c:v>
                </c:pt>
                <c:pt idx="6">
                  <c:v>320.72517775537631</c:v>
                </c:pt>
                <c:pt idx="7">
                  <c:v>106.41291330645161</c:v>
                </c:pt>
                <c:pt idx="8">
                  <c:v>71.919206944444468</c:v>
                </c:pt>
                <c:pt idx="9">
                  <c:v>38.259744623655912</c:v>
                </c:pt>
                <c:pt idx="10">
                  <c:v>40.457358333333339</c:v>
                </c:pt>
                <c:pt idx="11">
                  <c:v>21.239484543010754</c:v>
                </c:pt>
              </c:numCache>
            </c:numRef>
          </c:val>
          <c:smooth val="0"/>
        </c:ser>
        <c:ser>
          <c:idx val="4"/>
          <c:order val="3"/>
          <c:tx>
            <c:strRef>
              <c:f>'483300'!$F$5</c:f>
              <c:strCache>
                <c:ptCount val="1"/>
                <c:pt idx="0">
                  <c:v>HYDROSS
2009 HIA
(Existing)</c:v>
                </c:pt>
              </c:strCache>
            </c:strRef>
          </c:tx>
          <c:spPr>
            <a:ln>
              <a:solidFill>
                <a:schemeClr val="accent3"/>
              </a:solidFill>
              <a:prstDash val="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'483300'!$F$23:$F$34</c:f>
              <c:numCache>
                <c:formatCode>[&gt;=20]#,##0_);[&lt;=-20]\(#,##0\);#,##0.0_)</c:formatCode>
                <c:ptCount val="12"/>
                <c:pt idx="0">
                  <c:v>14.84437432795699</c:v>
                </c:pt>
                <c:pt idx="1">
                  <c:v>16.714880580357143</c:v>
                </c:pt>
                <c:pt idx="2">
                  <c:v>15.497432795698929</c:v>
                </c:pt>
                <c:pt idx="3">
                  <c:v>21.481953472222219</c:v>
                </c:pt>
                <c:pt idx="4">
                  <c:v>36.01473924731183</c:v>
                </c:pt>
                <c:pt idx="5">
                  <c:v>204.28413194444448</c:v>
                </c:pt>
                <c:pt idx="6">
                  <c:v>88.788344422043011</c:v>
                </c:pt>
                <c:pt idx="7">
                  <c:v>65.834652553763448</c:v>
                </c:pt>
                <c:pt idx="8">
                  <c:v>92.388457638888909</c:v>
                </c:pt>
                <c:pt idx="9">
                  <c:v>31.94558568548387</c:v>
                </c:pt>
                <c:pt idx="10">
                  <c:v>20.196118402777778</c:v>
                </c:pt>
                <c:pt idx="11">
                  <c:v>22.092949260752686</c:v>
                </c:pt>
              </c:numCache>
            </c:numRef>
          </c:val>
          <c:smooth val="0"/>
        </c:ser>
        <c:ser>
          <c:idx val="5"/>
          <c:order val="4"/>
          <c:tx>
            <c:strRef>
              <c:f>'483300'!$G$5</c:f>
              <c:strCache>
                <c:ptCount val="1"/>
                <c:pt idx="0">
                  <c:v>HYDROSS
Achievable
Management
Target
Oper. Improv.</c:v>
                </c:pt>
              </c:strCache>
            </c:strRef>
          </c:tx>
          <c:spPr>
            <a:ln>
              <a:solidFill>
                <a:schemeClr val="accent2"/>
              </a:solidFill>
              <a:prstDash val="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'483300'!$G$23:$G$34</c:f>
              <c:numCache>
                <c:formatCode>[&gt;=20]#,##0_);[&lt;=-20]\(#,##0\);#,##0.0_)</c:formatCode>
                <c:ptCount val="12"/>
                <c:pt idx="0">
                  <c:v>21.664936155913978</c:v>
                </c:pt>
                <c:pt idx="1">
                  <c:v>17.805366071428573</c:v>
                </c:pt>
                <c:pt idx="2">
                  <c:v>20.652089717741934</c:v>
                </c:pt>
                <c:pt idx="3">
                  <c:v>24.000013888888883</c:v>
                </c:pt>
                <c:pt idx="4">
                  <c:v>85.000060483870968</c:v>
                </c:pt>
                <c:pt idx="5">
                  <c:v>174.12500798611111</c:v>
                </c:pt>
                <c:pt idx="6">
                  <c:v>129.4941512096774</c:v>
                </c:pt>
                <c:pt idx="7">
                  <c:v>66.942802755376349</c:v>
                </c:pt>
                <c:pt idx="8">
                  <c:v>119.2410045138889</c:v>
                </c:pt>
                <c:pt idx="9">
                  <c:v>91.842659274193537</c:v>
                </c:pt>
                <c:pt idx="10">
                  <c:v>54.964712152777778</c:v>
                </c:pt>
                <c:pt idx="11">
                  <c:v>25.859846774193546</c:v>
                </c:pt>
              </c:numCache>
            </c:numRef>
          </c:val>
          <c:smooth val="0"/>
        </c:ser>
        <c:dLbls>
          <c:showLegendKey val="0"/>
          <c:showVal val="0"/>
          <c:showCatName val="0"/>
          <c:showSerName val="0"/>
          <c:showPercent val="0"/>
          <c:showBubbleSize val="0"/>
        </c:dLbls>
        <c:marker val="1"/>
        <c:smooth val="0"/>
        <c:axId val="57261056"/>
        <c:axId val="57262848"/>
      </c:lineChart>
      <c:catAx>
        <c:axId val="57261056"/>
        <c:scaling>
          <c:orientation val="minMax"/>
        </c:scaling>
        <c:delete val="0"/>
        <c:axPos val="b"/>
        <c:majorTickMark val="out"/>
        <c:minorTickMark val="none"/>
        <c:tickLblPos val="nextTo"/>
        <c:crossAx val="57262848"/>
        <c:crosses val="autoZero"/>
        <c:auto val="1"/>
        <c:lblAlgn val="ctr"/>
        <c:lblOffset val="100"/>
        <c:noMultiLvlLbl val="0"/>
      </c:catAx>
      <c:valAx>
        <c:axId val="57262848"/>
        <c:scaling>
          <c:orientation val="minMax"/>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57261056"/>
        <c:crosses val="autoZero"/>
        <c:crossBetween val="between"/>
      </c:valAx>
    </c:plotArea>
    <c:legend>
      <c:legendPos val="b"/>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TotalFIIP!$D$4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TotalFIIP!$E$6:$E$17</c:f>
              <c:numCache>
                <c:formatCode>[&gt;=20]#,##0.0_);[&lt;=-20]\(#,##0.0\);#,##0.00_)</c:formatCode>
                <c:ptCount val="12"/>
                <c:pt idx="0">
                  <c:v>0</c:v>
                </c:pt>
                <c:pt idx="1">
                  <c:v>0</c:v>
                </c:pt>
                <c:pt idx="2">
                  <c:v>4.7053730122107126E-5</c:v>
                </c:pt>
                <c:pt idx="3">
                  <c:v>1.002590226053642E-2</c:v>
                </c:pt>
                <c:pt idx="4">
                  <c:v>4.7915935311017011E-2</c:v>
                </c:pt>
                <c:pt idx="5">
                  <c:v>0.12861297530989324</c:v>
                </c:pt>
                <c:pt idx="6">
                  <c:v>0.22749724464942475</c:v>
                </c:pt>
                <c:pt idx="7">
                  <c:v>0.18923862652843096</c:v>
                </c:pt>
                <c:pt idx="8">
                  <c:v>9.1863380029361716E-2</c:v>
                </c:pt>
                <c:pt idx="9">
                  <c:v>4.6713871001548973E-3</c:v>
                </c:pt>
                <c:pt idx="10">
                  <c:v>0</c:v>
                </c:pt>
                <c:pt idx="11">
                  <c:v>0</c:v>
                </c:pt>
              </c:numCache>
            </c:numRef>
          </c:val>
        </c:ser>
        <c:ser>
          <c:idx val="4"/>
          <c:order val="3"/>
          <c:tx>
            <c:strRef>
              <c:f>TotalFIIP!$F$4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TotalFIIP!$G$6:$G$17</c:f>
              <c:numCache>
                <c:formatCode>[&gt;=20]#,##0.0_);[&lt;=-20]\(#,##0.0\);#,##0.00_)</c:formatCode>
                <c:ptCount val="12"/>
                <c:pt idx="0">
                  <c:v>0</c:v>
                </c:pt>
                <c:pt idx="1">
                  <c:v>0</c:v>
                </c:pt>
                <c:pt idx="2">
                  <c:v>0</c:v>
                </c:pt>
                <c:pt idx="3">
                  <c:v>5.8868671773946646E-3</c:v>
                </c:pt>
                <c:pt idx="4">
                  <c:v>4.0775200787923113E-2</c:v>
                </c:pt>
                <c:pt idx="5">
                  <c:v>0.11613181533772936</c:v>
                </c:pt>
                <c:pt idx="6">
                  <c:v>0.23109631618785093</c:v>
                </c:pt>
                <c:pt idx="7">
                  <c:v>0.19169294623052727</c:v>
                </c:pt>
                <c:pt idx="8">
                  <c:v>0.10205318636824065</c:v>
                </c:pt>
                <c:pt idx="9">
                  <c:v>4.6365601404745944E-4</c:v>
                </c:pt>
                <c:pt idx="10">
                  <c:v>0</c:v>
                </c:pt>
                <c:pt idx="11">
                  <c:v>0</c:v>
                </c:pt>
              </c:numCache>
            </c:numRef>
          </c:val>
        </c:ser>
        <c:dLbls>
          <c:showLegendKey val="0"/>
          <c:showVal val="0"/>
          <c:showCatName val="0"/>
          <c:showSerName val="0"/>
          <c:showPercent val="0"/>
          <c:showBubbleSize val="0"/>
        </c:dLbls>
        <c:gapWidth val="150"/>
        <c:axId val="70183936"/>
        <c:axId val="70185728"/>
      </c:barChart>
      <c:lineChart>
        <c:grouping val="standard"/>
        <c:varyColors val="0"/>
        <c:ser>
          <c:idx val="1"/>
          <c:order val="0"/>
          <c:tx>
            <c:strRef>
              <c:f>TotalFIIP!$AC$3</c:f>
              <c:strCache>
                <c:ptCount val="1"/>
                <c:pt idx="0">
                  <c:v>HYDROSS
2009 HIA
(Existing)
Total
River
Diversion</c:v>
                </c:pt>
              </c:strCache>
            </c:strRef>
          </c:tx>
          <c:spPr>
            <a:ln>
              <a:solidFill>
                <a:schemeClr val="accent3"/>
              </a:solidFill>
              <a:prstDash val="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TotalFIIP!$AD$6:$AD$17</c:f>
              <c:numCache>
                <c:formatCode>[&gt;=20]#,##0.0_);[&lt;=-20]\(#,##0.0\);#,##0.00_)</c:formatCode>
                <c:ptCount val="12"/>
                <c:pt idx="0">
                  <c:v>8.2808185343235079E-3</c:v>
                </c:pt>
                <c:pt idx="1">
                  <c:v>1.8600518380294518E-2</c:v>
                </c:pt>
                <c:pt idx="2">
                  <c:v>1.8437950584365096E-2</c:v>
                </c:pt>
                <c:pt idx="3">
                  <c:v>7.358387112675116E-2</c:v>
                </c:pt>
                <c:pt idx="4">
                  <c:v>0.24415364690214664</c:v>
                </c:pt>
                <c:pt idx="5">
                  <c:v>0.41424483792394479</c:v>
                </c:pt>
                <c:pt idx="6">
                  <c:v>0.47077339259281908</c:v>
                </c:pt>
                <c:pt idx="7">
                  <c:v>0.36002413553985352</c:v>
                </c:pt>
                <c:pt idx="8">
                  <c:v>0.16339278331417834</c:v>
                </c:pt>
                <c:pt idx="9">
                  <c:v>5.5912231820183532E-2</c:v>
                </c:pt>
                <c:pt idx="10">
                  <c:v>3.2238030769782752E-2</c:v>
                </c:pt>
                <c:pt idx="11">
                  <c:v>8.7613707024053241E-3</c:v>
                </c:pt>
              </c:numCache>
            </c:numRef>
          </c:val>
          <c:smooth val="0"/>
        </c:ser>
        <c:ser>
          <c:idx val="2"/>
          <c:order val="1"/>
          <c:tx>
            <c:strRef>
              <c:f>TotalFIIP!$AF$3</c:f>
              <c:strCache>
                <c:ptCount val="1"/>
                <c:pt idx="0">
                  <c:v>HYDROSS
Oper. Improv.
Total
River
Diversion</c:v>
                </c:pt>
              </c:strCache>
            </c:strRef>
          </c:tx>
          <c:spPr>
            <a:ln>
              <a:solidFill>
                <a:schemeClr val="accent2"/>
              </a:solidFill>
              <a:prstDash val="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TotalFIIP!$AG$6:$AG$17</c:f>
              <c:numCache>
                <c:formatCode>[&gt;=20]#,##0.0_);[&lt;=-20]\(#,##0.0\);#,##0.00_)</c:formatCode>
                <c:ptCount val="12"/>
                <c:pt idx="0">
                  <c:v>1.2469803028239412E-2</c:v>
                </c:pt>
                <c:pt idx="1">
                  <c:v>7.2535891695851198E-3</c:v>
                </c:pt>
                <c:pt idx="2">
                  <c:v>5.020193510087969E-2</c:v>
                </c:pt>
                <c:pt idx="3">
                  <c:v>8.3785665874311632E-2</c:v>
                </c:pt>
                <c:pt idx="4">
                  <c:v>0.19939492870506748</c:v>
                </c:pt>
                <c:pt idx="5">
                  <c:v>0.3698070443485863</c:v>
                </c:pt>
                <c:pt idx="6">
                  <c:v>0.38759881915781114</c:v>
                </c:pt>
                <c:pt idx="7">
                  <c:v>0.30430951165565184</c:v>
                </c:pt>
                <c:pt idx="8">
                  <c:v>0.21165380519187516</c:v>
                </c:pt>
                <c:pt idx="9">
                  <c:v>8.1567073707532189E-2</c:v>
                </c:pt>
                <c:pt idx="10">
                  <c:v>2.1306392712455352E-2</c:v>
                </c:pt>
                <c:pt idx="11">
                  <c:v>1.657856696092086E-2</c:v>
                </c:pt>
              </c:numCache>
            </c:numRef>
          </c:val>
          <c:smooth val="0"/>
        </c:ser>
        <c:dLbls>
          <c:showLegendKey val="0"/>
          <c:showVal val="0"/>
          <c:showCatName val="0"/>
          <c:showSerName val="0"/>
          <c:showPercent val="0"/>
          <c:showBubbleSize val="0"/>
        </c:dLbls>
        <c:marker val="1"/>
        <c:smooth val="0"/>
        <c:axId val="70183936"/>
        <c:axId val="70185728"/>
      </c:lineChart>
      <c:catAx>
        <c:axId val="70183936"/>
        <c:scaling>
          <c:orientation val="minMax"/>
        </c:scaling>
        <c:delete val="0"/>
        <c:axPos val="b"/>
        <c:majorTickMark val="out"/>
        <c:minorTickMark val="none"/>
        <c:tickLblPos val="nextTo"/>
        <c:crossAx val="70185728"/>
        <c:crosses val="autoZero"/>
        <c:auto val="1"/>
        <c:lblAlgn val="ctr"/>
        <c:lblOffset val="100"/>
        <c:noMultiLvlLbl val="0"/>
      </c:catAx>
      <c:valAx>
        <c:axId val="7018572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0183936"/>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ColdCr!$D$4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ColdCr!$E$6:$E$17</c:f>
              <c:numCache>
                <c:formatCode>[&gt;=20]#,##0.0_);[&lt;=-20]\(#,##0.0\);#,##0.00_)</c:formatCode>
                <c:ptCount val="12"/>
                <c:pt idx="0">
                  <c:v>0</c:v>
                </c:pt>
                <c:pt idx="1">
                  <c:v>0</c:v>
                </c:pt>
                <c:pt idx="2">
                  <c:v>0</c:v>
                </c:pt>
                <c:pt idx="3">
                  <c:v>2.2630197320308194E-2</c:v>
                </c:pt>
                <c:pt idx="4">
                  <c:v>5.742323334234354E-2</c:v>
                </c:pt>
                <c:pt idx="5">
                  <c:v>0.14645973391920805</c:v>
                </c:pt>
                <c:pt idx="6">
                  <c:v>0.26403979042216058</c:v>
                </c:pt>
                <c:pt idx="7">
                  <c:v>0.20660317171073952</c:v>
                </c:pt>
                <c:pt idx="8">
                  <c:v>9.9698690678684268E-2</c:v>
                </c:pt>
                <c:pt idx="9">
                  <c:v>1.3825598993795018E-2</c:v>
                </c:pt>
                <c:pt idx="10">
                  <c:v>0</c:v>
                </c:pt>
                <c:pt idx="11">
                  <c:v>0</c:v>
                </c:pt>
              </c:numCache>
            </c:numRef>
          </c:val>
        </c:ser>
        <c:ser>
          <c:idx val="4"/>
          <c:order val="3"/>
          <c:tx>
            <c:strRef>
              <c:f>ColdCr!$F$4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ColdCr!$G$6:$G$17</c:f>
              <c:numCache>
                <c:formatCode>[&gt;=20]#,##0.0_);[&lt;=-20]\(#,##0.0\);#,##0.00_)</c:formatCode>
                <c:ptCount val="12"/>
                <c:pt idx="0">
                  <c:v>0</c:v>
                </c:pt>
                <c:pt idx="1">
                  <c:v>0</c:v>
                </c:pt>
                <c:pt idx="2">
                  <c:v>0</c:v>
                </c:pt>
                <c:pt idx="3">
                  <c:v>1.5830429842891288E-2</c:v>
                </c:pt>
                <c:pt idx="4">
                  <c:v>4.9051428659188046E-2</c:v>
                </c:pt>
                <c:pt idx="5">
                  <c:v>1.4450249563465968E-2</c:v>
                </c:pt>
                <c:pt idx="6">
                  <c:v>0.26403979065462818</c:v>
                </c:pt>
                <c:pt idx="7">
                  <c:v>0.20633546451085333</c:v>
                </c:pt>
                <c:pt idx="8">
                  <c:v>0.10897921333501118</c:v>
                </c:pt>
                <c:pt idx="9">
                  <c:v>0</c:v>
                </c:pt>
                <c:pt idx="10">
                  <c:v>0</c:v>
                </c:pt>
                <c:pt idx="11">
                  <c:v>0</c:v>
                </c:pt>
              </c:numCache>
            </c:numRef>
          </c:val>
        </c:ser>
        <c:dLbls>
          <c:showLegendKey val="0"/>
          <c:showVal val="0"/>
          <c:showCatName val="0"/>
          <c:showSerName val="0"/>
          <c:showPercent val="0"/>
          <c:showBubbleSize val="0"/>
        </c:dLbls>
        <c:gapWidth val="150"/>
        <c:axId val="130818432"/>
        <c:axId val="130819968"/>
      </c:barChart>
      <c:lineChart>
        <c:grouping val="standard"/>
        <c:varyColors val="0"/>
        <c:ser>
          <c:idx val="1"/>
          <c:order val="0"/>
          <c:tx>
            <c:strRef>
              <c:f>ColdCr!$Q$3</c:f>
              <c:strCache>
                <c:ptCount val="1"/>
                <c:pt idx="0">
                  <c:v>HYDROSS
2009 HIA
(Existing)
Total
River
Diversion</c:v>
                </c:pt>
              </c:strCache>
            </c:strRef>
          </c:tx>
          <c:spPr>
            <a:ln>
              <a:solidFill>
                <a:schemeClr val="accent3"/>
              </a:solidFill>
              <a:prstDash val="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ColdCr!$R$6:$R$17</c:f>
              <c:numCache>
                <c:formatCode>[&gt;=20]#,##0.0_);[&lt;=-20]\(#,##0.0\);#,##0.00_)</c:formatCode>
                <c:ptCount val="12"/>
                <c:pt idx="0">
                  <c:v>0</c:v>
                </c:pt>
                <c:pt idx="1">
                  <c:v>0</c:v>
                </c:pt>
                <c:pt idx="2">
                  <c:v>0</c:v>
                </c:pt>
                <c:pt idx="3">
                  <c:v>3.8883500550357726E-2</c:v>
                </c:pt>
                <c:pt idx="4">
                  <c:v>9.1075707125049254E-2</c:v>
                </c:pt>
                <c:pt idx="5">
                  <c:v>0.21569916630222102</c:v>
                </c:pt>
                <c:pt idx="6">
                  <c:v>0.38886567072483152</c:v>
                </c:pt>
                <c:pt idx="7">
                  <c:v>0.28399061403538078</c:v>
                </c:pt>
                <c:pt idx="8">
                  <c:v>0.13704287378513302</c:v>
                </c:pt>
                <c:pt idx="9">
                  <c:v>2.0361706912805623E-2</c:v>
                </c:pt>
                <c:pt idx="10">
                  <c:v>0</c:v>
                </c:pt>
                <c:pt idx="11">
                  <c:v>0</c:v>
                </c:pt>
              </c:numCache>
            </c:numRef>
          </c:val>
          <c:smooth val="0"/>
        </c:ser>
        <c:ser>
          <c:idx val="2"/>
          <c:order val="1"/>
          <c:tx>
            <c:strRef>
              <c:f>ColdCr!$T$3</c:f>
              <c:strCache>
                <c:ptCount val="1"/>
                <c:pt idx="0">
                  <c:v>HYDROSS
Oper. Improv.
Total
River
Diversion</c:v>
                </c:pt>
              </c:strCache>
            </c:strRef>
          </c:tx>
          <c:spPr>
            <a:ln>
              <a:solidFill>
                <a:schemeClr val="accent2"/>
              </a:solidFill>
              <a:prstDash val="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ColdCr!$U$6:$U$17</c:f>
              <c:numCache>
                <c:formatCode>[&gt;=20]#,##0.0_);[&lt;=-20]\(#,##0.0\);#,##0.00_)</c:formatCode>
                <c:ptCount val="12"/>
                <c:pt idx="0">
                  <c:v>0</c:v>
                </c:pt>
                <c:pt idx="1">
                  <c:v>0</c:v>
                </c:pt>
                <c:pt idx="2">
                  <c:v>0</c:v>
                </c:pt>
                <c:pt idx="3">
                  <c:v>2.7200051276445515E-2</c:v>
                </c:pt>
                <c:pt idx="4">
                  <c:v>7.7797666390464787E-2</c:v>
                </c:pt>
                <c:pt idx="5">
                  <c:v>2.1281663569169322E-2</c:v>
                </c:pt>
                <c:pt idx="6">
                  <c:v>0.38886567106719905</c:v>
                </c:pt>
                <c:pt idx="7">
                  <c:v>0.28362263163003898</c:v>
                </c:pt>
                <c:pt idx="8">
                  <c:v>0.14979960595877828</c:v>
                </c:pt>
                <c:pt idx="9">
                  <c:v>0</c:v>
                </c:pt>
                <c:pt idx="10">
                  <c:v>0</c:v>
                </c:pt>
                <c:pt idx="11">
                  <c:v>0</c:v>
                </c:pt>
              </c:numCache>
            </c:numRef>
          </c:val>
          <c:smooth val="0"/>
        </c:ser>
        <c:dLbls>
          <c:showLegendKey val="0"/>
          <c:showVal val="0"/>
          <c:showCatName val="0"/>
          <c:showSerName val="0"/>
          <c:showPercent val="0"/>
          <c:showBubbleSize val="0"/>
        </c:dLbls>
        <c:marker val="1"/>
        <c:smooth val="0"/>
        <c:axId val="130818432"/>
        <c:axId val="130819968"/>
      </c:lineChart>
      <c:catAx>
        <c:axId val="130818432"/>
        <c:scaling>
          <c:orientation val="minMax"/>
        </c:scaling>
        <c:delete val="0"/>
        <c:axPos val="b"/>
        <c:majorTickMark val="out"/>
        <c:minorTickMark val="none"/>
        <c:tickLblPos val="nextTo"/>
        <c:crossAx val="130819968"/>
        <c:crosses val="autoZero"/>
        <c:auto val="1"/>
        <c:lblAlgn val="ctr"/>
        <c:lblOffset val="100"/>
        <c:noMultiLvlLbl val="0"/>
      </c:catAx>
      <c:valAx>
        <c:axId val="13081996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0818432"/>
        <c:crosses val="autoZero"/>
        <c:crossBetween val="between"/>
      </c:valAx>
    </c:plotArea>
    <c:legend>
      <c:legendPos val="b"/>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ColdCr!$D$4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ColdCr!$B$21:$B$32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ColdCr!$E$21:$E$32</c:f>
              <c:numCache>
                <c:formatCode>[&gt;=20]#,##0.0_);[&lt;=-20]\(#,##0.0\);#,##0.00_)</c:formatCode>
                <c:ptCount val="12"/>
                <c:pt idx="0">
                  <c:v>0</c:v>
                </c:pt>
                <c:pt idx="1">
                  <c:v>0</c:v>
                </c:pt>
                <c:pt idx="2">
                  <c:v>0</c:v>
                </c:pt>
                <c:pt idx="3">
                  <c:v>1.9500995482642027E-2</c:v>
                </c:pt>
                <c:pt idx="4">
                  <c:v>4.9180324762673817E-2</c:v>
                </c:pt>
                <c:pt idx="5">
                  <c:v>0.12341012836780582</c:v>
                </c:pt>
                <c:pt idx="6">
                  <c:v>0.30878559198490979</c:v>
                </c:pt>
                <c:pt idx="7">
                  <c:v>0.20713115015768416</c:v>
                </c:pt>
                <c:pt idx="8">
                  <c:v>8.5130947332705112E-2</c:v>
                </c:pt>
                <c:pt idx="9">
                  <c:v>1.5338641453959334E-2</c:v>
                </c:pt>
                <c:pt idx="10">
                  <c:v>0</c:v>
                </c:pt>
                <c:pt idx="11">
                  <c:v>0</c:v>
                </c:pt>
              </c:numCache>
            </c:numRef>
          </c:val>
        </c:ser>
        <c:ser>
          <c:idx val="4"/>
          <c:order val="3"/>
          <c:tx>
            <c:strRef>
              <c:f>ColdCr!$F$4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ColdCr!$B$21:$B$32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ColdCr!$G$21:$G$32</c:f>
              <c:numCache>
                <c:formatCode>[&gt;=20]#,##0.0_);[&lt;=-20]\(#,##0.0\);#,##0.00_)</c:formatCode>
                <c:ptCount val="12"/>
                <c:pt idx="0">
                  <c:v>0</c:v>
                </c:pt>
                <c:pt idx="1">
                  <c:v>0</c:v>
                </c:pt>
                <c:pt idx="2">
                  <c:v>0</c:v>
                </c:pt>
                <c:pt idx="3">
                  <c:v>2.0167289427809643E-2</c:v>
                </c:pt>
                <c:pt idx="4">
                  <c:v>3.9023308439283096E-2</c:v>
                </c:pt>
                <c:pt idx="5">
                  <c:v>0.11472748572722979</c:v>
                </c:pt>
                <c:pt idx="6">
                  <c:v>0.30262237342278731</c:v>
                </c:pt>
                <c:pt idx="7">
                  <c:v>0.19774651934524853</c:v>
                </c:pt>
                <c:pt idx="8">
                  <c:v>8.2409255692841632E-2</c:v>
                </c:pt>
                <c:pt idx="9">
                  <c:v>0</c:v>
                </c:pt>
                <c:pt idx="10">
                  <c:v>0</c:v>
                </c:pt>
                <c:pt idx="11">
                  <c:v>0</c:v>
                </c:pt>
              </c:numCache>
            </c:numRef>
          </c:val>
        </c:ser>
        <c:dLbls>
          <c:showLegendKey val="0"/>
          <c:showVal val="0"/>
          <c:showCatName val="0"/>
          <c:showSerName val="0"/>
          <c:showPercent val="0"/>
          <c:showBubbleSize val="0"/>
        </c:dLbls>
        <c:gapWidth val="150"/>
        <c:axId val="130868352"/>
        <c:axId val="130869888"/>
      </c:barChart>
      <c:lineChart>
        <c:grouping val="standard"/>
        <c:varyColors val="0"/>
        <c:ser>
          <c:idx val="1"/>
          <c:order val="0"/>
          <c:tx>
            <c:strRef>
              <c:f>ColdCr!$Q$3</c:f>
              <c:strCache>
                <c:ptCount val="1"/>
                <c:pt idx="0">
                  <c:v>HYDROSS
2009 HIA
(Existing)
Total
River
Diversion</c:v>
                </c:pt>
              </c:strCache>
            </c:strRef>
          </c:tx>
          <c:spPr>
            <a:ln>
              <a:solidFill>
                <a:schemeClr val="accent3"/>
              </a:solidFill>
              <a:prstDash val="sys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ColdCr!$R$21:$R$32</c:f>
              <c:numCache>
                <c:formatCode>[&gt;=20]#,##0.0_);[&lt;=-20]\(#,##0.0\);#,##0.00_)</c:formatCode>
                <c:ptCount val="12"/>
                <c:pt idx="0">
                  <c:v>0</c:v>
                </c:pt>
                <c:pt idx="1">
                  <c:v>0</c:v>
                </c:pt>
                <c:pt idx="2">
                  <c:v>0</c:v>
                </c:pt>
                <c:pt idx="3">
                  <c:v>3.350686509045022E-2</c:v>
                </c:pt>
                <c:pt idx="4">
                  <c:v>7.8002101130331167E-2</c:v>
                </c:pt>
                <c:pt idx="5">
                  <c:v>0.18175276637379359</c:v>
                </c:pt>
                <c:pt idx="6">
                  <c:v>0.45476523120016177</c:v>
                </c:pt>
                <c:pt idx="7">
                  <c:v>0.28471635760506409</c:v>
                </c:pt>
                <c:pt idx="8">
                  <c:v>0.11701848430612387</c:v>
                </c:pt>
                <c:pt idx="9">
                  <c:v>2.2590046323945998E-2</c:v>
                </c:pt>
                <c:pt idx="10">
                  <c:v>0</c:v>
                </c:pt>
                <c:pt idx="11">
                  <c:v>0</c:v>
                </c:pt>
              </c:numCache>
            </c:numRef>
          </c:val>
          <c:smooth val="0"/>
        </c:ser>
        <c:ser>
          <c:idx val="2"/>
          <c:order val="1"/>
          <c:tx>
            <c:strRef>
              <c:f>ColdCr!$T$3</c:f>
              <c:strCache>
                <c:ptCount val="1"/>
                <c:pt idx="0">
                  <c:v>HYDROSS
Oper. Improv.
Total
River
Diversion</c:v>
                </c:pt>
              </c:strCache>
            </c:strRef>
          </c:tx>
          <c:spPr>
            <a:ln>
              <a:solidFill>
                <a:schemeClr val="accent2"/>
              </a:solidFill>
              <a:prstDash val="sys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ColdCr!$U$21:$U$32</c:f>
              <c:numCache>
                <c:formatCode>[&gt;=20]#,##0.0_);[&lt;=-20]\(#,##0.0\);#,##0.00_)</c:formatCode>
                <c:ptCount val="12"/>
                <c:pt idx="0">
                  <c:v>0</c:v>
                </c:pt>
                <c:pt idx="1">
                  <c:v>0</c:v>
                </c:pt>
                <c:pt idx="2">
                  <c:v>0</c:v>
                </c:pt>
                <c:pt idx="3">
                  <c:v>3.4651700047782903E-2</c:v>
                </c:pt>
                <c:pt idx="4">
                  <c:v>6.1892638285936684E-2</c:v>
                </c:pt>
                <c:pt idx="5">
                  <c:v>0.1689653692595432</c:v>
                </c:pt>
                <c:pt idx="6">
                  <c:v>0.44568832610130676</c:v>
                </c:pt>
                <c:pt idx="7">
                  <c:v>0.27181652143676777</c:v>
                </c:pt>
                <c:pt idx="8">
                  <c:v>0.11327732741284072</c:v>
                </c:pt>
                <c:pt idx="9">
                  <c:v>0</c:v>
                </c:pt>
                <c:pt idx="10">
                  <c:v>0</c:v>
                </c:pt>
                <c:pt idx="11">
                  <c:v>0</c:v>
                </c:pt>
              </c:numCache>
            </c:numRef>
          </c:val>
          <c:smooth val="0"/>
        </c:ser>
        <c:dLbls>
          <c:showLegendKey val="0"/>
          <c:showVal val="0"/>
          <c:showCatName val="0"/>
          <c:showSerName val="0"/>
          <c:showPercent val="0"/>
          <c:showBubbleSize val="0"/>
        </c:dLbls>
        <c:marker val="1"/>
        <c:smooth val="0"/>
        <c:axId val="130868352"/>
        <c:axId val="130869888"/>
      </c:lineChart>
      <c:catAx>
        <c:axId val="130868352"/>
        <c:scaling>
          <c:orientation val="minMax"/>
        </c:scaling>
        <c:delete val="0"/>
        <c:axPos val="b"/>
        <c:majorTickMark val="out"/>
        <c:minorTickMark val="none"/>
        <c:tickLblPos val="nextTo"/>
        <c:crossAx val="130869888"/>
        <c:crosses val="autoZero"/>
        <c:auto val="1"/>
        <c:lblAlgn val="ctr"/>
        <c:lblOffset val="100"/>
        <c:noMultiLvlLbl val="0"/>
      </c:catAx>
      <c:valAx>
        <c:axId val="13086988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0868352"/>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ColdCr!$D$4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ColdCr!$B$36:$B$47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ColdCr!$E$36:$E$47</c:f>
              <c:numCache>
                <c:formatCode>[&gt;=20]#,##0.0_);[&lt;=-20]\(#,##0.0\);#,##0.00_)</c:formatCode>
                <c:ptCount val="12"/>
                <c:pt idx="0">
                  <c:v>0</c:v>
                </c:pt>
                <c:pt idx="1">
                  <c:v>0</c:v>
                </c:pt>
                <c:pt idx="2">
                  <c:v>2.1952005287049748E-3</c:v>
                </c:pt>
                <c:pt idx="3">
                  <c:v>1.0351352086576304E-3</c:v>
                </c:pt>
                <c:pt idx="4">
                  <c:v>9.7000795177958787E-2</c:v>
                </c:pt>
                <c:pt idx="5">
                  <c:v>0.15778673068520882</c:v>
                </c:pt>
                <c:pt idx="6">
                  <c:v>0.29581368208561115</c:v>
                </c:pt>
                <c:pt idx="7">
                  <c:v>0.16751789400452904</c:v>
                </c:pt>
                <c:pt idx="8">
                  <c:v>5.9051786580102315E-2</c:v>
                </c:pt>
                <c:pt idx="9">
                  <c:v>1.9197593783552725E-2</c:v>
                </c:pt>
                <c:pt idx="10">
                  <c:v>0</c:v>
                </c:pt>
                <c:pt idx="11">
                  <c:v>0</c:v>
                </c:pt>
              </c:numCache>
            </c:numRef>
          </c:val>
        </c:ser>
        <c:ser>
          <c:idx val="4"/>
          <c:order val="3"/>
          <c:tx>
            <c:strRef>
              <c:f>ColdCr!$F$4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ColdCr!$B$36:$B$47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ColdCr!$G$36:$G$47</c:f>
              <c:numCache>
                <c:formatCode>[&gt;=20]#,##0.0_);[&lt;=-20]\(#,##0.0\);#,##0.00_)</c:formatCode>
                <c:ptCount val="12"/>
                <c:pt idx="0">
                  <c:v>0</c:v>
                </c:pt>
                <c:pt idx="1">
                  <c:v>0</c:v>
                </c:pt>
                <c:pt idx="2">
                  <c:v>0</c:v>
                </c:pt>
                <c:pt idx="3">
                  <c:v>1.3778006582538981E-2</c:v>
                </c:pt>
                <c:pt idx="4">
                  <c:v>7.176937453011667E-2</c:v>
                </c:pt>
                <c:pt idx="5">
                  <c:v>0.14375291496566145</c:v>
                </c:pt>
                <c:pt idx="6">
                  <c:v>0.24623724976592007</c:v>
                </c:pt>
                <c:pt idx="7">
                  <c:v>0.23886191139774104</c:v>
                </c:pt>
                <c:pt idx="8">
                  <c:v>7.8973677626599723E-2</c:v>
                </c:pt>
                <c:pt idx="9">
                  <c:v>0</c:v>
                </c:pt>
                <c:pt idx="10">
                  <c:v>0</c:v>
                </c:pt>
                <c:pt idx="11">
                  <c:v>0</c:v>
                </c:pt>
              </c:numCache>
            </c:numRef>
          </c:val>
        </c:ser>
        <c:dLbls>
          <c:showLegendKey val="0"/>
          <c:showVal val="0"/>
          <c:showCatName val="0"/>
          <c:showSerName val="0"/>
          <c:showPercent val="0"/>
          <c:showBubbleSize val="0"/>
        </c:dLbls>
        <c:gapWidth val="150"/>
        <c:axId val="131004288"/>
        <c:axId val="131005824"/>
      </c:barChart>
      <c:lineChart>
        <c:grouping val="standard"/>
        <c:varyColors val="0"/>
        <c:ser>
          <c:idx val="1"/>
          <c:order val="0"/>
          <c:tx>
            <c:strRef>
              <c:f>ColdCr!$Q$3</c:f>
              <c:strCache>
                <c:ptCount val="1"/>
                <c:pt idx="0">
                  <c:v>HYDROSS
2009 HIA
(Existing)
Total
River
Diversion</c:v>
                </c:pt>
              </c:strCache>
            </c:strRef>
          </c:tx>
          <c:spPr>
            <a:ln>
              <a:solidFill>
                <a:schemeClr val="accent3"/>
              </a:solidFill>
              <a:prstDash val="sysDot"/>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ColdCr!$R$36:$R$47</c:f>
              <c:numCache>
                <c:formatCode>[&gt;=20]#,##0.0_);[&lt;=-20]\(#,##0.0\);#,##0.00_)</c:formatCode>
                <c:ptCount val="12"/>
                <c:pt idx="0">
                  <c:v>0</c:v>
                </c:pt>
                <c:pt idx="1">
                  <c:v>0</c:v>
                </c:pt>
                <c:pt idx="2">
                  <c:v>3.7718222142697159E-3</c:v>
                </c:pt>
                <c:pt idx="3">
                  <c:v>1.7785828327450696E-3</c:v>
                </c:pt>
                <c:pt idx="4">
                  <c:v>0.1538474150324485</c:v>
                </c:pt>
                <c:pt idx="5">
                  <c:v>0.23238104666451959</c:v>
                </c:pt>
                <c:pt idx="6">
                  <c:v>0.43566079835877941</c:v>
                </c:pt>
                <c:pt idx="7">
                  <c:v>0.23026514639797804</c:v>
                </c:pt>
                <c:pt idx="8">
                  <c:v>8.1170840659934462E-2</c:v>
                </c:pt>
                <c:pt idx="9">
                  <c:v>2.8273333996395766E-2</c:v>
                </c:pt>
                <c:pt idx="10">
                  <c:v>0</c:v>
                </c:pt>
                <c:pt idx="11">
                  <c:v>0</c:v>
                </c:pt>
              </c:numCache>
            </c:numRef>
          </c:val>
          <c:smooth val="0"/>
        </c:ser>
        <c:ser>
          <c:idx val="2"/>
          <c:order val="1"/>
          <c:tx>
            <c:strRef>
              <c:f>ColdCr!$T$3</c:f>
              <c:strCache>
                <c:ptCount val="1"/>
                <c:pt idx="0">
                  <c:v>HYDROSS
Oper. Improv.
Total
River
Diversion</c:v>
                </c:pt>
              </c:strCache>
            </c:strRef>
          </c:tx>
          <c:spPr>
            <a:ln>
              <a:solidFill>
                <a:schemeClr val="accent2"/>
              </a:solidFill>
              <a:prstDash val="sysDot"/>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ColdCr!$U$36:$U$47</c:f>
              <c:numCache>
                <c:formatCode>[&gt;=20]#,##0.0_);[&lt;=-20]\(#,##0.0\);#,##0.00_)</c:formatCode>
                <c:ptCount val="12"/>
                <c:pt idx="0">
                  <c:v>0</c:v>
                </c:pt>
                <c:pt idx="1">
                  <c:v>0</c:v>
                </c:pt>
                <c:pt idx="2">
                  <c:v>0</c:v>
                </c:pt>
                <c:pt idx="3">
                  <c:v>2.3673550829104772E-2</c:v>
                </c:pt>
                <c:pt idx="4">
                  <c:v>0.11382930139590275</c:v>
                </c:pt>
                <c:pt idx="5">
                  <c:v>0.2117126877255692</c:v>
                </c:pt>
                <c:pt idx="6">
                  <c:v>0.36264690687175266</c:v>
                </c:pt>
                <c:pt idx="7">
                  <c:v>0.32833252425806325</c:v>
                </c:pt>
                <c:pt idx="8">
                  <c:v>0.10855488333553225</c:v>
                </c:pt>
                <c:pt idx="9">
                  <c:v>0</c:v>
                </c:pt>
                <c:pt idx="10">
                  <c:v>0</c:v>
                </c:pt>
                <c:pt idx="11">
                  <c:v>0</c:v>
                </c:pt>
              </c:numCache>
            </c:numRef>
          </c:val>
          <c:smooth val="0"/>
        </c:ser>
        <c:dLbls>
          <c:showLegendKey val="0"/>
          <c:showVal val="0"/>
          <c:showCatName val="0"/>
          <c:showSerName val="0"/>
          <c:showPercent val="0"/>
          <c:showBubbleSize val="0"/>
        </c:dLbls>
        <c:marker val="1"/>
        <c:smooth val="0"/>
        <c:axId val="131004288"/>
        <c:axId val="131005824"/>
      </c:lineChart>
      <c:catAx>
        <c:axId val="131004288"/>
        <c:scaling>
          <c:orientation val="minMax"/>
        </c:scaling>
        <c:delete val="0"/>
        <c:axPos val="b"/>
        <c:majorTickMark val="out"/>
        <c:minorTickMark val="none"/>
        <c:tickLblPos val="nextTo"/>
        <c:crossAx val="131005824"/>
        <c:crosses val="autoZero"/>
        <c:auto val="1"/>
        <c:lblAlgn val="ctr"/>
        <c:lblOffset val="100"/>
        <c:noMultiLvlLbl val="0"/>
      </c:catAx>
      <c:valAx>
        <c:axId val="13100582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00428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DCLateral!$D$4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DCLateral!$E$6:$E$17</c:f>
              <c:numCache>
                <c:formatCode>[&gt;=20]#,##0.0_);[&lt;=-20]\(#,##0.0\);#,##0.00_)</c:formatCode>
                <c:ptCount val="12"/>
                <c:pt idx="0">
                  <c:v>0</c:v>
                </c:pt>
                <c:pt idx="1">
                  <c:v>0</c:v>
                </c:pt>
                <c:pt idx="2">
                  <c:v>0</c:v>
                </c:pt>
                <c:pt idx="3">
                  <c:v>2.2456888851047213E-2</c:v>
                </c:pt>
                <c:pt idx="4">
                  <c:v>5.6966027454393518E-2</c:v>
                </c:pt>
                <c:pt idx="5">
                  <c:v>0.13578371914644491</c:v>
                </c:pt>
                <c:pt idx="6">
                  <c:v>0.24460586461580128</c:v>
                </c:pt>
                <c:pt idx="7">
                  <c:v>0.19845847355270232</c:v>
                </c:pt>
                <c:pt idx="8">
                  <c:v>8.895027542712608E-2</c:v>
                </c:pt>
                <c:pt idx="9">
                  <c:v>1.3721053124397109E-2</c:v>
                </c:pt>
                <c:pt idx="10">
                  <c:v>0</c:v>
                </c:pt>
                <c:pt idx="11">
                  <c:v>0</c:v>
                </c:pt>
              </c:numCache>
            </c:numRef>
          </c:val>
        </c:ser>
        <c:ser>
          <c:idx val="4"/>
          <c:order val="3"/>
          <c:tx>
            <c:strRef>
              <c:f>DCLateral!$F$4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DCLateral!$G$6:$G$17</c:f>
              <c:numCache>
                <c:formatCode>[&gt;=20]#,##0.0_);[&lt;=-20]\(#,##0.0\);#,##0.00_)</c:formatCode>
                <c:ptCount val="12"/>
                <c:pt idx="0">
                  <c:v>0</c:v>
                </c:pt>
                <c:pt idx="1">
                  <c:v>0</c:v>
                </c:pt>
                <c:pt idx="2">
                  <c:v>0</c:v>
                </c:pt>
                <c:pt idx="3">
                  <c:v>2.0259253744259288E-2</c:v>
                </c:pt>
                <c:pt idx="4">
                  <c:v>4.885858173218996E-2</c:v>
                </c:pt>
                <c:pt idx="5">
                  <c:v>1.4349442241135338E-2</c:v>
                </c:pt>
                <c:pt idx="6">
                  <c:v>0.2618754726984735</c:v>
                </c:pt>
                <c:pt idx="7">
                  <c:v>0.20475912332931903</c:v>
                </c:pt>
                <c:pt idx="8">
                  <c:v>0.10818340957232256</c:v>
                </c:pt>
                <c:pt idx="9">
                  <c:v>0</c:v>
                </c:pt>
                <c:pt idx="10">
                  <c:v>0</c:v>
                </c:pt>
                <c:pt idx="11">
                  <c:v>0</c:v>
                </c:pt>
              </c:numCache>
            </c:numRef>
          </c:val>
        </c:ser>
        <c:dLbls>
          <c:showLegendKey val="0"/>
          <c:showVal val="0"/>
          <c:showCatName val="0"/>
          <c:showSerName val="0"/>
          <c:showPercent val="0"/>
          <c:showBubbleSize val="0"/>
        </c:dLbls>
        <c:gapWidth val="150"/>
        <c:axId val="131423232"/>
        <c:axId val="131429120"/>
      </c:barChart>
      <c:lineChart>
        <c:grouping val="standard"/>
        <c:varyColors val="0"/>
        <c:ser>
          <c:idx val="1"/>
          <c:order val="0"/>
          <c:tx>
            <c:strRef>
              <c:f>DCLateral!$Q$3</c:f>
              <c:strCache>
                <c:ptCount val="1"/>
                <c:pt idx="0">
                  <c:v>HYDROSS
2009 HIA
(Existing)
Total
River
Diversion</c:v>
                </c:pt>
              </c:strCache>
            </c:strRef>
          </c:tx>
          <c:spPr>
            <a:ln>
              <a:solidFill>
                <a:schemeClr val="accent3"/>
              </a:solidFill>
              <a:prstDash val="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DCLateral!$R$6:$R$17</c:f>
              <c:numCache>
                <c:formatCode>[&gt;=20]#,##0.0_);[&lt;=-20]\(#,##0.0\);#,##0.00_)</c:formatCode>
                <c:ptCount val="12"/>
                <c:pt idx="0">
                  <c:v>0</c:v>
                </c:pt>
                <c:pt idx="1">
                  <c:v>0</c:v>
                </c:pt>
                <c:pt idx="2">
                  <c:v>0</c:v>
                </c:pt>
                <c:pt idx="3">
                  <c:v>3.5988603927960272E-2</c:v>
                </c:pt>
                <c:pt idx="4">
                  <c:v>8.4770874188085599E-2</c:v>
                </c:pt>
                <c:pt idx="5">
                  <c:v>0.18858849881450679</c:v>
                </c:pt>
                <c:pt idx="6">
                  <c:v>0.33973036752194624</c:v>
                </c:pt>
                <c:pt idx="7">
                  <c:v>0.25840947077174786</c:v>
                </c:pt>
                <c:pt idx="8">
                  <c:v>0.11582067112907042</c:v>
                </c:pt>
                <c:pt idx="9">
                  <c:v>1.9057018228329319E-2</c:v>
                </c:pt>
                <c:pt idx="10">
                  <c:v>0</c:v>
                </c:pt>
                <c:pt idx="11">
                  <c:v>0</c:v>
                </c:pt>
              </c:numCache>
            </c:numRef>
          </c:val>
          <c:smooth val="0"/>
        </c:ser>
        <c:ser>
          <c:idx val="2"/>
          <c:order val="1"/>
          <c:tx>
            <c:strRef>
              <c:f>DCLateral!$T$3</c:f>
              <c:strCache>
                <c:ptCount val="1"/>
                <c:pt idx="0">
                  <c:v>HYDROSS
Oper. Improv.
Total
River
Diversion</c:v>
                </c:pt>
              </c:strCache>
            </c:strRef>
          </c:tx>
          <c:spPr>
            <a:ln>
              <a:solidFill>
                <a:schemeClr val="accent2"/>
              </a:solidFill>
              <a:prstDash val="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DCLateral!$U$6:$U$17</c:f>
              <c:numCache>
                <c:formatCode>[&gt;=20]#,##0.0_);[&lt;=-20]\(#,##0.0\);#,##0.00_)</c:formatCode>
                <c:ptCount val="12"/>
                <c:pt idx="0">
                  <c:v>0</c:v>
                </c:pt>
                <c:pt idx="1">
                  <c:v>0</c:v>
                </c:pt>
                <c:pt idx="2">
                  <c:v>0</c:v>
                </c:pt>
                <c:pt idx="3">
                  <c:v>3.2466752795287317E-2</c:v>
                </c:pt>
                <c:pt idx="4">
                  <c:v>7.2706222815758864E-2</c:v>
                </c:pt>
                <c:pt idx="5">
                  <c:v>1.9929780890465744E-2</c:v>
                </c:pt>
                <c:pt idx="6">
                  <c:v>0.36371593430343535</c:v>
                </c:pt>
                <c:pt idx="7">
                  <c:v>0.26661344183505076</c:v>
                </c:pt>
                <c:pt idx="8">
                  <c:v>0.14086381454729496</c:v>
                </c:pt>
                <c:pt idx="9">
                  <c:v>0</c:v>
                </c:pt>
                <c:pt idx="10">
                  <c:v>0</c:v>
                </c:pt>
                <c:pt idx="11">
                  <c:v>0</c:v>
                </c:pt>
              </c:numCache>
            </c:numRef>
          </c:val>
          <c:smooth val="0"/>
        </c:ser>
        <c:dLbls>
          <c:showLegendKey val="0"/>
          <c:showVal val="0"/>
          <c:showCatName val="0"/>
          <c:showSerName val="0"/>
          <c:showPercent val="0"/>
          <c:showBubbleSize val="0"/>
        </c:dLbls>
        <c:marker val="1"/>
        <c:smooth val="0"/>
        <c:axId val="131423232"/>
        <c:axId val="131429120"/>
      </c:lineChart>
      <c:catAx>
        <c:axId val="131423232"/>
        <c:scaling>
          <c:orientation val="minMax"/>
        </c:scaling>
        <c:delete val="0"/>
        <c:axPos val="b"/>
        <c:majorTickMark val="out"/>
        <c:minorTickMark val="none"/>
        <c:tickLblPos val="nextTo"/>
        <c:crossAx val="131429120"/>
        <c:crosses val="autoZero"/>
        <c:auto val="1"/>
        <c:lblAlgn val="ctr"/>
        <c:lblOffset val="100"/>
        <c:noMultiLvlLbl val="0"/>
      </c:catAx>
      <c:valAx>
        <c:axId val="13142912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423232"/>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DCLateral!$D$4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DCLateral!$B$21:$B$32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DCLateral!$E$21:$E$32</c:f>
              <c:numCache>
                <c:formatCode>[&gt;=20]#,##0.0_);[&lt;=-20]\(#,##0.0\);#,##0.00_)</c:formatCode>
                <c:ptCount val="12"/>
                <c:pt idx="0">
                  <c:v>0</c:v>
                </c:pt>
                <c:pt idx="1">
                  <c:v>0</c:v>
                </c:pt>
                <c:pt idx="2">
                  <c:v>0</c:v>
                </c:pt>
                <c:pt idx="3">
                  <c:v>1.7420907499571286E-2</c:v>
                </c:pt>
                <c:pt idx="4">
                  <c:v>4.5153304707067736E-2</c:v>
                </c:pt>
                <c:pt idx="5">
                  <c:v>0.10889114501811414</c:v>
                </c:pt>
                <c:pt idx="6">
                  <c:v>0.28006423986848622</c:v>
                </c:pt>
                <c:pt idx="7">
                  <c:v>0.17964591086854337</c:v>
                </c:pt>
                <c:pt idx="8">
                  <c:v>7.8635828595682758E-2</c:v>
                </c:pt>
                <c:pt idx="9">
                  <c:v>1.3718588854798623E-2</c:v>
                </c:pt>
                <c:pt idx="10">
                  <c:v>0</c:v>
                </c:pt>
                <c:pt idx="11">
                  <c:v>0</c:v>
                </c:pt>
              </c:numCache>
            </c:numRef>
          </c:val>
        </c:ser>
        <c:ser>
          <c:idx val="4"/>
          <c:order val="3"/>
          <c:tx>
            <c:strRef>
              <c:f>DCLateral!$F$4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DCLateral!$B$21:$B$32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DCLateral!$G$21:$G$32</c:f>
              <c:numCache>
                <c:formatCode>[&gt;=20]#,##0.0_);[&lt;=-20]\(#,##0.0\);#,##0.00_)</c:formatCode>
                <c:ptCount val="12"/>
                <c:pt idx="0">
                  <c:v>0</c:v>
                </c:pt>
                <c:pt idx="1">
                  <c:v>0</c:v>
                </c:pt>
                <c:pt idx="2">
                  <c:v>0</c:v>
                </c:pt>
                <c:pt idx="3">
                  <c:v>3.2131612121271455E-2</c:v>
                </c:pt>
                <c:pt idx="4">
                  <c:v>4.8752782421373181E-2</c:v>
                </c:pt>
                <c:pt idx="5">
                  <c:v>0.12838105657503482</c:v>
                </c:pt>
                <c:pt idx="6">
                  <c:v>0.31320374548580104</c:v>
                </c:pt>
                <c:pt idx="7">
                  <c:v>0.19658694799194382</c:v>
                </c:pt>
                <c:pt idx="8">
                  <c:v>8.7399430674726664E-2</c:v>
                </c:pt>
                <c:pt idx="9">
                  <c:v>0</c:v>
                </c:pt>
                <c:pt idx="10">
                  <c:v>0</c:v>
                </c:pt>
                <c:pt idx="11">
                  <c:v>0</c:v>
                </c:pt>
              </c:numCache>
            </c:numRef>
          </c:val>
        </c:ser>
        <c:dLbls>
          <c:showLegendKey val="0"/>
          <c:showVal val="0"/>
          <c:showCatName val="0"/>
          <c:showSerName val="0"/>
          <c:showPercent val="0"/>
          <c:showBubbleSize val="0"/>
        </c:dLbls>
        <c:gapWidth val="150"/>
        <c:axId val="131493888"/>
        <c:axId val="131495424"/>
      </c:barChart>
      <c:lineChart>
        <c:grouping val="standard"/>
        <c:varyColors val="0"/>
        <c:ser>
          <c:idx val="1"/>
          <c:order val="0"/>
          <c:tx>
            <c:strRef>
              <c:f>DCLateral!$Q$3</c:f>
              <c:strCache>
                <c:ptCount val="1"/>
                <c:pt idx="0">
                  <c:v>HYDROSS
2009 HIA
(Existing)
Total
River
Diversion</c:v>
                </c:pt>
              </c:strCache>
            </c:strRef>
          </c:tx>
          <c:spPr>
            <a:ln>
              <a:solidFill>
                <a:schemeClr val="accent3"/>
              </a:solidFill>
              <a:prstDash val="sys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DCLateral!$R$21:$R$32</c:f>
              <c:numCache>
                <c:formatCode>[&gt;=20]#,##0.0_);[&lt;=-20]\(#,##0.0\);#,##0.00_)</c:formatCode>
                <c:ptCount val="12"/>
                <c:pt idx="0">
                  <c:v>0</c:v>
                </c:pt>
                <c:pt idx="1">
                  <c:v>0</c:v>
                </c:pt>
                <c:pt idx="2">
                  <c:v>0</c:v>
                </c:pt>
                <c:pt idx="3">
                  <c:v>2.7918120992902702E-2</c:v>
                </c:pt>
                <c:pt idx="4">
                  <c:v>6.7192417718850789E-2</c:v>
                </c:pt>
                <c:pt idx="5">
                  <c:v>0.15123770141404744</c:v>
                </c:pt>
                <c:pt idx="6">
                  <c:v>0.38897811092845314</c:v>
                </c:pt>
                <c:pt idx="7">
                  <c:v>0.23391394644341582</c:v>
                </c:pt>
                <c:pt idx="8">
                  <c:v>0.10239040181729524</c:v>
                </c:pt>
                <c:pt idx="9">
                  <c:v>1.9053595631664748E-2</c:v>
                </c:pt>
                <c:pt idx="10">
                  <c:v>0</c:v>
                </c:pt>
                <c:pt idx="11">
                  <c:v>0</c:v>
                </c:pt>
              </c:numCache>
            </c:numRef>
          </c:val>
          <c:smooth val="0"/>
        </c:ser>
        <c:ser>
          <c:idx val="2"/>
          <c:order val="1"/>
          <c:tx>
            <c:strRef>
              <c:f>DCLateral!$T$3</c:f>
              <c:strCache>
                <c:ptCount val="1"/>
                <c:pt idx="0">
                  <c:v>HYDROSS
Oper. Improv.
Total
River
Diversion</c:v>
                </c:pt>
              </c:strCache>
            </c:strRef>
          </c:tx>
          <c:spPr>
            <a:ln>
              <a:solidFill>
                <a:schemeClr val="accent2"/>
              </a:solidFill>
              <a:prstDash val="sys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DCLateral!$U$21:$U$32</c:f>
              <c:numCache>
                <c:formatCode>[&gt;=20]#,##0.0_);[&lt;=-20]\(#,##0.0\);#,##0.00_)</c:formatCode>
                <c:ptCount val="12"/>
                <c:pt idx="0">
                  <c:v>0</c:v>
                </c:pt>
                <c:pt idx="1">
                  <c:v>0</c:v>
                </c:pt>
                <c:pt idx="2">
                  <c:v>0</c:v>
                </c:pt>
                <c:pt idx="3">
                  <c:v>5.1492968143063228E-2</c:v>
                </c:pt>
                <c:pt idx="4">
                  <c:v>7.2548783365138661E-2</c:v>
                </c:pt>
                <c:pt idx="5">
                  <c:v>0.17830702302088169</c:v>
                </c:pt>
                <c:pt idx="6">
                  <c:v>0.43500520206361254</c:v>
                </c:pt>
                <c:pt idx="7">
                  <c:v>0.25597258853117683</c:v>
                </c:pt>
                <c:pt idx="8">
                  <c:v>0.11380134202438365</c:v>
                </c:pt>
                <c:pt idx="9">
                  <c:v>0</c:v>
                </c:pt>
                <c:pt idx="10">
                  <c:v>0</c:v>
                </c:pt>
                <c:pt idx="11">
                  <c:v>0</c:v>
                </c:pt>
              </c:numCache>
            </c:numRef>
          </c:val>
          <c:smooth val="0"/>
        </c:ser>
        <c:dLbls>
          <c:showLegendKey val="0"/>
          <c:showVal val="0"/>
          <c:showCatName val="0"/>
          <c:showSerName val="0"/>
          <c:showPercent val="0"/>
          <c:showBubbleSize val="0"/>
        </c:dLbls>
        <c:marker val="1"/>
        <c:smooth val="0"/>
        <c:axId val="131493888"/>
        <c:axId val="131495424"/>
      </c:lineChart>
      <c:catAx>
        <c:axId val="131493888"/>
        <c:scaling>
          <c:orientation val="minMax"/>
        </c:scaling>
        <c:delete val="0"/>
        <c:axPos val="b"/>
        <c:majorTickMark val="out"/>
        <c:minorTickMark val="none"/>
        <c:tickLblPos val="nextTo"/>
        <c:crossAx val="131495424"/>
        <c:crosses val="autoZero"/>
        <c:auto val="1"/>
        <c:lblAlgn val="ctr"/>
        <c:lblOffset val="100"/>
        <c:noMultiLvlLbl val="0"/>
      </c:catAx>
      <c:valAx>
        <c:axId val="13149542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49388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DCLateral!$D$4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DCLateral!$B$36:$B$47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DCLateral!$E$36:$E$47</c:f>
              <c:numCache>
                <c:formatCode>[&gt;=20]#,##0.0_);[&lt;=-20]\(#,##0.0\);#,##0.00_)</c:formatCode>
                <c:ptCount val="12"/>
                <c:pt idx="0">
                  <c:v>0</c:v>
                </c:pt>
                <c:pt idx="1">
                  <c:v>0</c:v>
                </c:pt>
                <c:pt idx="2">
                  <c:v>1.9669799935154047E-3</c:v>
                </c:pt>
                <c:pt idx="3">
                  <c:v>1.0379503548843504E-3</c:v>
                </c:pt>
                <c:pt idx="4">
                  <c:v>8.6960131299384888E-2</c:v>
                </c:pt>
                <c:pt idx="5">
                  <c:v>0.13702571102408428</c:v>
                </c:pt>
                <c:pt idx="6">
                  <c:v>0.26277738863507288</c:v>
                </c:pt>
                <c:pt idx="7">
                  <c:v>0.15043478761731247</c:v>
                </c:pt>
                <c:pt idx="8">
                  <c:v>4.8607224976312521E-2</c:v>
                </c:pt>
                <c:pt idx="9">
                  <c:v>1.454904770949004E-2</c:v>
                </c:pt>
                <c:pt idx="10">
                  <c:v>0</c:v>
                </c:pt>
                <c:pt idx="11">
                  <c:v>0</c:v>
                </c:pt>
              </c:numCache>
            </c:numRef>
          </c:val>
        </c:ser>
        <c:ser>
          <c:idx val="4"/>
          <c:order val="3"/>
          <c:tx>
            <c:strRef>
              <c:f>DCLateral!$F$4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DCLateral!$B$36:$B$47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DCLateral!$G$36:$G$47</c:f>
              <c:numCache>
                <c:formatCode>[&gt;=20]#,##0.0_);[&lt;=-20]\(#,##0.0\);#,##0.00_)</c:formatCode>
                <c:ptCount val="12"/>
                <c:pt idx="0">
                  <c:v>0</c:v>
                </c:pt>
                <c:pt idx="1">
                  <c:v>0</c:v>
                </c:pt>
                <c:pt idx="2">
                  <c:v>0</c:v>
                </c:pt>
                <c:pt idx="3">
                  <c:v>1.5530813117041279E-2</c:v>
                </c:pt>
                <c:pt idx="4">
                  <c:v>7.8059191517619697E-2</c:v>
                </c:pt>
                <c:pt idx="5">
                  <c:v>0.16012824262905279</c:v>
                </c:pt>
                <c:pt idx="6">
                  <c:v>0.25914013337378516</c:v>
                </c:pt>
                <c:pt idx="7">
                  <c:v>0.24842203890639827</c:v>
                </c:pt>
                <c:pt idx="8">
                  <c:v>8.3793054166885317E-2</c:v>
                </c:pt>
                <c:pt idx="9">
                  <c:v>0</c:v>
                </c:pt>
                <c:pt idx="10">
                  <c:v>0</c:v>
                </c:pt>
                <c:pt idx="11">
                  <c:v>0</c:v>
                </c:pt>
              </c:numCache>
            </c:numRef>
          </c:val>
        </c:ser>
        <c:dLbls>
          <c:showLegendKey val="0"/>
          <c:showVal val="0"/>
          <c:showCatName val="0"/>
          <c:showSerName val="0"/>
          <c:showPercent val="0"/>
          <c:showBubbleSize val="0"/>
        </c:dLbls>
        <c:gapWidth val="150"/>
        <c:axId val="131797760"/>
        <c:axId val="131799296"/>
      </c:barChart>
      <c:lineChart>
        <c:grouping val="standard"/>
        <c:varyColors val="0"/>
        <c:ser>
          <c:idx val="1"/>
          <c:order val="0"/>
          <c:tx>
            <c:strRef>
              <c:f>DCLateral!$Q$3</c:f>
              <c:strCache>
                <c:ptCount val="1"/>
                <c:pt idx="0">
                  <c:v>HYDROSS
2009 HIA
(Existing)
Total
River
Diversion</c:v>
                </c:pt>
              </c:strCache>
            </c:strRef>
          </c:tx>
          <c:spPr>
            <a:ln>
              <a:solidFill>
                <a:schemeClr val="accent3"/>
              </a:solidFill>
              <a:prstDash val="sysDot"/>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DCLateral!$R$36:$R$47</c:f>
              <c:numCache>
                <c:formatCode>[&gt;=20]#,##0.0_);[&lt;=-20]\(#,##0.0\);#,##0.00_)</c:formatCode>
                <c:ptCount val="12"/>
                <c:pt idx="0">
                  <c:v>0</c:v>
                </c:pt>
                <c:pt idx="1">
                  <c:v>0</c:v>
                </c:pt>
                <c:pt idx="2">
                  <c:v>3.1522115280695584E-3</c:v>
                </c:pt>
                <c:pt idx="3">
                  <c:v>1.6633819789813309E-3</c:v>
                </c:pt>
                <c:pt idx="4">
                  <c:v>0.1294049572907513</c:v>
                </c:pt>
                <c:pt idx="5">
                  <c:v>0.19031348753345043</c:v>
                </c:pt>
                <c:pt idx="6">
                  <c:v>0.36496859532649012</c:v>
                </c:pt>
                <c:pt idx="7">
                  <c:v>0.19587862971004227</c:v>
                </c:pt>
                <c:pt idx="8">
                  <c:v>6.3290657521240246E-2</c:v>
                </c:pt>
                <c:pt idx="9">
                  <c:v>2.0207010707625057E-2</c:v>
                </c:pt>
                <c:pt idx="10">
                  <c:v>0</c:v>
                </c:pt>
                <c:pt idx="11">
                  <c:v>0</c:v>
                </c:pt>
              </c:numCache>
            </c:numRef>
          </c:val>
          <c:smooth val="0"/>
        </c:ser>
        <c:ser>
          <c:idx val="2"/>
          <c:order val="1"/>
          <c:tx>
            <c:strRef>
              <c:f>DCLateral!$T$3</c:f>
              <c:strCache>
                <c:ptCount val="1"/>
                <c:pt idx="0">
                  <c:v>HYDROSS
Oper. Improv.
Total
River
Diversion</c:v>
                </c:pt>
              </c:strCache>
            </c:strRef>
          </c:tx>
          <c:spPr>
            <a:ln>
              <a:solidFill>
                <a:schemeClr val="accent2"/>
              </a:solidFill>
              <a:prstDash val="sysDot"/>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DCLateral!$U$36:$U$47</c:f>
              <c:numCache>
                <c:formatCode>[&gt;=20]#,##0.0_);[&lt;=-20]\(#,##0.0\);#,##0.00_)</c:formatCode>
                <c:ptCount val="12"/>
                <c:pt idx="0">
                  <c:v>0</c:v>
                </c:pt>
                <c:pt idx="1">
                  <c:v>0</c:v>
                </c:pt>
                <c:pt idx="2">
                  <c:v>0</c:v>
                </c:pt>
                <c:pt idx="3">
                  <c:v>2.4889123585002042E-2</c:v>
                </c:pt>
                <c:pt idx="4">
                  <c:v>0.11615951118693407</c:v>
                </c:pt>
                <c:pt idx="5">
                  <c:v>0.22240033698479555</c:v>
                </c:pt>
                <c:pt idx="6">
                  <c:v>0.35991685190803496</c:v>
                </c:pt>
                <c:pt idx="7">
                  <c:v>0.32346619649270603</c:v>
                </c:pt>
                <c:pt idx="8">
                  <c:v>0.10910553927979857</c:v>
                </c:pt>
                <c:pt idx="9">
                  <c:v>0</c:v>
                </c:pt>
                <c:pt idx="10">
                  <c:v>0</c:v>
                </c:pt>
                <c:pt idx="11">
                  <c:v>0</c:v>
                </c:pt>
              </c:numCache>
            </c:numRef>
          </c:val>
          <c:smooth val="0"/>
        </c:ser>
        <c:dLbls>
          <c:showLegendKey val="0"/>
          <c:showVal val="0"/>
          <c:showCatName val="0"/>
          <c:showSerName val="0"/>
          <c:showPercent val="0"/>
          <c:showBubbleSize val="0"/>
        </c:dLbls>
        <c:marker val="1"/>
        <c:smooth val="0"/>
        <c:axId val="131797760"/>
        <c:axId val="131799296"/>
      </c:lineChart>
      <c:catAx>
        <c:axId val="131797760"/>
        <c:scaling>
          <c:orientation val="minMax"/>
        </c:scaling>
        <c:delete val="0"/>
        <c:axPos val="b"/>
        <c:majorTickMark val="out"/>
        <c:minorTickMark val="none"/>
        <c:tickLblPos val="nextTo"/>
        <c:crossAx val="131799296"/>
        <c:crosses val="autoZero"/>
        <c:auto val="1"/>
        <c:lblAlgn val="ctr"/>
        <c:lblOffset val="100"/>
        <c:noMultiLvlLbl val="0"/>
      </c:catAx>
      <c:valAx>
        <c:axId val="13179929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797760"/>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PabloFdrDry!$D$4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PabloFdrDry!$E$6:$E$17</c:f>
              <c:numCache>
                <c:formatCode>[&gt;=20]#,##0.0_);[&lt;=-20]\(#,##0.0\);#,##0.00_)</c:formatCode>
                <c:ptCount val="12"/>
                <c:pt idx="0">
                  <c:v>0</c:v>
                </c:pt>
                <c:pt idx="1">
                  <c:v>0</c:v>
                </c:pt>
                <c:pt idx="2">
                  <c:v>0</c:v>
                </c:pt>
                <c:pt idx="3">
                  <c:v>1.8999519743533977E-2</c:v>
                </c:pt>
                <c:pt idx="4">
                  <c:v>5.5055361959828741E-2</c:v>
                </c:pt>
                <c:pt idx="5">
                  <c:v>0.1383894167988437</c:v>
                </c:pt>
                <c:pt idx="6">
                  <c:v>0.26031140336234232</c:v>
                </c:pt>
                <c:pt idx="7">
                  <c:v>0.220597100062803</c:v>
                </c:pt>
                <c:pt idx="8">
                  <c:v>9.3245666130104196E-2</c:v>
                </c:pt>
                <c:pt idx="9">
                  <c:v>7.8708138847156089E-3</c:v>
                </c:pt>
                <c:pt idx="10">
                  <c:v>0</c:v>
                </c:pt>
                <c:pt idx="11">
                  <c:v>0</c:v>
                </c:pt>
              </c:numCache>
            </c:numRef>
          </c:val>
        </c:ser>
        <c:ser>
          <c:idx val="4"/>
          <c:order val="3"/>
          <c:tx>
            <c:strRef>
              <c:f>PabloFdrDry!$F$4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PabloFdrDry!$G$6:$G$17</c:f>
              <c:numCache>
                <c:formatCode>[&gt;=20]#,##0.0_);[&lt;=-20]\(#,##0.0\);#,##0.00_)</c:formatCode>
                <c:ptCount val="12"/>
                <c:pt idx="0">
                  <c:v>0</c:v>
                </c:pt>
                <c:pt idx="1">
                  <c:v>0</c:v>
                </c:pt>
                <c:pt idx="2">
                  <c:v>0</c:v>
                </c:pt>
                <c:pt idx="3">
                  <c:v>1.2360898936739964E-2</c:v>
                </c:pt>
                <c:pt idx="4">
                  <c:v>4.8421852794556269E-2</c:v>
                </c:pt>
                <c:pt idx="5">
                  <c:v>2.6607405883730086E-2</c:v>
                </c:pt>
                <c:pt idx="6">
                  <c:v>0.23925926564178102</c:v>
                </c:pt>
                <c:pt idx="7">
                  <c:v>0.22539321925527953</c:v>
                </c:pt>
                <c:pt idx="8">
                  <c:v>0.11671326600636581</c:v>
                </c:pt>
                <c:pt idx="9">
                  <c:v>0</c:v>
                </c:pt>
                <c:pt idx="10">
                  <c:v>0</c:v>
                </c:pt>
                <c:pt idx="11">
                  <c:v>0</c:v>
                </c:pt>
              </c:numCache>
            </c:numRef>
          </c:val>
        </c:ser>
        <c:dLbls>
          <c:showLegendKey val="0"/>
          <c:showVal val="0"/>
          <c:showCatName val="0"/>
          <c:showSerName val="0"/>
          <c:showPercent val="0"/>
          <c:showBubbleSize val="0"/>
        </c:dLbls>
        <c:gapWidth val="150"/>
        <c:axId val="131921792"/>
        <c:axId val="131923328"/>
      </c:barChart>
      <c:lineChart>
        <c:grouping val="standard"/>
        <c:varyColors val="0"/>
        <c:ser>
          <c:idx val="1"/>
          <c:order val="0"/>
          <c:tx>
            <c:strRef>
              <c:f>PabloFdrDry!$Z$3</c:f>
              <c:strCache>
                <c:ptCount val="1"/>
                <c:pt idx="0">
                  <c:v>HYDROSS
2009 HIA
(Existing)
Total
River
Diversion</c:v>
                </c:pt>
              </c:strCache>
            </c:strRef>
          </c:tx>
          <c:spPr>
            <a:ln>
              <a:solidFill>
                <a:schemeClr val="accent3"/>
              </a:solidFill>
              <a:prstDash val="dash"/>
            </a:ln>
          </c:spPr>
          <c:marker>
            <c:symbol val="none"/>
          </c:marker>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PabloFdrDry!$AA$6:$AA$17</c:f>
              <c:numCache>
                <c:formatCode>[&gt;=20]#,##0.0_);[&lt;=-20]\(#,##0.0\);#,##0.00_)</c:formatCode>
                <c:ptCount val="12"/>
                <c:pt idx="0">
                  <c:v>0.64428651222101141</c:v>
                </c:pt>
                <c:pt idx="1">
                  <c:v>1.2090049421423441</c:v>
                </c:pt>
                <c:pt idx="2">
                  <c:v>0.82871389770859594</c:v>
                </c:pt>
                <c:pt idx="3">
                  <c:v>2.0167371926712798</c:v>
                </c:pt>
                <c:pt idx="4">
                  <c:v>5.7735075862976641</c:v>
                </c:pt>
                <c:pt idx="5">
                  <c:v>16.035364538597982</c:v>
                </c:pt>
                <c:pt idx="6">
                  <c:v>15.821070723800023</c:v>
                </c:pt>
                <c:pt idx="7">
                  <c:v>14.957324500640526</c:v>
                </c:pt>
                <c:pt idx="8">
                  <c:v>8.032234507851804</c:v>
                </c:pt>
                <c:pt idx="9">
                  <c:v>2.5584467631250618</c:v>
                </c:pt>
                <c:pt idx="10">
                  <c:v>1.2246074863718968</c:v>
                </c:pt>
                <c:pt idx="11">
                  <c:v>0.65644629075475125</c:v>
                </c:pt>
              </c:numCache>
            </c:numRef>
          </c:val>
          <c:smooth val="0"/>
        </c:ser>
        <c:ser>
          <c:idx val="2"/>
          <c:order val="1"/>
          <c:tx>
            <c:strRef>
              <c:f>PabloFdrDry!$AC$3</c:f>
              <c:strCache>
                <c:ptCount val="1"/>
                <c:pt idx="0">
                  <c:v>HYDROSS
Oper. Improv.
Total
River
Diversion</c:v>
                </c:pt>
              </c:strCache>
            </c:strRef>
          </c:tx>
          <c:spPr>
            <a:ln>
              <a:solidFill>
                <a:schemeClr val="accent2"/>
              </a:solidFill>
              <a:prstDash val="dash"/>
            </a:ln>
          </c:spPr>
          <c:marker>
            <c:symbol val="none"/>
          </c:marker>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PabloFdrDry!$AD$6:$AD$17</c:f>
              <c:numCache>
                <c:formatCode>[&gt;=20]#,##0.0_);[&lt;=-20]\(#,##0.0\);#,##0.00_)</c:formatCode>
                <c:ptCount val="12"/>
                <c:pt idx="0">
                  <c:v>1.06785154627113</c:v>
                </c:pt>
                <c:pt idx="1">
                  <c:v>0.75054738639573071</c:v>
                </c:pt>
                <c:pt idx="2">
                  <c:v>4.1255063189677479</c:v>
                </c:pt>
                <c:pt idx="3">
                  <c:v>4.131448148074389</c:v>
                </c:pt>
                <c:pt idx="4">
                  <c:v>9.6755207287359486</c:v>
                </c:pt>
                <c:pt idx="5">
                  <c:v>15.81302475343929</c:v>
                </c:pt>
                <c:pt idx="6">
                  <c:v>15.55990982388357</c:v>
                </c:pt>
                <c:pt idx="7">
                  <c:v>10.777848864599964</c:v>
                </c:pt>
                <c:pt idx="8">
                  <c:v>11.927068517696153</c:v>
                </c:pt>
                <c:pt idx="9">
                  <c:v>9.0106230613156519</c:v>
                </c:pt>
                <c:pt idx="10">
                  <c:v>1.4958030496929584</c:v>
                </c:pt>
                <c:pt idx="11">
                  <c:v>1.1728960944893563</c:v>
                </c:pt>
              </c:numCache>
            </c:numRef>
          </c:val>
          <c:smooth val="0"/>
        </c:ser>
        <c:dLbls>
          <c:showLegendKey val="0"/>
          <c:showVal val="0"/>
          <c:showCatName val="0"/>
          <c:showSerName val="0"/>
          <c:showPercent val="0"/>
          <c:showBubbleSize val="0"/>
        </c:dLbls>
        <c:marker val="1"/>
        <c:smooth val="0"/>
        <c:axId val="131921792"/>
        <c:axId val="131923328"/>
      </c:lineChart>
      <c:catAx>
        <c:axId val="131921792"/>
        <c:scaling>
          <c:orientation val="minMax"/>
        </c:scaling>
        <c:delete val="0"/>
        <c:axPos val="b"/>
        <c:majorTickMark val="out"/>
        <c:minorTickMark val="none"/>
        <c:tickLblPos val="nextTo"/>
        <c:crossAx val="131923328"/>
        <c:crosses val="autoZero"/>
        <c:auto val="1"/>
        <c:lblAlgn val="ctr"/>
        <c:lblOffset val="100"/>
        <c:noMultiLvlLbl val="0"/>
      </c:catAx>
      <c:valAx>
        <c:axId val="13192332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921792"/>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PabloFdrDry!$D$4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PabloFdrDry!$B$21:$B$32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PabloFdrDry!$E$21:$E$32</c:f>
              <c:numCache>
                <c:formatCode>[&gt;=20]#,##0.0_);[&lt;=-20]\(#,##0.0\);#,##0.00_)</c:formatCode>
                <c:ptCount val="12"/>
                <c:pt idx="0">
                  <c:v>0</c:v>
                </c:pt>
                <c:pt idx="1">
                  <c:v>0</c:v>
                </c:pt>
                <c:pt idx="2">
                  <c:v>6.9281611028984262E-5</c:v>
                </c:pt>
                <c:pt idx="3">
                  <c:v>1.9549212802195536E-2</c:v>
                </c:pt>
                <c:pt idx="4">
                  <c:v>4.8278113064002218E-2</c:v>
                </c:pt>
                <c:pt idx="5">
                  <c:v>0.11555760776116904</c:v>
                </c:pt>
                <c:pt idx="6">
                  <c:v>0.30401772245882064</c:v>
                </c:pt>
                <c:pt idx="7">
                  <c:v>0.20038998498870547</c:v>
                </c:pt>
                <c:pt idx="8">
                  <c:v>8.178588446539875E-2</c:v>
                </c:pt>
                <c:pt idx="9">
                  <c:v>1.0830873887817151E-2</c:v>
                </c:pt>
                <c:pt idx="10">
                  <c:v>0</c:v>
                </c:pt>
                <c:pt idx="11">
                  <c:v>0</c:v>
                </c:pt>
              </c:numCache>
            </c:numRef>
          </c:val>
        </c:ser>
        <c:ser>
          <c:idx val="4"/>
          <c:order val="3"/>
          <c:tx>
            <c:strRef>
              <c:f>PabloFdrDry!$F$4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PabloFdrDry!$B$21:$B$32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PabloFdrDry!$G$21:$G$32</c:f>
              <c:numCache>
                <c:formatCode>[&gt;=20]#,##0.0_);[&lt;=-20]\(#,##0.0\);#,##0.00_)</c:formatCode>
                <c:ptCount val="12"/>
                <c:pt idx="0">
                  <c:v>0</c:v>
                </c:pt>
                <c:pt idx="1">
                  <c:v>0</c:v>
                </c:pt>
                <c:pt idx="2">
                  <c:v>0</c:v>
                </c:pt>
                <c:pt idx="3">
                  <c:v>1.9572880812232865E-2</c:v>
                </c:pt>
                <c:pt idx="4">
                  <c:v>4.7772075334615575E-2</c:v>
                </c:pt>
                <c:pt idx="5">
                  <c:v>0.11911694209642401</c:v>
                </c:pt>
                <c:pt idx="6">
                  <c:v>0.30099402597052727</c:v>
                </c:pt>
                <c:pt idx="7">
                  <c:v>0.21279808817236534</c:v>
                </c:pt>
                <c:pt idx="8">
                  <c:v>8.7017503569425753E-2</c:v>
                </c:pt>
                <c:pt idx="9">
                  <c:v>0</c:v>
                </c:pt>
                <c:pt idx="10">
                  <c:v>0</c:v>
                </c:pt>
                <c:pt idx="11">
                  <c:v>0</c:v>
                </c:pt>
              </c:numCache>
            </c:numRef>
          </c:val>
        </c:ser>
        <c:dLbls>
          <c:showLegendKey val="0"/>
          <c:showVal val="0"/>
          <c:showCatName val="0"/>
          <c:showSerName val="0"/>
          <c:showPercent val="0"/>
          <c:showBubbleSize val="0"/>
        </c:dLbls>
        <c:gapWidth val="150"/>
        <c:axId val="132164608"/>
        <c:axId val="132178688"/>
      </c:barChart>
      <c:lineChart>
        <c:grouping val="standard"/>
        <c:varyColors val="0"/>
        <c:ser>
          <c:idx val="1"/>
          <c:order val="0"/>
          <c:tx>
            <c:strRef>
              <c:f>PabloFdrDry!$Z$3</c:f>
              <c:strCache>
                <c:ptCount val="1"/>
                <c:pt idx="0">
                  <c:v>HYDROSS
2009 HIA
(Existing)
Total
River
Diversion</c:v>
                </c:pt>
              </c:strCache>
            </c:strRef>
          </c:tx>
          <c:spPr>
            <a:ln>
              <a:solidFill>
                <a:schemeClr val="accent3"/>
              </a:solidFill>
              <a:prstDash val="sysDash"/>
            </a:ln>
          </c:spPr>
          <c:marker>
            <c:symbol val="none"/>
          </c:marker>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PabloFdrDry!$AA$21:$AA$32</c:f>
              <c:numCache>
                <c:formatCode>[&gt;=20]#,##0.0_);[&lt;=-20]\(#,##0.0\);#,##0.00_)</c:formatCode>
                <c:ptCount val="12"/>
                <c:pt idx="0">
                  <c:v>0.5539450781821843</c:v>
                </c:pt>
                <c:pt idx="1">
                  <c:v>0.79389477906728689</c:v>
                </c:pt>
                <c:pt idx="2">
                  <c:v>0.67521198519213199</c:v>
                </c:pt>
                <c:pt idx="3">
                  <c:v>1.6583155745915439</c:v>
                </c:pt>
                <c:pt idx="4">
                  <c:v>4.8165492100893665</c:v>
                </c:pt>
                <c:pt idx="5">
                  <c:v>11.449527232709421</c:v>
                </c:pt>
                <c:pt idx="6">
                  <c:v>11.83142490113455</c:v>
                </c:pt>
                <c:pt idx="7">
                  <c:v>15.464619229846045</c:v>
                </c:pt>
                <c:pt idx="8">
                  <c:v>6.5268534593490211</c:v>
                </c:pt>
                <c:pt idx="9">
                  <c:v>2.0658097108126148</c:v>
                </c:pt>
                <c:pt idx="10">
                  <c:v>2.0956586641549935</c:v>
                </c:pt>
                <c:pt idx="11">
                  <c:v>0.67448848011697138</c:v>
                </c:pt>
              </c:numCache>
            </c:numRef>
          </c:val>
          <c:smooth val="0"/>
        </c:ser>
        <c:ser>
          <c:idx val="2"/>
          <c:order val="1"/>
          <c:tx>
            <c:strRef>
              <c:f>PabloFdrDry!$AC$3</c:f>
              <c:strCache>
                <c:ptCount val="1"/>
                <c:pt idx="0">
                  <c:v>HYDROSS
Oper. Improv.
Total
River
Diversion</c:v>
                </c:pt>
              </c:strCache>
            </c:strRef>
          </c:tx>
          <c:spPr>
            <a:ln>
              <a:solidFill>
                <a:schemeClr val="accent2"/>
              </a:solidFill>
              <a:prstDash val="sysDash"/>
            </a:ln>
          </c:spPr>
          <c:marker>
            <c:symbol val="none"/>
          </c:marker>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PabloFdrDry!$AD$21:$AD$32</c:f>
              <c:numCache>
                <c:formatCode>[&gt;=20]#,##0.0_);[&lt;=-20]\(#,##0.0\);#,##0.00_)</c:formatCode>
                <c:ptCount val="12"/>
                <c:pt idx="0">
                  <c:v>0.81376961315492047</c:v>
                </c:pt>
                <c:pt idx="1">
                  <c:v>0.7615106436297483</c:v>
                </c:pt>
                <c:pt idx="2">
                  <c:v>3.2144328463366652</c:v>
                </c:pt>
                <c:pt idx="3">
                  <c:v>2.7147506498878431</c:v>
                </c:pt>
                <c:pt idx="4">
                  <c:v>6.6692895742959815</c:v>
                </c:pt>
                <c:pt idx="5">
                  <c:v>11.718241186146463</c:v>
                </c:pt>
                <c:pt idx="6">
                  <c:v>11.54529201682011</c:v>
                </c:pt>
                <c:pt idx="7">
                  <c:v>7.5522197481231377</c:v>
                </c:pt>
                <c:pt idx="8">
                  <c:v>10.520660869444869</c:v>
                </c:pt>
                <c:pt idx="9">
                  <c:v>8.7174066106127626</c:v>
                </c:pt>
                <c:pt idx="10">
                  <c:v>1.2631093712315946</c:v>
                </c:pt>
                <c:pt idx="11">
                  <c:v>1.0110767866249109</c:v>
                </c:pt>
              </c:numCache>
            </c:numRef>
          </c:val>
          <c:smooth val="0"/>
        </c:ser>
        <c:dLbls>
          <c:showLegendKey val="0"/>
          <c:showVal val="0"/>
          <c:showCatName val="0"/>
          <c:showSerName val="0"/>
          <c:showPercent val="0"/>
          <c:showBubbleSize val="0"/>
        </c:dLbls>
        <c:marker val="1"/>
        <c:smooth val="0"/>
        <c:axId val="132164608"/>
        <c:axId val="132178688"/>
      </c:lineChart>
      <c:catAx>
        <c:axId val="132164608"/>
        <c:scaling>
          <c:orientation val="minMax"/>
        </c:scaling>
        <c:delete val="0"/>
        <c:axPos val="b"/>
        <c:majorTickMark val="out"/>
        <c:minorTickMark val="none"/>
        <c:tickLblPos val="nextTo"/>
        <c:crossAx val="132178688"/>
        <c:crosses val="autoZero"/>
        <c:auto val="1"/>
        <c:lblAlgn val="ctr"/>
        <c:lblOffset val="100"/>
        <c:noMultiLvlLbl val="0"/>
      </c:catAx>
      <c:valAx>
        <c:axId val="132178688"/>
        <c:scaling>
          <c:orientation val="minMax"/>
          <c:max val="2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164608"/>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PabloFdrDry!$D$4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PabloFdrDry!$B$36:$B$47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PabloFdrDry!$E$36:$E$47</c:f>
              <c:numCache>
                <c:formatCode>[&gt;=20]#,##0.0_);[&lt;=-20]\(#,##0.0\);#,##0.00_)</c:formatCode>
                <c:ptCount val="12"/>
                <c:pt idx="0">
                  <c:v>0</c:v>
                </c:pt>
                <c:pt idx="1">
                  <c:v>0</c:v>
                </c:pt>
                <c:pt idx="2">
                  <c:v>7.935498034589856E-4</c:v>
                </c:pt>
                <c:pt idx="3">
                  <c:v>1.226825885749696E-3</c:v>
                </c:pt>
                <c:pt idx="4">
                  <c:v>6.7471836599041823E-2</c:v>
                </c:pt>
                <c:pt idx="5">
                  <c:v>0.14388578803797691</c:v>
                </c:pt>
                <c:pt idx="6">
                  <c:v>0.28538097060660778</c:v>
                </c:pt>
                <c:pt idx="7">
                  <c:v>0.17017002453513252</c:v>
                </c:pt>
                <c:pt idx="8">
                  <c:v>5.8613706018561577E-2</c:v>
                </c:pt>
                <c:pt idx="9">
                  <c:v>9.4908389143825121E-3</c:v>
                </c:pt>
                <c:pt idx="10">
                  <c:v>0</c:v>
                </c:pt>
                <c:pt idx="11">
                  <c:v>0</c:v>
                </c:pt>
              </c:numCache>
            </c:numRef>
          </c:val>
        </c:ser>
        <c:ser>
          <c:idx val="4"/>
          <c:order val="3"/>
          <c:tx>
            <c:strRef>
              <c:f>PabloFdrDry!$F$4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PabloFdrDry!$B$36:$B$47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PabloFdrDry!$G$36:$G$47</c:f>
              <c:numCache>
                <c:formatCode>[&gt;=20]#,##0.0_);[&lt;=-20]\(#,##0.0\);#,##0.00_)</c:formatCode>
                <c:ptCount val="12"/>
                <c:pt idx="0">
                  <c:v>0</c:v>
                </c:pt>
                <c:pt idx="1">
                  <c:v>0</c:v>
                </c:pt>
                <c:pt idx="2">
                  <c:v>0</c:v>
                </c:pt>
                <c:pt idx="3">
                  <c:v>1.3306721041531853E-2</c:v>
                </c:pt>
                <c:pt idx="4">
                  <c:v>7.631548992019449E-2</c:v>
                </c:pt>
                <c:pt idx="5">
                  <c:v>0.15730426338469797</c:v>
                </c:pt>
                <c:pt idx="6">
                  <c:v>0.25366571614274108</c:v>
                </c:pt>
                <c:pt idx="7">
                  <c:v>0.24851502061048789</c:v>
                </c:pt>
                <c:pt idx="8">
                  <c:v>8.8918829465259766E-2</c:v>
                </c:pt>
                <c:pt idx="9">
                  <c:v>0</c:v>
                </c:pt>
                <c:pt idx="10">
                  <c:v>0</c:v>
                </c:pt>
                <c:pt idx="11">
                  <c:v>0</c:v>
                </c:pt>
              </c:numCache>
            </c:numRef>
          </c:val>
        </c:ser>
        <c:dLbls>
          <c:showLegendKey val="0"/>
          <c:showVal val="0"/>
          <c:showCatName val="0"/>
          <c:showSerName val="0"/>
          <c:showPercent val="0"/>
          <c:showBubbleSize val="0"/>
        </c:dLbls>
        <c:gapWidth val="150"/>
        <c:axId val="132476928"/>
        <c:axId val="132478464"/>
      </c:barChart>
      <c:lineChart>
        <c:grouping val="standard"/>
        <c:varyColors val="0"/>
        <c:ser>
          <c:idx val="1"/>
          <c:order val="0"/>
          <c:tx>
            <c:strRef>
              <c:f>PabloFdrDry!$Z$3</c:f>
              <c:strCache>
                <c:ptCount val="1"/>
                <c:pt idx="0">
                  <c:v>HYDROSS
2009 HIA
(Existing)
Total
River
Diversion</c:v>
                </c:pt>
              </c:strCache>
            </c:strRef>
          </c:tx>
          <c:spPr>
            <a:ln>
              <a:solidFill>
                <a:schemeClr val="accent3"/>
              </a:solidFill>
              <a:prstDash val="sysDot"/>
            </a:ln>
          </c:spPr>
          <c:marker>
            <c:symbol val="none"/>
          </c:marker>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PabloFdrDry!$AA$36:$AA$47</c:f>
              <c:numCache>
                <c:formatCode>[&gt;=20]#,##0.0_);[&lt;=-20]\(#,##0.0\);#,##0.00_)</c:formatCode>
                <c:ptCount val="12"/>
                <c:pt idx="0">
                  <c:v>0.54322648447609956</c:v>
                </c:pt>
                <c:pt idx="1">
                  <c:v>1.0155599571672491</c:v>
                </c:pt>
                <c:pt idx="2">
                  <c:v>1.5269941606594755</c:v>
                </c:pt>
                <c:pt idx="3">
                  <c:v>1.2987055906878728</c:v>
                </c:pt>
                <c:pt idx="4">
                  <c:v>4.3400902438859079</c:v>
                </c:pt>
                <c:pt idx="5">
                  <c:v>4.9929749323624515</c:v>
                </c:pt>
                <c:pt idx="6">
                  <c:v>14.429655122877184</c:v>
                </c:pt>
                <c:pt idx="7">
                  <c:v>7.5456651116286269</c:v>
                </c:pt>
                <c:pt idx="8">
                  <c:v>5.6429551149575543</c:v>
                </c:pt>
                <c:pt idx="9">
                  <c:v>1.3304769005101476</c:v>
                </c:pt>
                <c:pt idx="10">
                  <c:v>0.66973152162762961</c:v>
                </c:pt>
                <c:pt idx="11">
                  <c:v>0.51351034849051336</c:v>
                </c:pt>
              </c:numCache>
            </c:numRef>
          </c:val>
          <c:smooth val="0"/>
        </c:ser>
        <c:ser>
          <c:idx val="2"/>
          <c:order val="1"/>
          <c:tx>
            <c:strRef>
              <c:f>PabloFdrDry!$AC$3</c:f>
              <c:strCache>
                <c:ptCount val="1"/>
                <c:pt idx="0">
                  <c:v>HYDROSS
Oper. Improv.
Total
River
Diversion</c:v>
                </c:pt>
              </c:strCache>
            </c:strRef>
          </c:tx>
          <c:spPr>
            <a:ln>
              <a:solidFill>
                <a:schemeClr val="accent2"/>
              </a:solidFill>
              <a:prstDash val="sysDot"/>
            </a:ln>
          </c:spPr>
          <c:marker>
            <c:symbol val="none"/>
          </c:marker>
          <c:cat>
            <c:strRef>
              <c:f>PabloFdrDry!$B$6:$B$17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PabloFdrDry!$AD$36:$AD$47</c:f>
              <c:numCache>
                <c:formatCode>[&gt;=20]#,##0.0_);[&lt;=-20]\(#,##0.0\);#,##0.00_)</c:formatCode>
                <c:ptCount val="12"/>
                <c:pt idx="0">
                  <c:v>0.69706742924237053</c:v>
                </c:pt>
                <c:pt idx="1">
                  <c:v>0.51113012052761686</c:v>
                </c:pt>
                <c:pt idx="2">
                  <c:v>4.2661564043091218</c:v>
                </c:pt>
                <c:pt idx="3">
                  <c:v>2.1012999020148091</c:v>
                </c:pt>
                <c:pt idx="4">
                  <c:v>5.7246447672123768</c:v>
                </c:pt>
                <c:pt idx="5">
                  <c:v>9.4629535400426672</c:v>
                </c:pt>
                <c:pt idx="6">
                  <c:v>7.4019672009196205</c:v>
                </c:pt>
                <c:pt idx="7">
                  <c:v>5.9560405637865239</c:v>
                </c:pt>
                <c:pt idx="8">
                  <c:v>2.1534971231198528</c:v>
                </c:pt>
                <c:pt idx="9">
                  <c:v>4.5222876859348569</c:v>
                </c:pt>
                <c:pt idx="10">
                  <c:v>0.92478628215758596</c:v>
                </c:pt>
                <c:pt idx="11">
                  <c:v>0.80176595329497491</c:v>
                </c:pt>
              </c:numCache>
            </c:numRef>
          </c:val>
          <c:smooth val="0"/>
        </c:ser>
        <c:dLbls>
          <c:showLegendKey val="0"/>
          <c:showVal val="0"/>
          <c:showCatName val="0"/>
          <c:showSerName val="0"/>
          <c:showPercent val="0"/>
          <c:showBubbleSize val="0"/>
        </c:dLbls>
        <c:marker val="1"/>
        <c:smooth val="0"/>
        <c:axId val="132476928"/>
        <c:axId val="132478464"/>
      </c:lineChart>
      <c:catAx>
        <c:axId val="132476928"/>
        <c:scaling>
          <c:orientation val="minMax"/>
        </c:scaling>
        <c:delete val="0"/>
        <c:axPos val="b"/>
        <c:majorTickMark val="out"/>
        <c:minorTickMark val="none"/>
        <c:tickLblPos val="nextTo"/>
        <c:crossAx val="132478464"/>
        <c:crosses val="autoZero"/>
        <c:auto val="1"/>
        <c:lblAlgn val="ctr"/>
        <c:lblOffset val="100"/>
        <c:noMultiLvlLbl val="0"/>
      </c:catAx>
      <c:valAx>
        <c:axId val="132478464"/>
        <c:scaling>
          <c:orientation val="minMax"/>
          <c:max val="2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476928"/>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MissionF!$D$4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MissionF!$E$6:$E$17</c:f>
              <c:numCache>
                <c:formatCode>[&gt;=20]#,##0.0_);[&lt;=-20]\(#,##0.0\);#,##0.00_)</c:formatCode>
                <c:ptCount val="12"/>
                <c:pt idx="0">
                  <c:v>0</c:v>
                </c:pt>
                <c:pt idx="1">
                  <c:v>0</c:v>
                </c:pt>
                <c:pt idx="2">
                  <c:v>0</c:v>
                </c:pt>
                <c:pt idx="3">
                  <c:v>1.4566546448072534E-2</c:v>
                </c:pt>
                <c:pt idx="4">
                  <c:v>6.1270763563920555E-2</c:v>
                </c:pt>
                <c:pt idx="5">
                  <c:v>0.13966169117869326</c:v>
                </c:pt>
                <c:pt idx="6">
                  <c:v>0.25656587821652665</c:v>
                </c:pt>
                <c:pt idx="7">
                  <c:v>0.21481823837981137</c:v>
                </c:pt>
                <c:pt idx="8">
                  <c:v>0.10761625761809156</c:v>
                </c:pt>
                <c:pt idx="9">
                  <c:v>9.4331824287977109E-3</c:v>
                </c:pt>
                <c:pt idx="10">
                  <c:v>0</c:v>
                </c:pt>
                <c:pt idx="11">
                  <c:v>0</c:v>
                </c:pt>
              </c:numCache>
            </c:numRef>
          </c:val>
        </c:ser>
        <c:ser>
          <c:idx val="4"/>
          <c:order val="3"/>
          <c:tx>
            <c:strRef>
              <c:f>MissionF!$F$4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MissionF!$G$6:$G$17</c:f>
              <c:numCache>
                <c:formatCode>[&gt;=20]#,##0.0_);[&lt;=-20]\(#,##0.0\);#,##0.00_)</c:formatCode>
                <c:ptCount val="12"/>
                <c:pt idx="0">
                  <c:v>0</c:v>
                </c:pt>
                <c:pt idx="1">
                  <c:v>0</c:v>
                </c:pt>
                <c:pt idx="2">
                  <c:v>0</c:v>
                </c:pt>
                <c:pt idx="3">
                  <c:v>8.7029916850977062E-3</c:v>
                </c:pt>
                <c:pt idx="4">
                  <c:v>4.0450954018797031E-2</c:v>
                </c:pt>
                <c:pt idx="5">
                  <c:v>7.5838791844308556E-2</c:v>
                </c:pt>
                <c:pt idx="6">
                  <c:v>0.21517828767265892</c:v>
                </c:pt>
                <c:pt idx="7">
                  <c:v>0.18509465478994086</c:v>
                </c:pt>
                <c:pt idx="8">
                  <c:v>0.10314147063632281</c:v>
                </c:pt>
                <c:pt idx="9">
                  <c:v>0</c:v>
                </c:pt>
                <c:pt idx="10">
                  <c:v>0</c:v>
                </c:pt>
                <c:pt idx="11">
                  <c:v>0</c:v>
                </c:pt>
              </c:numCache>
            </c:numRef>
          </c:val>
        </c:ser>
        <c:dLbls>
          <c:showLegendKey val="0"/>
          <c:showVal val="0"/>
          <c:showCatName val="0"/>
          <c:showSerName val="0"/>
          <c:showPercent val="0"/>
          <c:showBubbleSize val="0"/>
        </c:dLbls>
        <c:gapWidth val="150"/>
        <c:axId val="132732032"/>
        <c:axId val="132733568"/>
      </c:barChart>
      <c:lineChart>
        <c:grouping val="standard"/>
        <c:varyColors val="0"/>
        <c:ser>
          <c:idx val="1"/>
          <c:order val="0"/>
          <c:tx>
            <c:strRef>
              <c:f>MissionF!$Z$3</c:f>
              <c:strCache>
                <c:ptCount val="1"/>
                <c:pt idx="0">
                  <c:v>HYDROSS
2009 HIA
(Existing)
Total
River
Diversion</c:v>
                </c:pt>
              </c:strCache>
            </c:strRef>
          </c:tx>
          <c:spPr>
            <a:ln>
              <a:solidFill>
                <a:schemeClr val="accent3"/>
              </a:solidFill>
              <a:prstDash val="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MissionF!$AA$6:$AA$17</c:f>
              <c:numCache>
                <c:formatCode>[&gt;=20]#,##0.0_);[&lt;=-20]\(#,##0.0\);#,##0.00_)</c:formatCode>
                <c:ptCount val="12"/>
                <c:pt idx="0">
                  <c:v>1.177586459486981E-2</c:v>
                </c:pt>
                <c:pt idx="1">
                  <c:v>2.0382312383150662E-3</c:v>
                </c:pt>
                <c:pt idx="2">
                  <c:v>1.2863795095063702E-2</c:v>
                </c:pt>
                <c:pt idx="3">
                  <c:v>3.3289362546294346E-2</c:v>
                </c:pt>
                <c:pt idx="4">
                  <c:v>0.1927472048837495</c:v>
                </c:pt>
                <c:pt idx="5">
                  <c:v>0.33837522227235428</c:v>
                </c:pt>
                <c:pt idx="6">
                  <c:v>0.58670650039854022</c:v>
                </c:pt>
                <c:pt idx="7">
                  <c:v>0.66168064097756496</c:v>
                </c:pt>
                <c:pt idx="8">
                  <c:v>0.22713498400734805</c:v>
                </c:pt>
                <c:pt idx="9">
                  <c:v>2.6608420667392822E-2</c:v>
                </c:pt>
                <c:pt idx="10">
                  <c:v>1.7410820282018652E-2</c:v>
                </c:pt>
                <c:pt idx="11">
                  <c:v>0</c:v>
                </c:pt>
              </c:numCache>
            </c:numRef>
          </c:val>
          <c:smooth val="0"/>
        </c:ser>
        <c:ser>
          <c:idx val="2"/>
          <c:order val="1"/>
          <c:tx>
            <c:strRef>
              <c:f>MissionF!$AC$3</c:f>
              <c:strCache>
                <c:ptCount val="1"/>
                <c:pt idx="0">
                  <c:v>HYDROSS
Oper. Improv.
Total
River
Diversion</c:v>
                </c:pt>
              </c:strCache>
            </c:strRef>
          </c:tx>
          <c:spPr>
            <a:ln>
              <a:solidFill>
                <a:schemeClr val="accent2"/>
              </a:solidFill>
              <a:prstDash val="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MissionF!$AD$6:$AD$17</c:f>
              <c:numCache>
                <c:formatCode>[&gt;=20]#,##0.0_);[&lt;=-20]\(#,##0.0\);#,##0.00_)</c:formatCode>
                <c:ptCount val="12"/>
                <c:pt idx="0">
                  <c:v>0</c:v>
                </c:pt>
                <c:pt idx="1">
                  <c:v>0</c:v>
                </c:pt>
                <c:pt idx="2">
                  <c:v>0</c:v>
                </c:pt>
                <c:pt idx="3">
                  <c:v>3.4858523067597132E-2</c:v>
                </c:pt>
                <c:pt idx="4">
                  <c:v>7.3096202052629192E-2</c:v>
                </c:pt>
                <c:pt idx="5">
                  <c:v>0.12118166940371593</c:v>
                </c:pt>
                <c:pt idx="6">
                  <c:v>0.50747109711809557</c:v>
                </c:pt>
                <c:pt idx="7">
                  <c:v>0.39443715199008778</c:v>
                </c:pt>
                <c:pt idx="8">
                  <c:v>0.22286699857627293</c:v>
                </c:pt>
                <c:pt idx="9">
                  <c:v>0</c:v>
                </c:pt>
                <c:pt idx="10">
                  <c:v>0</c:v>
                </c:pt>
                <c:pt idx="11">
                  <c:v>0</c:v>
                </c:pt>
              </c:numCache>
            </c:numRef>
          </c:val>
          <c:smooth val="0"/>
        </c:ser>
        <c:dLbls>
          <c:showLegendKey val="0"/>
          <c:showVal val="0"/>
          <c:showCatName val="0"/>
          <c:showSerName val="0"/>
          <c:showPercent val="0"/>
          <c:showBubbleSize val="0"/>
        </c:dLbls>
        <c:marker val="1"/>
        <c:smooth val="0"/>
        <c:axId val="132732032"/>
        <c:axId val="132733568"/>
      </c:lineChart>
      <c:catAx>
        <c:axId val="132732032"/>
        <c:scaling>
          <c:orientation val="minMax"/>
        </c:scaling>
        <c:delete val="0"/>
        <c:axPos val="b"/>
        <c:majorTickMark val="out"/>
        <c:minorTickMark val="none"/>
        <c:tickLblPos val="nextTo"/>
        <c:crossAx val="132733568"/>
        <c:crosses val="autoZero"/>
        <c:auto val="1"/>
        <c:lblAlgn val="ctr"/>
        <c:lblOffset val="100"/>
        <c:noMultiLvlLbl val="0"/>
      </c:catAx>
      <c:valAx>
        <c:axId val="13273356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732032"/>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TotalFIIP!$D$4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TotalFIIP!$B$21:$B$32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TotalFIIP!$E$21:$E$32</c:f>
              <c:numCache>
                <c:formatCode>[&gt;=20]#,##0.0_);[&lt;=-20]\(#,##0.0\);#,##0.00_)</c:formatCode>
                <c:ptCount val="12"/>
                <c:pt idx="0">
                  <c:v>0</c:v>
                </c:pt>
                <c:pt idx="1">
                  <c:v>0</c:v>
                </c:pt>
                <c:pt idx="2">
                  <c:v>1.5698922821468498E-4</c:v>
                </c:pt>
                <c:pt idx="3">
                  <c:v>1.3009939938177192E-2</c:v>
                </c:pt>
                <c:pt idx="4">
                  <c:v>5.4246863248072645E-2</c:v>
                </c:pt>
                <c:pt idx="5">
                  <c:v>0.11842652728855527</c:v>
                </c:pt>
                <c:pt idx="6">
                  <c:v>0.2398219066903183</c:v>
                </c:pt>
                <c:pt idx="7">
                  <c:v>0.20191895334098475</c:v>
                </c:pt>
                <c:pt idx="8">
                  <c:v>8.5032171074806512E-2</c:v>
                </c:pt>
                <c:pt idx="9">
                  <c:v>7.9905366746242431E-3</c:v>
                </c:pt>
                <c:pt idx="10">
                  <c:v>0</c:v>
                </c:pt>
                <c:pt idx="11">
                  <c:v>0</c:v>
                </c:pt>
              </c:numCache>
            </c:numRef>
          </c:val>
        </c:ser>
        <c:ser>
          <c:idx val="4"/>
          <c:order val="3"/>
          <c:tx>
            <c:strRef>
              <c:f>TotalFIIP!$F$4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TotalFIIP!$B$21:$B$32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TotalFIIP!$G$21:$G$32</c:f>
              <c:numCache>
                <c:formatCode>[&gt;=20]#,##0.0_);[&lt;=-20]\(#,##0.0\);#,##0.00_)</c:formatCode>
                <c:ptCount val="12"/>
                <c:pt idx="0">
                  <c:v>0</c:v>
                </c:pt>
                <c:pt idx="1">
                  <c:v>0</c:v>
                </c:pt>
                <c:pt idx="2">
                  <c:v>0</c:v>
                </c:pt>
                <c:pt idx="3">
                  <c:v>1.4366981146561772E-2</c:v>
                </c:pt>
                <c:pt idx="4">
                  <c:v>5.6386424147856065E-2</c:v>
                </c:pt>
                <c:pt idx="5">
                  <c:v>0.11709211392865719</c:v>
                </c:pt>
                <c:pt idx="6">
                  <c:v>0.24563676502315929</c:v>
                </c:pt>
                <c:pt idx="7">
                  <c:v>0.20112013312999349</c:v>
                </c:pt>
                <c:pt idx="8">
                  <c:v>7.5879636890393551E-2</c:v>
                </c:pt>
                <c:pt idx="9">
                  <c:v>7.5101653561106718E-4</c:v>
                </c:pt>
                <c:pt idx="10">
                  <c:v>0</c:v>
                </c:pt>
                <c:pt idx="11">
                  <c:v>0</c:v>
                </c:pt>
              </c:numCache>
            </c:numRef>
          </c:val>
        </c:ser>
        <c:dLbls>
          <c:showLegendKey val="0"/>
          <c:showVal val="0"/>
          <c:showCatName val="0"/>
          <c:showSerName val="0"/>
          <c:showPercent val="0"/>
          <c:showBubbleSize val="0"/>
        </c:dLbls>
        <c:gapWidth val="150"/>
        <c:axId val="70225920"/>
        <c:axId val="70227456"/>
      </c:barChart>
      <c:lineChart>
        <c:grouping val="standard"/>
        <c:varyColors val="0"/>
        <c:ser>
          <c:idx val="1"/>
          <c:order val="0"/>
          <c:tx>
            <c:strRef>
              <c:f>TotalFIIP!$AC$3</c:f>
              <c:strCache>
                <c:ptCount val="1"/>
                <c:pt idx="0">
                  <c:v>HYDROSS
2009 HIA
(Existing)
Total
River
Diversion</c:v>
                </c:pt>
              </c:strCache>
            </c:strRef>
          </c:tx>
          <c:spPr>
            <a:ln>
              <a:solidFill>
                <a:schemeClr val="accent3"/>
              </a:solidFill>
              <a:prstDash val="sys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TotalFIIP!$AD$21:$AD$32</c:f>
              <c:numCache>
                <c:formatCode>[&gt;=20]#,##0.0_);[&lt;=-20]\(#,##0.0\);#,##0.00_)</c:formatCode>
                <c:ptCount val="12"/>
                <c:pt idx="0">
                  <c:v>6.5299370857167822E-3</c:v>
                </c:pt>
                <c:pt idx="1">
                  <c:v>1.8306787745297211E-2</c:v>
                </c:pt>
                <c:pt idx="2">
                  <c:v>1.409875210365121E-2</c:v>
                </c:pt>
                <c:pt idx="3">
                  <c:v>5.9582419693968804E-2</c:v>
                </c:pt>
                <c:pt idx="4">
                  <c:v>0.25846237367208447</c:v>
                </c:pt>
                <c:pt idx="5">
                  <c:v>0.43964686073964704</c:v>
                </c:pt>
                <c:pt idx="6">
                  <c:v>0.46541159335121268</c:v>
                </c:pt>
                <c:pt idx="7">
                  <c:v>0.35792194669962679</c:v>
                </c:pt>
                <c:pt idx="8">
                  <c:v>0.18905800041986093</c:v>
                </c:pt>
                <c:pt idx="9">
                  <c:v>6.1005622371519859E-2</c:v>
                </c:pt>
                <c:pt idx="10">
                  <c:v>3.3227880755710287E-2</c:v>
                </c:pt>
                <c:pt idx="11">
                  <c:v>9.3503667090492799E-3</c:v>
                </c:pt>
              </c:numCache>
            </c:numRef>
          </c:val>
          <c:smooth val="0"/>
        </c:ser>
        <c:ser>
          <c:idx val="2"/>
          <c:order val="1"/>
          <c:tx>
            <c:strRef>
              <c:f>TotalFIIP!$AF$3</c:f>
              <c:strCache>
                <c:ptCount val="1"/>
                <c:pt idx="0">
                  <c:v>HYDROSS
Oper. Improv.
Total
River
Diversion</c:v>
                </c:pt>
              </c:strCache>
            </c:strRef>
          </c:tx>
          <c:spPr>
            <a:ln>
              <a:solidFill>
                <a:schemeClr val="accent2"/>
              </a:solidFill>
              <a:prstDash val="sys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TotalFIIP!$AG$21:$AG$32</c:f>
              <c:numCache>
                <c:formatCode>[&gt;=20]#,##0.0_);[&lt;=-20]\(#,##0.0\);#,##0.00_)</c:formatCode>
                <c:ptCount val="12"/>
                <c:pt idx="0">
                  <c:v>7.8557462180954291E-3</c:v>
                </c:pt>
                <c:pt idx="1">
                  <c:v>7.9929568757374919E-3</c:v>
                </c:pt>
                <c:pt idx="2">
                  <c:v>3.8929208254490047E-2</c:v>
                </c:pt>
                <c:pt idx="3">
                  <c:v>6.146192223847198E-2</c:v>
                </c:pt>
                <c:pt idx="4">
                  <c:v>0.1874875556999524</c:v>
                </c:pt>
                <c:pt idx="5">
                  <c:v>0.36381700117866445</c:v>
                </c:pt>
                <c:pt idx="6">
                  <c:v>0.4026379734570098</c:v>
                </c:pt>
                <c:pt idx="7">
                  <c:v>0.27663573862265645</c:v>
                </c:pt>
                <c:pt idx="8">
                  <c:v>0.19281697748824028</c:v>
                </c:pt>
                <c:pt idx="9">
                  <c:v>7.2899281524929832E-2</c:v>
                </c:pt>
                <c:pt idx="10">
                  <c:v>2.2858159340898437E-2</c:v>
                </c:pt>
                <c:pt idx="11">
                  <c:v>1.5318754030118323E-2</c:v>
                </c:pt>
              </c:numCache>
            </c:numRef>
          </c:val>
          <c:smooth val="0"/>
        </c:ser>
        <c:dLbls>
          <c:showLegendKey val="0"/>
          <c:showVal val="0"/>
          <c:showCatName val="0"/>
          <c:showSerName val="0"/>
          <c:showPercent val="0"/>
          <c:showBubbleSize val="0"/>
        </c:dLbls>
        <c:marker val="1"/>
        <c:smooth val="0"/>
        <c:axId val="70225920"/>
        <c:axId val="70227456"/>
      </c:lineChart>
      <c:catAx>
        <c:axId val="70225920"/>
        <c:scaling>
          <c:orientation val="minMax"/>
        </c:scaling>
        <c:delete val="0"/>
        <c:axPos val="b"/>
        <c:majorTickMark val="out"/>
        <c:minorTickMark val="none"/>
        <c:tickLblPos val="nextTo"/>
        <c:crossAx val="70227456"/>
        <c:crosses val="autoZero"/>
        <c:auto val="1"/>
        <c:lblAlgn val="ctr"/>
        <c:lblOffset val="100"/>
        <c:noMultiLvlLbl val="0"/>
      </c:catAx>
      <c:valAx>
        <c:axId val="7022745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0225920"/>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MissionF!$D$4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MissionF!$E$21:$E$32</c:f>
              <c:numCache>
                <c:formatCode>[&gt;=20]#,##0.0_);[&lt;=-20]\(#,##0.0\);#,##0.00_)</c:formatCode>
                <c:ptCount val="12"/>
                <c:pt idx="0">
                  <c:v>0</c:v>
                </c:pt>
                <c:pt idx="1">
                  <c:v>0</c:v>
                </c:pt>
                <c:pt idx="2">
                  <c:v>2.0846386833263487E-4</c:v>
                </c:pt>
                <c:pt idx="3">
                  <c:v>2.0127553227139838E-2</c:v>
                </c:pt>
                <c:pt idx="4">
                  <c:v>6.3885454701309866E-2</c:v>
                </c:pt>
                <c:pt idx="5">
                  <c:v>0.1261064169388677</c:v>
                </c:pt>
                <c:pt idx="6">
                  <c:v>0.28363240352294944</c:v>
                </c:pt>
                <c:pt idx="7">
                  <c:v>0.2024801112041269</c:v>
                </c:pt>
                <c:pt idx="8">
                  <c:v>9.0705257599679096E-2</c:v>
                </c:pt>
                <c:pt idx="9">
                  <c:v>1.5666902294262319E-2</c:v>
                </c:pt>
                <c:pt idx="10">
                  <c:v>0</c:v>
                </c:pt>
                <c:pt idx="11">
                  <c:v>0</c:v>
                </c:pt>
              </c:numCache>
            </c:numRef>
          </c:val>
        </c:ser>
        <c:ser>
          <c:idx val="4"/>
          <c:order val="3"/>
          <c:tx>
            <c:strRef>
              <c:f>MissionF!$F$4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MissionF!$G$21:$G$32</c:f>
              <c:numCache>
                <c:formatCode>[&gt;=20]#,##0.0_);[&lt;=-20]\(#,##0.0\);#,##0.00_)</c:formatCode>
                <c:ptCount val="12"/>
                <c:pt idx="0">
                  <c:v>0</c:v>
                </c:pt>
                <c:pt idx="1">
                  <c:v>0</c:v>
                </c:pt>
                <c:pt idx="2">
                  <c:v>0</c:v>
                </c:pt>
                <c:pt idx="3">
                  <c:v>1.484216678682246E-2</c:v>
                </c:pt>
                <c:pt idx="4">
                  <c:v>4.8127981099781204E-2</c:v>
                </c:pt>
                <c:pt idx="5">
                  <c:v>9.7449317185022449E-2</c:v>
                </c:pt>
                <c:pt idx="6">
                  <c:v>0.22743621434338024</c:v>
                </c:pt>
                <c:pt idx="7">
                  <c:v>0.18273738909017503</c:v>
                </c:pt>
                <c:pt idx="8">
                  <c:v>7.1896490548944522E-2</c:v>
                </c:pt>
                <c:pt idx="9">
                  <c:v>0</c:v>
                </c:pt>
                <c:pt idx="10">
                  <c:v>0</c:v>
                </c:pt>
                <c:pt idx="11">
                  <c:v>0</c:v>
                </c:pt>
              </c:numCache>
            </c:numRef>
          </c:val>
        </c:ser>
        <c:dLbls>
          <c:showLegendKey val="0"/>
          <c:showVal val="0"/>
          <c:showCatName val="0"/>
          <c:showSerName val="0"/>
          <c:showPercent val="0"/>
          <c:showBubbleSize val="0"/>
        </c:dLbls>
        <c:gapWidth val="150"/>
        <c:axId val="132987136"/>
        <c:axId val="132993024"/>
      </c:barChart>
      <c:lineChart>
        <c:grouping val="standard"/>
        <c:varyColors val="0"/>
        <c:ser>
          <c:idx val="1"/>
          <c:order val="0"/>
          <c:tx>
            <c:strRef>
              <c:f>MissionF!$Z$3</c:f>
              <c:strCache>
                <c:ptCount val="1"/>
                <c:pt idx="0">
                  <c:v>HYDROSS
2009 HIA
(Existing)
Total
River
Diversion</c:v>
                </c:pt>
              </c:strCache>
            </c:strRef>
          </c:tx>
          <c:spPr>
            <a:ln>
              <a:solidFill>
                <a:schemeClr val="accent3"/>
              </a:solidFill>
              <a:prstDash val="sys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MissionF!$AA$21:$AA$32</c:f>
              <c:numCache>
                <c:formatCode>[&gt;=20]#,##0.0_);[&lt;=-20]\(#,##0.0\);#,##0.00_)</c:formatCode>
                <c:ptCount val="12"/>
                <c:pt idx="0">
                  <c:v>1.0477338712710671E-3</c:v>
                </c:pt>
                <c:pt idx="1">
                  <c:v>0</c:v>
                </c:pt>
                <c:pt idx="2">
                  <c:v>9.4370324793927336E-3</c:v>
                </c:pt>
                <c:pt idx="3">
                  <c:v>4.6516238061302298E-2</c:v>
                </c:pt>
                <c:pt idx="4">
                  <c:v>0.19915157647886678</c:v>
                </c:pt>
                <c:pt idx="5">
                  <c:v>0.31179913367605155</c:v>
                </c:pt>
                <c:pt idx="6">
                  <c:v>0.64052803884668663</c:v>
                </c:pt>
                <c:pt idx="7">
                  <c:v>0.62650990142973051</c:v>
                </c:pt>
                <c:pt idx="8">
                  <c:v>0.20209554262758428</c:v>
                </c:pt>
                <c:pt idx="9">
                  <c:v>3.339990327583213E-2</c:v>
                </c:pt>
                <c:pt idx="10">
                  <c:v>1.8656915778626278E-2</c:v>
                </c:pt>
                <c:pt idx="11">
                  <c:v>0</c:v>
                </c:pt>
              </c:numCache>
            </c:numRef>
          </c:val>
          <c:smooth val="0"/>
        </c:ser>
        <c:ser>
          <c:idx val="2"/>
          <c:order val="1"/>
          <c:tx>
            <c:strRef>
              <c:f>MissionF!$AC$3</c:f>
              <c:strCache>
                <c:ptCount val="1"/>
                <c:pt idx="0">
                  <c:v>HYDROSS
Oper. Improv.
Total
River
Diversion</c:v>
                </c:pt>
              </c:strCache>
            </c:strRef>
          </c:tx>
          <c:spPr>
            <a:ln>
              <a:solidFill>
                <a:schemeClr val="accent2"/>
              </a:solidFill>
              <a:prstDash val="sys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MissionF!$AD$21:$AD$32</c:f>
              <c:numCache>
                <c:formatCode>[&gt;=20]#,##0.0_);[&lt;=-20]\(#,##0.0\);#,##0.00_)</c:formatCode>
                <c:ptCount val="12"/>
                <c:pt idx="0">
                  <c:v>0</c:v>
                </c:pt>
                <c:pt idx="1">
                  <c:v>0</c:v>
                </c:pt>
                <c:pt idx="2">
                  <c:v>0</c:v>
                </c:pt>
                <c:pt idx="3">
                  <c:v>2.6152412282646365E-2</c:v>
                </c:pt>
                <c:pt idx="4">
                  <c:v>7.6232429253993067E-2</c:v>
                </c:pt>
                <c:pt idx="5">
                  <c:v>0.19959827249159282</c:v>
                </c:pt>
                <c:pt idx="6">
                  <c:v>0.50821867091881079</c:v>
                </c:pt>
                <c:pt idx="7">
                  <c:v>0.38691728484566401</c:v>
                </c:pt>
                <c:pt idx="8">
                  <c:v>0.1588889248971827</c:v>
                </c:pt>
                <c:pt idx="9">
                  <c:v>0</c:v>
                </c:pt>
                <c:pt idx="10">
                  <c:v>0</c:v>
                </c:pt>
                <c:pt idx="11">
                  <c:v>0</c:v>
                </c:pt>
              </c:numCache>
            </c:numRef>
          </c:val>
          <c:smooth val="0"/>
        </c:ser>
        <c:dLbls>
          <c:showLegendKey val="0"/>
          <c:showVal val="0"/>
          <c:showCatName val="0"/>
          <c:showSerName val="0"/>
          <c:showPercent val="0"/>
          <c:showBubbleSize val="0"/>
        </c:dLbls>
        <c:marker val="1"/>
        <c:smooth val="0"/>
        <c:axId val="132987136"/>
        <c:axId val="132993024"/>
      </c:lineChart>
      <c:catAx>
        <c:axId val="132987136"/>
        <c:scaling>
          <c:orientation val="minMax"/>
        </c:scaling>
        <c:delete val="0"/>
        <c:axPos val="b"/>
        <c:majorTickMark val="out"/>
        <c:minorTickMark val="none"/>
        <c:tickLblPos val="nextTo"/>
        <c:crossAx val="132993024"/>
        <c:crosses val="autoZero"/>
        <c:auto val="1"/>
        <c:lblAlgn val="ctr"/>
        <c:lblOffset val="100"/>
        <c:noMultiLvlLbl val="0"/>
      </c:catAx>
      <c:valAx>
        <c:axId val="132993024"/>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98713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MissionF!$D$4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MissionF!$E$36:$E$47</c:f>
              <c:numCache>
                <c:formatCode>[&gt;=20]#,##0.0_);[&lt;=-20]\(#,##0.0\);#,##0.00_)</c:formatCode>
                <c:ptCount val="12"/>
                <c:pt idx="0">
                  <c:v>0</c:v>
                </c:pt>
                <c:pt idx="1">
                  <c:v>0</c:v>
                </c:pt>
                <c:pt idx="2">
                  <c:v>1.0387671830420595E-3</c:v>
                </c:pt>
                <c:pt idx="3">
                  <c:v>1.8473867845533665E-2</c:v>
                </c:pt>
                <c:pt idx="4">
                  <c:v>9.8938146405927352E-2</c:v>
                </c:pt>
                <c:pt idx="5">
                  <c:v>0.16540077161889025</c:v>
                </c:pt>
                <c:pt idx="6">
                  <c:v>0.27364595281490245</c:v>
                </c:pt>
                <c:pt idx="7">
                  <c:v>0.19964031575525465</c:v>
                </c:pt>
                <c:pt idx="8">
                  <c:v>9.9917094058106157E-2</c:v>
                </c:pt>
                <c:pt idx="9">
                  <c:v>2.4770123791212909E-2</c:v>
                </c:pt>
                <c:pt idx="10">
                  <c:v>0</c:v>
                </c:pt>
                <c:pt idx="11">
                  <c:v>0</c:v>
                </c:pt>
              </c:numCache>
            </c:numRef>
          </c:val>
        </c:ser>
        <c:ser>
          <c:idx val="4"/>
          <c:order val="3"/>
          <c:tx>
            <c:strRef>
              <c:f>MissionF!$F$4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MissionF!$G$36:$G$47</c:f>
              <c:numCache>
                <c:formatCode>[&gt;=20]#,##0.0_);[&lt;=-20]\(#,##0.0\);#,##0.00_)</c:formatCode>
                <c:ptCount val="12"/>
                <c:pt idx="0">
                  <c:v>0</c:v>
                </c:pt>
                <c:pt idx="1">
                  <c:v>0</c:v>
                </c:pt>
                <c:pt idx="2">
                  <c:v>0</c:v>
                </c:pt>
                <c:pt idx="3">
                  <c:v>1.0074116312375057E-2</c:v>
                </c:pt>
                <c:pt idx="4">
                  <c:v>6.0690808956501953E-2</c:v>
                </c:pt>
                <c:pt idx="5">
                  <c:v>0.12343513804216799</c:v>
                </c:pt>
                <c:pt idx="6">
                  <c:v>0.2086720738458176</c:v>
                </c:pt>
                <c:pt idx="7">
                  <c:v>0.20741237314923325</c:v>
                </c:pt>
                <c:pt idx="8">
                  <c:v>9.1639247008785452E-2</c:v>
                </c:pt>
                <c:pt idx="9">
                  <c:v>0</c:v>
                </c:pt>
                <c:pt idx="10">
                  <c:v>0</c:v>
                </c:pt>
                <c:pt idx="11">
                  <c:v>0</c:v>
                </c:pt>
              </c:numCache>
            </c:numRef>
          </c:val>
        </c:ser>
        <c:dLbls>
          <c:showLegendKey val="0"/>
          <c:showVal val="0"/>
          <c:showCatName val="0"/>
          <c:showSerName val="0"/>
          <c:showPercent val="0"/>
          <c:showBubbleSize val="0"/>
        </c:dLbls>
        <c:gapWidth val="150"/>
        <c:axId val="133020672"/>
        <c:axId val="133038848"/>
      </c:barChart>
      <c:lineChart>
        <c:grouping val="standard"/>
        <c:varyColors val="0"/>
        <c:ser>
          <c:idx val="1"/>
          <c:order val="0"/>
          <c:tx>
            <c:strRef>
              <c:f>MissionF!$Z$3</c:f>
              <c:strCache>
                <c:ptCount val="1"/>
                <c:pt idx="0">
                  <c:v>HYDROSS
2009 HIA
(Existing)
Total
River
Diversion</c:v>
                </c:pt>
              </c:strCache>
            </c:strRef>
          </c:tx>
          <c:spPr>
            <a:ln>
              <a:solidFill>
                <a:schemeClr val="accent3"/>
              </a:solidFill>
              <a:prstDash val="sysDot"/>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MissionF!$AA$36:$AA$47</c:f>
              <c:numCache>
                <c:formatCode>[&gt;=20]#,##0.0_);[&lt;=-20]\(#,##0.0\);#,##0.00_)</c:formatCode>
                <c:ptCount val="12"/>
                <c:pt idx="0">
                  <c:v>0</c:v>
                </c:pt>
                <c:pt idx="1">
                  <c:v>0</c:v>
                </c:pt>
                <c:pt idx="2">
                  <c:v>1.0547682813325618E-2</c:v>
                </c:pt>
                <c:pt idx="3">
                  <c:v>3.4935676652611859E-2</c:v>
                </c:pt>
                <c:pt idx="4">
                  <c:v>0.27309283846252669</c:v>
                </c:pt>
                <c:pt idx="5">
                  <c:v>0.35415152528480454</c:v>
                </c:pt>
                <c:pt idx="6">
                  <c:v>0.65344251664778341</c:v>
                </c:pt>
                <c:pt idx="7">
                  <c:v>0.54119823649946575</c:v>
                </c:pt>
                <c:pt idx="8">
                  <c:v>0.19000247420012778</c:v>
                </c:pt>
                <c:pt idx="9">
                  <c:v>5.1217932885634219E-2</c:v>
                </c:pt>
                <c:pt idx="10">
                  <c:v>4.8804824390625827E-2</c:v>
                </c:pt>
                <c:pt idx="11">
                  <c:v>4.4447859351295109E-3</c:v>
                </c:pt>
              </c:numCache>
            </c:numRef>
          </c:val>
          <c:smooth val="0"/>
        </c:ser>
        <c:ser>
          <c:idx val="2"/>
          <c:order val="1"/>
          <c:tx>
            <c:strRef>
              <c:f>MissionF!$AC$3</c:f>
              <c:strCache>
                <c:ptCount val="1"/>
                <c:pt idx="0">
                  <c:v>HYDROSS
Oper. Improv.
Total
River
Diversion</c:v>
                </c:pt>
              </c:strCache>
            </c:strRef>
          </c:tx>
          <c:spPr>
            <a:ln>
              <a:solidFill>
                <a:schemeClr val="accent2"/>
              </a:solidFill>
              <a:prstDash val="sysDot"/>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MissionF!$AD$36:$AD$47</c:f>
              <c:numCache>
                <c:formatCode>[&gt;=20]#,##0.0_);[&lt;=-20]\(#,##0.0\);#,##0.00_)</c:formatCode>
                <c:ptCount val="12"/>
                <c:pt idx="0">
                  <c:v>0</c:v>
                </c:pt>
                <c:pt idx="1">
                  <c:v>0</c:v>
                </c:pt>
                <c:pt idx="2">
                  <c:v>0</c:v>
                </c:pt>
                <c:pt idx="3">
                  <c:v>1.5245524622065952E-2</c:v>
                </c:pt>
                <c:pt idx="4">
                  <c:v>6.7689290431442561E-2</c:v>
                </c:pt>
                <c:pt idx="5">
                  <c:v>0.2752268753326178</c:v>
                </c:pt>
                <c:pt idx="6">
                  <c:v>0.49109307028010091</c:v>
                </c:pt>
                <c:pt idx="7">
                  <c:v>0.45148564035103494</c:v>
                </c:pt>
                <c:pt idx="8">
                  <c:v>0.18809760762752209</c:v>
                </c:pt>
                <c:pt idx="9">
                  <c:v>0</c:v>
                </c:pt>
                <c:pt idx="10">
                  <c:v>0</c:v>
                </c:pt>
                <c:pt idx="11">
                  <c:v>0</c:v>
                </c:pt>
              </c:numCache>
            </c:numRef>
          </c:val>
          <c:smooth val="0"/>
        </c:ser>
        <c:dLbls>
          <c:showLegendKey val="0"/>
          <c:showVal val="0"/>
          <c:showCatName val="0"/>
          <c:showSerName val="0"/>
          <c:showPercent val="0"/>
          <c:showBubbleSize val="0"/>
        </c:dLbls>
        <c:marker val="1"/>
        <c:smooth val="0"/>
        <c:axId val="133020672"/>
        <c:axId val="133038848"/>
      </c:lineChart>
      <c:catAx>
        <c:axId val="133020672"/>
        <c:scaling>
          <c:orientation val="minMax"/>
        </c:scaling>
        <c:delete val="0"/>
        <c:axPos val="b"/>
        <c:majorTickMark val="out"/>
        <c:minorTickMark val="none"/>
        <c:tickLblPos val="nextTo"/>
        <c:crossAx val="133038848"/>
        <c:crosses val="autoZero"/>
        <c:auto val="1"/>
        <c:lblAlgn val="ctr"/>
        <c:lblOffset val="100"/>
        <c:noMultiLvlLbl val="0"/>
      </c:catAx>
      <c:valAx>
        <c:axId val="13303884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02067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PabloFdrMission!$D$4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PabloFdrMission!$E$6:$E$17</c:f>
              <c:numCache>
                <c:formatCode>[&gt;=20]#,##0.0_);[&lt;=-20]\(#,##0.0\);#,##0.00_)</c:formatCode>
                <c:ptCount val="12"/>
                <c:pt idx="0">
                  <c:v>0</c:v>
                </c:pt>
                <c:pt idx="1">
                  <c:v>0</c:v>
                </c:pt>
                <c:pt idx="2">
                  <c:v>0</c:v>
                </c:pt>
                <c:pt idx="3">
                  <c:v>1.6742822570576663E-2</c:v>
                </c:pt>
                <c:pt idx="4">
                  <c:v>5.3740378035472297E-2</c:v>
                </c:pt>
                <c:pt idx="5">
                  <c:v>0.13712494104404735</c:v>
                </c:pt>
                <c:pt idx="6">
                  <c:v>0.25510318158430445</c:v>
                </c:pt>
                <c:pt idx="7">
                  <c:v>0.22891207187223681</c:v>
                </c:pt>
                <c:pt idx="8">
                  <c:v>0.10462267465671547</c:v>
                </c:pt>
                <c:pt idx="9">
                  <c:v>8.113969428336509E-3</c:v>
                </c:pt>
                <c:pt idx="10">
                  <c:v>0</c:v>
                </c:pt>
                <c:pt idx="11">
                  <c:v>0</c:v>
                </c:pt>
              </c:numCache>
            </c:numRef>
          </c:val>
        </c:ser>
        <c:ser>
          <c:idx val="4"/>
          <c:order val="3"/>
          <c:tx>
            <c:strRef>
              <c:f>PabloFdrMission!$F$4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PabloFdrMission!$G$6:$G$17</c:f>
              <c:numCache>
                <c:formatCode>[&gt;=20]#,##0.0_);[&lt;=-20]\(#,##0.0\);#,##0.00_)</c:formatCode>
                <c:ptCount val="12"/>
                <c:pt idx="0">
                  <c:v>0</c:v>
                </c:pt>
                <c:pt idx="1">
                  <c:v>0</c:v>
                </c:pt>
                <c:pt idx="2">
                  <c:v>0</c:v>
                </c:pt>
                <c:pt idx="3">
                  <c:v>6.2229660550766359E-3</c:v>
                </c:pt>
                <c:pt idx="4">
                  <c:v>3.995286479946436E-2</c:v>
                </c:pt>
                <c:pt idx="5">
                  <c:v>0.11634546423535538</c:v>
                </c:pt>
                <c:pt idx="6">
                  <c:v>0.2339903705813309</c:v>
                </c:pt>
                <c:pt idx="7">
                  <c:v>0.21145121701212008</c:v>
                </c:pt>
                <c:pt idx="8">
                  <c:v>0.10393801603983732</c:v>
                </c:pt>
                <c:pt idx="9">
                  <c:v>0</c:v>
                </c:pt>
                <c:pt idx="10">
                  <c:v>0</c:v>
                </c:pt>
                <c:pt idx="11">
                  <c:v>0</c:v>
                </c:pt>
              </c:numCache>
            </c:numRef>
          </c:val>
        </c:ser>
        <c:dLbls>
          <c:showLegendKey val="0"/>
          <c:showVal val="0"/>
          <c:showCatName val="0"/>
          <c:showSerName val="0"/>
          <c:showPercent val="0"/>
          <c:showBubbleSize val="0"/>
        </c:dLbls>
        <c:gapWidth val="150"/>
        <c:axId val="133505408"/>
        <c:axId val="133506944"/>
      </c:barChart>
      <c:lineChart>
        <c:grouping val="standard"/>
        <c:varyColors val="0"/>
        <c:ser>
          <c:idx val="1"/>
          <c:order val="0"/>
          <c:tx>
            <c:strRef>
              <c:f>PabloFdrMission!$Z$3</c:f>
              <c:strCache>
                <c:ptCount val="1"/>
                <c:pt idx="0">
                  <c:v>HYDROSS
2009 HIA
(Existing)
Total
River
Diversion</c:v>
                </c:pt>
              </c:strCache>
            </c:strRef>
          </c:tx>
          <c:spPr>
            <a:ln>
              <a:solidFill>
                <a:schemeClr val="accent3"/>
              </a:solidFill>
              <a:prstDash val="dash"/>
            </a:ln>
          </c:spPr>
          <c:marker>
            <c:symbol val="none"/>
          </c:marker>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PabloFdrMission!$AA$6:$AA$17</c:f>
              <c:numCache>
                <c:formatCode>[&gt;=20]#,##0.0_);[&lt;=-20]\(#,##0.0\);#,##0.00_)</c:formatCode>
                <c:ptCount val="12"/>
                <c:pt idx="0">
                  <c:v>1.8754520462368038E-3</c:v>
                </c:pt>
                <c:pt idx="1">
                  <c:v>0.2223859723481442</c:v>
                </c:pt>
                <c:pt idx="2">
                  <c:v>0.1203400608650918</c:v>
                </c:pt>
                <c:pt idx="3">
                  <c:v>0.26543897961071555</c:v>
                </c:pt>
                <c:pt idx="4">
                  <c:v>0.50835771895678306</c:v>
                </c:pt>
                <c:pt idx="5">
                  <c:v>1.9110498605965023</c:v>
                </c:pt>
                <c:pt idx="6">
                  <c:v>1.9882675333140747</c:v>
                </c:pt>
                <c:pt idx="7">
                  <c:v>1.5377568498998113</c:v>
                </c:pt>
                <c:pt idx="8">
                  <c:v>0.83514999831129733</c:v>
                </c:pt>
                <c:pt idx="9">
                  <c:v>0.27180286901076883</c:v>
                </c:pt>
                <c:pt idx="10">
                  <c:v>0.13331284091516912</c:v>
                </c:pt>
                <c:pt idx="11">
                  <c:v>2.5957846298530738E-2</c:v>
                </c:pt>
              </c:numCache>
            </c:numRef>
          </c:val>
          <c:smooth val="0"/>
        </c:ser>
        <c:ser>
          <c:idx val="2"/>
          <c:order val="1"/>
          <c:tx>
            <c:strRef>
              <c:f>PabloFdrMission!$AC$3</c:f>
              <c:strCache>
                <c:ptCount val="1"/>
                <c:pt idx="0">
                  <c:v>HYDROSS
Oper. Improv.
Total
River
Diversion</c:v>
                </c:pt>
              </c:strCache>
            </c:strRef>
          </c:tx>
          <c:spPr>
            <a:ln>
              <a:solidFill>
                <a:schemeClr val="accent2"/>
              </a:solidFill>
              <a:prstDash val="dash"/>
            </a:ln>
          </c:spPr>
          <c:marker>
            <c:symbol val="none"/>
          </c:marker>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PabloFdrMission!$AD$6:$AD$17</c:f>
              <c:numCache>
                <c:formatCode>[&gt;=20]#,##0.0_);[&lt;=-20]\(#,##0.0\);#,##0.00_)</c:formatCode>
                <c:ptCount val="12"/>
                <c:pt idx="0">
                  <c:v>2.5390151665239495E-2</c:v>
                </c:pt>
                <c:pt idx="1">
                  <c:v>6.2959539510619765E-3</c:v>
                </c:pt>
                <c:pt idx="2">
                  <c:v>0.54364873978952233</c:v>
                </c:pt>
                <c:pt idx="3">
                  <c:v>0.49346034213383178</c:v>
                </c:pt>
                <c:pt idx="4">
                  <c:v>0.59555431434789596</c:v>
                </c:pt>
                <c:pt idx="5">
                  <c:v>1.4849084905037091</c:v>
                </c:pt>
                <c:pt idx="6">
                  <c:v>1.83180171316611</c:v>
                </c:pt>
                <c:pt idx="7">
                  <c:v>0.90562290960187586</c:v>
                </c:pt>
                <c:pt idx="8">
                  <c:v>0.37450753759279509</c:v>
                </c:pt>
                <c:pt idx="9">
                  <c:v>0.13386861073044076</c:v>
                </c:pt>
                <c:pt idx="10">
                  <c:v>6.102627005999809E-2</c:v>
                </c:pt>
                <c:pt idx="11">
                  <c:v>4.1451465173983786E-2</c:v>
                </c:pt>
              </c:numCache>
            </c:numRef>
          </c:val>
          <c:smooth val="0"/>
        </c:ser>
        <c:dLbls>
          <c:showLegendKey val="0"/>
          <c:showVal val="0"/>
          <c:showCatName val="0"/>
          <c:showSerName val="0"/>
          <c:showPercent val="0"/>
          <c:showBubbleSize val="0"/>
        </c:dLbls>
        <c:marker val="1"/>
        <c:smooth val="0"/>
        <c:axId val="133505408"/>
        <c:axId val="133506944"/>
      </c:lineChart>
      <c:catAx>
        <c:axId val="133505408"/>
        <c:scaling>
          <c:orientation val="minMax"/>
        </c:scaling>
        <c:delete val="0"/>
        <c:axPos val="b"/>
        <c:majorTickMark val="out"/>
        <c:minorTickMark val="none"/>
        <c:tickLblPos val="nextTo"/>
        <c:crossAx val="133506944"/>
        <c:crosses val="autoZero"/>
        <c:auto val="1"/>
        <c:lblAlgn val="ctr"/>
        <c:lblOffset val="100"/>
        <c:noMultiLvlLbl val="0"/>
      </c:catAx>
      <c:valAx>
        <c:axId val="133506944"/>
        <c:scaling>
          <c:orientation val="minMax"/>
          <c:max val="2.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505408"/>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PabloFdrMission!$D$4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PabloFdrMission!$B$21:$B$32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PabloFdrMission!$E$21:$E$32</c:f>
              <c:numCache>
                <c:formatCode>[&gt;=20]#,##0.0_);[&lt;=-20]\(#,##0.0\);#,##0.00_)</c:formatCode>
                <c:ptCount val="12"/>
                <c:pt idx="0">
                  <c:v>0</c:v>
                </c:pt>
                <c:pt idx="1">
                  <c:v>0</c:v>
                </c:pt>
                <c:pt idx="2">
                  <c:v>2.565119603688462E-4</c:v>
                </c:pt>
                <c:pt idx="3">
                  <c:v>2.2611650833276872E-2</c:v>
                </c:pt>
                <c:pt idx="4">
                  <c:v>5.6114525982444076E-2</c:v>
                </c:pt>
                <c:pt idx="5">
                  <c:v>0.12240091057279323</c:v>
                </c:pt>
                <c:pt idx="6">
                  <c:v>0.28242042886973384</c:v>
                </c:pt>
                <c:pt idx="7">
                  <c:v>0.20774726167108154</c:v>
                </c:pt>
                <c:pt idx="8">
                  <c:v>8.9298187304638038E-2</c:v>
                </c:pt>
                <c:pt idx="9">
                  <c:v>1.368780720028363E-2</c:v>
                </c:pt>
                <c:pt idx="10">
                  <c:v>0</c:v>
                </c:pt>
                <c:pt idx="11">
                  <c:v>0</c:v>
                </c:pt>
              </c:numCache>
            </c:numRef>
          </c:val>
        </c:ser>
        <c:ser>
          <c:idx val="4"/>
          <c:order val="3"/>
          <c:tx>
            <c:strRef>
              <c:f>PabloFdrMission!$F$4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PabloFdrMission!$B$21:$B$32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PabloFdrMission!$G$21:$G$32</c:f>
              <c:numCache>
                <c:formatCode>[&gt;=20]#,##0.0_);[&lt;=-20]\(#,##0.0\);#,##0.00_)</c:formatCode>
                <c:ptCount val="12"/>
                <c:pt idx="0">
                  <c:v>0</c:v>
                </c:pt>
                <c:pt idx="1">
                  <c:v>0</c:v>
                </c:pt>
                <c:pt idx="2">
                  <c:v>0</c:v>
                </c:pt>
                <c:pt idx="3">
                  <c:v>1.6118748209840855E-2</c:v>
                </c:pt>
                <c:pt idx="4">
                  <c:v>5.0672770065518395E-2</c:v>
                </c:pt>
                <c:pt idx="5">
                  <c:v>0.10994077353802055</c:v>
                </c:pt>
                <c:pt idx="6">
                  <c:v>0.26463204749257252</c:v>
                </c:pt>
                <c:pt idx="7">
                  <c:v>0.21603462339164012</c:v>
                </c:pt>
                <c:pt idx="8">
                  <c:v>8.0860402541725412E-2</c:v>
                </c:pt>
                <c:pt idx="9">
                  <c:v>0</c:v>
                </c:pt>
                <c:pt idx="10">
                  <c:v>0</c:v>
                </c:pt>
                <c:pt idx="11">
                  <c:v>0</c:v>
                </c:pt>
              </c:numCache>
            </c:numRef>
          </c:val>
        </c:ser>
        <c:dLbls>
          <c:showLegendKey val="0"/>
          <c:showVal val="0"/>
          <c:showCatName val="0"/>
          <c:showSerName val="0"/>
          <c:showPercent val="0"/>
          <c:showBubbleSize val="0"/>
        </c:dLbls>
        <c:gapWidth val="150"/>
        <c:axId val="133551616"/>
        <c:axId val="133553152"/>
      </c:barChart>
      <c:lineChart>
        <c:grouping val="standard"/>
        <c:varyColors val="0"/>
        <c:ser>
          <c:idx val="1"/>
          <c:order val="0"/>
          <c:tx>
            <c:strRef>
              <c:f>PabloFdrMission!$Z$3</c:f>
              <c:strCache>
                <c:ptCount val="1"/>
                <c:pt idx="0">
                  <c:v>HYDROSS
2009 HIA
(Existing)
Total
River
Diversion</c:v>
                </c:pt>
              </c:strCache>
            </c:strRef>
          </c:tx>
          <c:spPr>
            <a:ln>
              <a:solidFill>
                <a:schemeClr val="accent3"/>
              </a:solidFill>
              <a:prstDash val="sysDash"/>
            </a:ln>
          </c:spPr>
          <c:marker>
            <c:symbol val="none"/>
          </c:marker>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PabloFdrMission!$AA$21:$AA$32</c:f>
              <c:numCache>
                <c:formatCode>[&gt;=20]#,##0.0_);[&lt;=-20]\(#,##0.0\);#,##0.00_)</c:formatCode>
                <c:ptCount val="12"/>
                <c:pt idx="0">
                  <c:v>8.8431719605986617E-3</c:v>
                </c:pt>
                <c:pt idx="1">
                  <c:v>0.2168591103256953</c:v>
                </c:pt>
                <c:pt idx="2">
                  <c:v>9.1805606042408783E-2</c:v>
                </c:pt>
                <c:pt idx="3">
                  <c:v>0.11391714953166313</c:v>
                </c:pt>
                <c:pt idx="4">
                  <c:v>0.48188047964454822</c:v>
                </c:pt>
                <c:pt idx="5">
                  <c:v>1.7065770450278122</c:v>
                </c:pt>
                <c:pt idx="6">
                  <c:v>1.714209303730811</c:v>
                </c:pt>
                <c:pt idx="7">
                  <c:v>1.5662252965194543</c:v>
                </c:pt>
                <c:pt idx="8">
                  <c:v>0.71460938332565438</c:v>
                </c:pt>
                <c:pt idx="9">
                  <c:v>0.1542140734114506</c:v>
                </c:pt>
                <c:pt idx="10">
                  <c:v>0.16293185387685771</c:v>
                </c:pt>
                <c:pt idx="11">
                  <c:v>1.4425321875740102E-2</c:v>
                </c:pt>
              </c:numCache>
            </c:numRef>
          </c:val>
          <c:smooth val="0"/>
        </c:ser>
        <c:ser>
          <c:idx val="2"/>
          <c:order val="1"/>
          <c:tx>
            <c:strRef>
              <c:f>PabloFdrMission!$AC$3</c:f>
              <c:strCache>
                <c:ptCount val="1"/>
                <c:pt idx="0">
                  <c:v>HYDROSS
Oper. Improv.
Total
River
Diversion</c:v>
                </c:pt>
              </c:strCache>
            </c:strRef>
          </c:tx>
          <c:spPr>
            <a:ln>
              <a:solidFill>
                <a:schemeClr val="accent2"/>
              </a:solidFill>
              <a:prstDash val="sysDash"/>
            </a:ln>
          </c:spPr>
          <c:marker>
            <c:symbol val="none"/>
          </c:marker>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PabloFdrMission!$AD$21:$AD$32</c:f>
              <c:numCache>
                <c:formatCode>[&gt;=20]#,##0.0_);[&lt;=-20]\(#,##0.0\);#,##0.00_)</c:formatCode>
                <c:ptCount val="12"/>
                <c:pt idx="0">
                  <c:v>0</c:v>
                </c:pt>
                <c:pt idx="1">
                  <c:v>1.0016985718576309E-2</c:v>
                </c:pt>
                <c:pt idx="2">
                  <c:v>0.39526699699886331</c:v>
                </c:pt>
                <c:pt idx="3">
                  <c:v>0.18227731641523187</c:v>
                </c:pt>
                <c:pt idx="4">
                  <c:v>0.3579803121690972</c:v>
                </c:pt>
                <c:pt idx="5">
                  <c:v>1.213395431194314</c:v>
                </c:pt>
                <c:pt idx="6">
                  <c:v>1.2328032883259008</c:v>
                </c:pt>
                <c:pt idx="7">
                  <c:v>0.459806156171505</c:v>
                </c:pt>
                <c:pt idx="8">
                  <c:v>0.24678118288076881</c:v>
                </c:pt>
                <c:pt idx="9">
                  <c:v>6.5463876279957825E-2</c:v>
                </c:pt>
                <c:pt idx="10">
                  <c:v>5.3237663458960797E-2</c:v>
                </c:pt>
                <c:pt idx="11">
                  <c:v>3.6356426887887421E-2</c:v>
                </c:pt>
              </c:numCache>
            </c:numRef>
          </c:val>
          <c:smooth val="0"/>
        </c:ser>
        <c:dLbls>
          <c:showLegendKey val="0"/>
          <c:showVal val="0"/>
          <c:showCatName val="0"/>
          <c:showSerName val="0"/>
          <c:showPercent val="0"/>
          <c:showBubbleSize val="0"/>
        </c:dLbls>
        <c:marker val="1"/>
        <c:smooth val="0"/>
        <c:axId val="133551616"/>
        <c:axId val="133553152"/>
      </c:lineChart>
      <c:catAx>
        <c:axId val="133551616"/>
        <c:scaling>
          <c:orientation val="minMax"/>
        </c:scaling>
        <c:delete val="0"/>
        <c:axPos val="b"/>
        <c:majorTickMark val="out"/>
        <c:minorTickMark val="none"/>
        <c:tickLblPos val="nextTo"/>
        <c:crossAx val="133553152"/>
        <c:crosses val="autoZero"/>
        <c:auto val="1"/>
        <c:lblAlgn val="ctr"/>
        <c:lblOffset val="100"/>
        <c:noMultiLvlLbl val="0"/>
      </c:catAx>
      <c:valAx>
        <c:axId val="133553152"/>
        <c:scaling>
          <c:orientation val="minMax"/>
          <c:max val="2.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55161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PabloFdrMission!$D$4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PabloFdrMission!$B$36:$B$47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PabloFdrMission!$E$36:$E$47</c:f>
              <c:numCache>
                <c:formatCode>[&gt;=20]#,##0.0_);[&lt;=-20]\(#,##0.0\);#,##0.00_)</c:formatCode>
                <c:ptCount val="12"/>
                <c:pt idx="0">
                  <c:v>0</c:v>
                </c:pt>
                <c:pt idx="1">
                  <c:v>0</c:v>
                </c:pt>
                <c:pt idx="2">
                  <c:v>7.128733434951087E-4</c:v>
                </c:pt>
                <c:pt idx="3">
                  <c:v>1.764167162912466E-2</c:v>
                </c:pt>
                <c:pt idx="4">
                  <c:v>7.9469895491364476E-2</c:v>
                </c:pt>
                <c:pt idx="5">
                  <c:v>0.18571028102389098</c:v>
                </c:pt>
                <c:pt idx="6">
                  <c:v>0.27200610300413713</c:v>
                </c:pt>
                <c:pt idx="7">
                  <c:v>0.23334799234086095</c:v>
                </c:pt>
                <c:pt idx="8">
                  <c:v>0.12164077712657924</c:v>
                </c:pt>
                <c:pt idx="9">
                  <c:v>2.279519855462479E-2</c:v>
                </c:pt>
                <c:pt idx="10">
                  <c:v>0</c:v>
                </c:pt>
                <c:pt idx="11">
                  <c:v>0</c:v>
                </c:pt>
              </c:numCache>
            </c:numRef>
          </c:val>
        </c:ser>
        <c:ser>
          <c:idx val="4"/>
          <c:order val="3"/>
          <c:tx>
            <c:strRef>
              <c:f>PabloFdrMission!$F$4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PabloFdrMission!$B$36:$B$47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PabloFdrMission!$G$36:$G$47</c:f>
              <c:numCache>
                <c:formatCode>[&gt;=20]#,##0.0_);[&lt;=-20]\(#,##0.0\);#,##0.00_)</c:formatCode>
                <c:ptCount val="12"/>
                <c:pt idx="0">
                  <c:v>0</c:v>
                </c:pt>
                <c:pt idx="1">
                  <c:v>0</c:v>
                </c:pt>
                <c:pt idx="2">
                  <c:v>0</c:v>
                </c:pt>
                <c:pt idx="3">
                  <c:v>1.1142540962423375E-2</c:v>
                </c:pt>
                <c:pt idx="4">
                  <c:v>6.8349158747563282E-2</c:v>
                </c:pt>
                <c:pt idx="5">
                  <c:v>0.14014263598555107</c:v>
                </c:pt>
                <c:pt idx="6">
                  <c:v>0.23268674314109747</c:v>
                </c:pt>
                <c:pt idx="7">
                  <c:v>0.2305454611247644</c:v>
                </c:pt>
                <c:pt idx="8">
                  <c:v>0.10165516883220768</c:v>
                </c:pt>
                <c:pt idx="9">
                  <c:v>0</c:v>
                </c:pt>
                <c:pt idx="10">
                  <c:v>0</c:v>
                </c:pt>
                <c:pt idx="11">
                  <c:v>0</c:v>
                </c:pt>
              </c:numCache>
            </c:numRef>
          </c:val>
        </c:ser>
        <c:dLbls>
          <c:showLegendKey val="0"/>
          <c:showVal val="0"/>
          <c:showCatName val="0"/>
          <c:showSerName val="0"/>
          <c:showPercent val="0"/>
          <c:showBubbleSize val="0"/>
        </c:dLbls>
        <c:gapWidth val="150"/>
        <c:axId val="134052096"/>
        <c:axId val="134066176"/>
      </c:barChart>
      <c:lineChart>
        <c:grouping val="standard"/>
        <c:varyColors val="0"/>
        <c:ser>
          <c:idx val="1"/>
          <c:order val="0"/>
          <c:tx>
            <c:strRef>
              <c:f>PabloFdrMission!$Z$3</c:f>
              <c:strCache>
                <c:ptCount val="1"/>
                <c:pt idx="0">
                  <c:v>HYDROSS
2009 HIA
(Existing)
Total
River
Diversion</c:v>
                </c:pt>
              </c:strCache>
            </c:strRef>
          </c:tx>
          <c:spPr>
            <a:ln>
              <a:solidFill>
                <a:schemeClr val="accent3"/>
              </a:solidFill>
              <a:prstDash val="sysDot"/>
            </a:ln>
          </c:spPr>
          <c:marker>
            <c:symbol val="none"/>
          </c:marker>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PabloFdrMission!$AA$36:$AA$47</c:f>
              <c:numCache>
                <c:formatCode>[&gt;=20]#,##0.0_);[&lt;=-20]\(#,##0.0\);#,##0.00_)</c:formatCode>
                <c:ptCount val="12"/>
                <c:pt idx="0">
                  <c:v>7.3319695603361738E-4</c:v>
                </c:pt>
                <c:pt idx="1">
                  <c:v>0.13379489352204385</c:v>
                </c:pt>
                <c:pt idx="2">
                  <c:v>0.11433174850039446</c:v>
                </c:pt>
                <c:pt idx="3">
                  <c:v>9.1026636974777864E-2</c:v>
                </c:pt>
                <c:pt idx="4">
                  <c:v>0.52342276631855811</c:v>
                </c:pt>
                <c:pt idx="5">
                  <c:v>1.0289055148553294</c:v>
                </c:pt>
                <c:pt idx="6">
                  <c:v>1.5647586617015365</c:v>
                </c:pt>
                <c:pt idx="7">
                  <c:v>0.72759734044431379</c:v>
                </c:pt>
                <c:pt idx="8">
                  <c:v>0.50786301879275653</c:v>
                </c:pt>
                <c:pt idx="9">
                  <c:v>7.2738992050702292E-2</c:v>
                </c:pt>
                <c:pt idx="10">
                  <c:v>4.1201404895535233E-2</c:v>
                </c:pt>
                <c:pt idx="11">
                  <c:v>3.4942309540454762E-2</c:v>
                </c:pt>
              </c:numCache>
            </c:numRef>
          </c:val>
          <c:smooth val="0"/>
        </c:ser>
        <c:ser>
          <c:idx val="2"/>
          <c:order val="1"/>
          <c:tx>
            <c:strRef>
              <c:f>PabloFdrMission!$AC$3</c:f>
              <c:strCache>
                <c:ptCount val="1"/>
                <c:pt idx="0">
                  <c:v>HYDROSS
Oper. Improv.
Total
River
Diversion</c:v>
                </c:pt>
              </c:strCache>
            </c:strRef>
          </c:tx>
          <c:spPr>
            <a:ln>
              <a:solidFill>
                <a:schemeClr val="accent2"/>
              </a:solidFill>
              <a:prstDash val="sysDot"/>
            </a:ln>
          </c:spPr>
          <c:marker>
            <c:symbol val="none"/>
          </c:marker>
          <c:cat>
            <c:strRef>
              <c:f>PabloFdrMission!$B$6:$B$17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PabloFdrMission!$AD$36:$AD$47</c:f>
              <c:numCache>
                <c:formatCode>[&gt;=20]#,##0.0_);[&lt;=-20]\(#,##0.0\);#,##0.00_)</c:formatCode>
                <c:ptCount val="12"/>
                <c:pt idx="0">
                  <c:v>0</c:v>
                </c:pt>
                <c:pt idx="1">
                  <c:v>0</c:v>
                </c:pt>
                <c:pt idx="2">
                  <c:v>0.55386977276351002</c:v>
                </c:pt>
                <c:pt idx="3">
                  <c:v>0.13741534711508593</c:v>
                </c:pt>
                <c:pt idx="4">
                  <c:v>0.26749077477577421</c:v>
                </c:pt>
                <c:pt idx="5">
                  <c:v>0.91579624321745579</c:v>
                </c:pt>
                <c:pt idx="6">
                  <c:v>0.70300217818446675</c:v>
                </c:pt>
                <c:pt idx="7">
                  <c:v>0.46886228890518361</c:v>
                </c:pt>
                <c:pt idx="8">
                  <c:v>0.27997788863291118</c:v>
                </c:pt>
                <c:pt idx="9">
                  <c:v>0.29179612739601068</c:v>
                </c:pt>
                <c:pt idx="10">
                  <c:v>5.1638530423044685E-2</c:v>
                </c:pt>
                <c:pt idx="11">
                  <c:v>5.3430508592321874E-2</c:v>
                </c:pt>
              </c:numCache>
            </c:numRef>
          </c:val>
          <c:smooth val="0"/>
        </c:ser>
        <c:dLbls>
          <c:showLegendKey val="0"/>
          <c:showVal val="0"/>
          <c:showCatName val="0"/>
          <c:showSerName val="0"/>
          <c:showPercent val="0"/>
          <c:showBubbleSize val="0"/>
        </c:dLbls>
        <c:marker val="1"/>
        <c:smooth val="0"/>
        <c:axId val="134052096"/>
        <c:axId val="134066176"/>
      </c:lineChart>
      <c:catAx>
        <c:axId val="134052096"/>
        <c:scaling>
          <c:orientation val="minMax"/>
        </c:scaling>
        <c:delete val="0"/>
        <c:axPos val="b"/>
        <c:majorTickMark val="out"/>
        <c:minorTickMark val="none"/>
        <c:tickLblPos val="nextTo"/>
        <c:crossAx val="134066176"/>
        <c:crosses val="autoZero"/>
        <c:auto val="1"/>
        <c:lblAlgn val="ctr"/>
        <c:lblOffset val="100"/>
        <c:noMultiLvlLbl val="0"/>
      </c:catAx>
      <c:valAx>
        <c:axId val="134066176"/>
        <c:scaling>
          <c:orientation val="minMax"/>
          <c:max val="2.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05209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MissionB!$D$4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MissionB!$E$6:$E$17</c:f>
              <c:numCache>
                <c:formatCode>[&gt;=20]#,##0.0_);[&lt;=-20]\(#,##0.0\);#,##0.00_)</c:formatCode>
                <c:ptCount val="12"/>
                <c:pt idx="0">
                  <c:v>0</c:v>
                </c:pt>
                <c:pt idx="1">
                  <c:v>0</c:v>
                </c:pt>
                <c:pt idx="2">
                  <c:v>0</c:v>
                </c:pt>
                <c:pt idx="3">
                  <c:v>2.0313771856057387E-3</c:v>
                </c:pt>
                <c:pt idx="4">
                  <c:v>4.3527864628859603E-2</c:v>
                </c:pt>
                <c:pt idx="5">
                  <c:v>0.1031062288925761</c:v>
                </c:pt>
                <c:pt idx="6">
                  <c:v>0.19253626464778792</c:v>
                </c:pt>
                <c:pt idx="7">
                  <c:v>0.22761626351102629</c:v>
                </c:pt>
                <c:pt idx="8">
                  <c:v>9.578308898078905E-2</c:v>
                </c:pt>
                <c:pt idx="9">
                  <c:v>7.7073542544277146E-3</c:v>
                </c:pt>
                <c:pt idx="10">
                  <c:v>0</c:v>
                </c:pt>
                <c:pt idx="11">
                  <c:v>0</c:v>
                </c:pt>
              </c:numCache>
            </c:numRef>
          </c:val>
        </c:ser>
        <c:ser>
          <c:idx val="4"/>
          <c:order val="3"/>
          <c:tx>
            <c:strRef>
              <c:f>MissionB!$F$4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MissionB!$G$6:$G$17</c:f>
              <c:numCache>
                <c:formatCode>[&gt;=20]#,##0.0_);[&lt;=-20]\(#,##0.0\);#,##0.00_)</c:formatCode>
                <c:ptCount val="12"/>
                <c:pt idx="0">
                  <c:v>0</c:v>
                </c:pt>
                <c:pt idx="1">
                  <c:v>0</c:v>
                </c:pt>
                <c:pt idx="2">
                  <c:v>0</c:v>
                </c:pt>
                <c:pt idx="3">
                  <c:v>3.2440516465267149E-3</c:v>
                </c:pt>
                <c:pt idx="4">
                  <c:v>3.6683736911216132E-2</c:v>
                </c:pt>
                <c:pt idx="5">
                  <c:v>0.10310622912942834</c:v>
                </c:pt>
                <c:pt idx="6">
                  <c:v>0.20500009775720934</c:v>
                </c:pt>
                <c:pt idx="7">
                  <c:v>0.18511401464914687</c:v>
                </c:pt>
                <c:pt idx="8">
                  <c:v>0.10200831334407386</c:v>
                </c:pt>
                <c:pt idx="9">
                  <c:v>0</c:v>
                </c:pt>
                <c:pt idx="10">
                  <c:v>0</c:v>
                </c:pt>
                <c:pt idx="11">
                  <c:v>0</c:v>
                </c:pt>
              </c:numCache>
            </c:numRef>
          </c:val>
        </c:ser>
        <c:dLbls>
          <c:showLegendKey val="0"/>
          <c:showVal val="0"/>
          <c:showCatName val="0"/>
          <c:showSerName val="0"/>
          <c:showPercent val="0"/>
          <c:showBubbleSize val="0"/>
        </c:dLbls>
        <c:gapWidth val="150"/>
        <c:axId val="134241664"/>
        <c:axId val="134247552"/>
      </c:barChart>
      <c:lineChart>
        <c:grouping val="standard"/>
        <c:varyColors val="0"/>
        <c:ser>
          <c:idx val="1"/>
          <c:order val="0"/>
          <c:tx>
            <c:strRef>
              <c:f>MissionB!$Z$3</c:f>
              <c:strCache>
                <c:ptCount val="1"/>
                <c:pt idx="0">
                  <c:v>HYDROSS
2009 HIA
(Existing)
Total
River
Diversion</c:v>
                </c:pt>
              </c:strCache>
            </c:strRef>
          </c:tx>
          <c:spPr>
            <a:ln>
              <a:solidFill>
                <a:schemeClr val="accent3"/>
              </a:solidFill>
              <a:prstDash val="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MissionB!$AA$6:$AA$17</c:f>
              <c:numCache>
                <c:formatCode>[&gt;=20]#,##0.0_);[&lt;=-20]\(#,##0.0\);#,##0.00_)</c:formatCode>
                <c:ptCount val="12"/>
                <c:pt idx="0">
                  <c:v>0</c:v>
                </c:pt>
                <c:pt idx="1">
                  <c:v>0</c:v>
                </c:pt>
                <c:pt idx="2">
                  <c:v>0</c:v>
                </c:pt>
                <c:pt idx="3">
                  <c:v>4.2373324689314535E-3</c:v>
                </c:pt>
                <c:pt idx="4">
                  <c:v>8.7370262201645135E-2</c:v>
                </c:pt>
                <c:pt idx="5">
                  <c:v>0.18911634059533405</c:v>
                </c:pt>
                <c:pt idx="6">
                  <c:v>0.35314795423291984</c:v>
                </c:pt>
                <c:pt idx="7">
                  <c:v>0.38435708124117912</c:v>
                </c:pt>
                <c:pt idx="8">
                  <c:v>0.16174111614452727</c:v>
                </c:pt>
                <c:pt idx="9">
                  <c:v>1.4136746614871085E-2</c:v>
                </c:pt>
                <c:pt idx="10">
                  <c:v>0</c:v>
                </c:pt>
                <c:pt idx="11">
                  <c:v>0</c:v>
                </c:pt>
              </c:numCache>
            </c:numRef>
          </c:val>
          <c:smooth val="0"/>
        </c:ser>
        <c:ser>
          <c:idx val="2"/>
          <c:order val="1"/>
          <c:tx>
            <c:strRef>
              <c:f>MissionB!$AC$3</c:f>
              <c:strCache>
                <c:ptCount val="1"/>
                <c:pt idx="0">
                  <c:v>HYDROSS
Oper. Improv.
Total
River
Diversion</c:v>
                </c:pt>
              </c:strCache>
            </c:strRef>
          </c:tx>
          <c:spPr>
            <a:ln>
              <a:solidFill>
                <a:schemeClr val="accent2"/>
              </a:solidFill>
              <a:prstDash val="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MissionB!$AD$6:$AD$17</c:f>
              <c:numCache>
                <c:formatCode>[&gt;=20]#,##0.0_);[&lt;=-20]\(#,##0.0\);#,##0.00_)</c:formatCode>
                <c:ptCount val="12"/>
                <c:pt idx="0">
                  <c:v>0</c:v>
                </c:pt>
                <c:pt idx="1">
                  <c:v>0</c:v>
                </c:pt>
                <c:pt idx="2">
                  <c:v>0</c:v>
                </c:pt>
                <c:pt idx="3">
                  <c:v>6.7668995547073736E-3</c:v>
                </c:pt>
                <c:pt idx="4">
                  <c:v>7.3632551006054064E-2</c:v>
                </c:pt>
                <c:pt idx="5">
                  <c:v>0.18911634102976582</c:v>
                </c:pt>
                <c:pt idx="6">
                  <c:v>0.37600898341381017</c:v>
                </c:pt>
                <c:pt idx="7">
                  <c:v>0.31258698860038309</c:v>
                </c:pt>
                <c:pt idx="8">
                  <c:v>0.1722531464776661</c:v>
                </c:pt>
                <c:pt idx="9">
                  <c:v>0</c:v>
                </c:pt>
                <c:pt idx="10">
                  <c:v>0</c:v>
                </c:pt>
                <c:pt idx="11">
                  <c:v>0</c:v>
                </c:pt>
              </c:numCache>
            </c:numRef>
          </c:val>
          <c:smooth val="0"/>
        </c:ser>
        <c:dLbls>
          <c:showLegendKey val="0"/>
          <c:showVal val="0"/>
          <c:showCatName val="0"/>
          <c:showSerName val="0"/>
          <c:showPercent val="0"/>
          <c:showBubbleSize val="0"/>
        </c:dLbls>
        <c:marker val="1"/>
        <c:smooth val="0"/>
        <c:axId val="134241664"/>
        <c:axId val="134247552"/>
      </c:lineChart>
      <c:catAx>
        <c:axId val="134241664"/>
        <c:scaling>
          <c:orientation val="minMax"/>
        </c:scaling>
        <c:delete val="0"/>
        <c:axPos val="b"/>
        <c:majorTickMark val="out"/>
        <c:minorTickMark val="none"/>
        <c:tickLblPos val="nextTo"/>
        <c:crossAx val="134247552"/>
        <c:crosses val="autoZero"/>
        <c:auto val="1"/>
        <c:lblAlgn val="ctr"/>
        <c:lblOffset val="100"/>
        <c:noMultiLvlLbl val="0"/>
      </c:catAx>
      <c:valAx>
        <c:axId val="134247552"/>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241664"/>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MissionB!$D$4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MissionB!$E$21:$E$32</c:f>
              <c:numCache>
                <c:formatCode>[&gt;=20]#,##0.0_);[&lt;=-20]\(#,##0.0\);#,##0.00_)</c:formatCode>
                <c:ptCount val="12"/>
                <c:pt idx="0">
                  <c:v>0</c:v>
                </c:pt>
                <c:pt idx="1">
                  <c:v>0</c:v>
                </c:pt>
                <c:pt idx="2">
                  <c:v>0</c:v>
                </c:pt>
                <c:pt idx="3">
                  <c:v>1.676451502965505E-3</c:v>
                </c:pt>
                <c:pt idx="4">
                  <c:v>4.0748906445438729E-2</c:v>
                </c:pt>
                <c:pt idx="5">
                  <c:v>8.8873052743415656E-2</c:v>
                </c:pt>
                <c:pt idx="6">
                  <c:v>0.1890550808912391</c:v>
                </c:pt>
                <c:pt idx="7">
                  <c:v>0.1971671446653383</c:v>
                </c:pt>
                <c:pt idx="8">
                  <c:v>7.5816914445899289E-2</c:v>
                </c:pt>
                <c:pt idx="9">
                  <c:v>1.2989348585966629E-2</c:v>
                </c:pt>
                <c:pt idx="10">
                  <c:v>0</c:v>
                </c:pt>
                <c:pt idx="11">
                  <c:v>0</c:v>
                </c:pt>
              </c:numCache>
            </c:numRef>
          </c:val>
        </c:ser>
        <c:ser>
          <c:idx val="4"/>
          <c:order val="3"/>
          <c:tx>
            <c:strRef>
              <c:f>MissionB!$F$4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MissionB!$G$21:$G$32</c:f>
              <c:numCache>
                <c:formatCode>[&gt;=20]#,##0.0_);[&lt;=-20]\(#,##0.0\);#,##0.00_)</c:formatCode>
                <c:ptCount val="12"/>
                <c:pt idx="0">
                  <c:v>0</c:v>
                </c:pt>
                <c:pt idx="1">
                  <c:v>0</c:v>
                </c:pt>
                <c:pt idx="2">
                  <c:v>0</c:v>
                </c:pt>
                <c:pt idx="3">
                  <c:v>1.0206746900164369E-2</c:v>
                </c:pt>
                <c:pt idx="4">
                  <c:v>5.2074339800420803E-2</c:v>
                </c:pt>
                <c:pt idx="5">
                  <c:v>9.9717689513888555E-2</c:v>
                </c:pt>
                <c:pt idx="6">
                  <c:v>0.21833270891821091</c:v>
                </c:pt>
                <c:pt idx="7">
                  <c:v>0.20248946885902477</c:v>
                </c:pt>
                <c:pt idx="8">
                  <c:v>7.1418658431894086E-2</c:v>
                </c:pt>
                <c:pt idx="9">
                  <c:v>0</c:v>
                </c:pt>
                <c:pt idx="10">
                  <c:v>0</c:v>
                </c:pt>
                <c:pt idx="11">
                  <c:v>0</c:v>
                </c:pt>
              </c:numCache>
            </c:numRef>
          </c:val>
        </c:ser>
        <c:dLbls>
          <c:showLegendKey val="0"/>
          <c:showVal val="0"/>
          <c:showCatName val="0"/>
          <c:showSerName val="0"/>
          <c:showPercent val="0"/>
          <c:showBubbleSize val="0"/>
        </c:dLbls>
        <c:gapWidth val="150"/>
        <c:axId val="134415104"/>
        <c:axId val="134416640"/>
      </c:barChart>
      <c:lineChart>
        <c:grouping val="standard"/>
        <c:varyColors val="0"/>
        <c:ser>
          <c:idx val="1"/>
          <c:order val="0"/>
          <c:tx>
            <c:strRef>
              <c:f>MissionB!$Z$3</c:f>
              <c:strCache>
                <c:ptCount val="1"/>
                <c:pt idx="0">
                  <c:v>HYDROSS
2009 HIA
(Existing)
Total
River
Diversion</c:v>
                </c:pt>
              </c:strCache>
            </c:strRef>
          </c:tx>
          <c:spPr>
            <a:ln>
              <a:solidFill>
                <a:schemeClr val="accent3"/>
              </a:solidFill>
              <a:prstDash val="sys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MissionB!$AA$21:$AA$32</c:f>
              <c:numCache>
                <c:formatCode>[&gt;=20]#,##0.0_);[&lt;=-20]\(#,##0.0\);#,##0.00_)</c:formatCode>
                <c:ptCount val="12"/>
                <c:pt idx="0">
                  <c:v>0</c:v>
                </c:pt>
                <c:pt idx="1">
                  <c:v>0</c:v>
                </c:pt>
                <c:pt idx="2">
                  <c:v>0</c:v>
                </c:pt>
                <c:pt idx="3">
                  <c:v>3.4969785209960475E-3</c:v>
                </c:pt>
                <c:pt idx="4">
                  <c:v>8.1792265045039586E-2</c:v>
                </c:pt>
                <c:pt idx="5">
                  <c:v>0.16301000136356503</c:v>
                </c:pt>
                <c:pt idx="6">
                  <c:v>0.34676280427593364</c:v>
                </c:pt>
                <c:pt idx="7">
                  <c:v>0.33294012945852464</c:v>
                </c:pt>
                <c:pt idx="8">
                  <c:v>0.12802586025987722</c:v>
                </c:pt>
                <c:pt idx="9">
                  <c:v>2.3824924038823605E-2</c:v>
                </c:pt>
                <c:pt idx="10">
                  <c:v>0</c:v>
                </c:pt>
                <c:pt idx="11">
                  <c:v>0</c:v>
                </c:pt>
              </c:numCache>
            </c:numRef>
          </c:val>
          <c:smooth val="0"/>
        </c:ser>
        <c:ser>
          <c:idx val="2"/>
          <c:order val="1"/>
          <c:tx>
            <c:strRef>
              <c:f>MissionB!$AC$3</c:f>
              <c:strCache>
                <c:ptCount val="1"/>
                <c:pt idx="0">
                  <c:v>HYDROSS
Oper. Improv.
Total
River
Diversion</c:v>
                </c:pt>
              </c:strCache>
            </c:strRef>
          </c:tx>
          <c:spPr>
            <a:ln>
              <a:solidFill>
                <a:schemeClr val="accent2"/>
              </a:solidFill>
              <a:prstDash val="sys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MissionB!$AD$21:$AD$32</c:f>
              <c:numCache>
                <c:formatCode>[&gt;=20]#,##0.0_);[&lt;=-20]\(#,##0.0\);#,##0.00_)</c:formatCode>
                <c:ptCount val="12"/>
                <c:pt idx="0">
                  <c:v>0</c:v>
                </c:pt>
                <c:pt idx="1">
                  <c:v>0</c:v>
                </c:pt>
                <c:pt idx="2">
                  <c:v>0</c:v>
                </c:pt>
                <c:pt idx="3">
                  <c:v>2.1290669378732519E-2</c:v>
                </c:pt>
                <c:pt idx="4">
                  <c:v>0.10452496949100923</c:v>
                </c:pt>
                <c:pt idx="5">
                  <c:v>0.18290111796384545</c:v>
                </c:pt>
                <c:pt idx="6">
                  <c:v>0.40046351599084906</c:v>
                </c:pt>
                <c:pt idx="7">
                  <c:v>0.34192750567211205</c:v>
                </c:pt>
                <c:pt idx="8">
                  <c:v>0.12059888286371848</c:v>
                </c:pt>
                <c:pt idx="9">
                  <c:v>0</c:v>
                </c:pt>
                <c:pt idx="10">
                  <c:v>0</c:v>
                </c:pt>
                <c:pt idx="11">
                  <c:v>0</c:v>
                </c:pt>
              </c:numCache>
            </c:numRef>
          </c:val>
          <c:smooth val="0"/>
        </c:ser>
        <c:dLbls>
          <c:showLegendKey val="0"/>
          <c:showVal val="0"/>
          <c:showCatName val="0"/>
          <c:showSerName val="0"/>
          <c:showPercent val="0"/>
          <c:showBubbleSize val="0"/>
        </c:dLbls>
        <c:marker val="1"/>
        <c:smooth val="0"/>
        <c:axId val="134415104"/>
        <c:axId val="134416640"/>
      </c:lineChart>
      <c:catAx>
        <c:axId val="134415104"/>
        <c:scaling>
          <c:orientation val="minMax"/>
        </c:scaling>
        <c:delete val="0"/>
        <c:axPos val="b"/>
        <c:majorTickMark val="out"/>
        <c:minorTickMark val="none"/>
        <c:tickLblPos val="nextTo"/>
        <c:crossAx val="134416640"/>
        <c:crosses val="autoZero"/>
        <c:auto val="1"/>
        <c:lblAlgn val="ctr"/>
        <c:lblOffset val="100"/>
        <c:noMultiLvlLbl val="0"/>
      </c:catAx>
      <c:valAx>
        <c:axId val="13441664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415104"/>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MissionB!$D$4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MissionB!$E$36:$E$47</c:f>
              <c:numCache>
                <c:formatCode>[&gt;=20]#,##0.0_);[&lt;=-20]\(#,##0.0\);#,##0.00_)</c:formatCode>
                <c:ptCount val="12"/>
                <c:pt idx="0">
                  <c:v>0</c:v>
                </c:pt>
                <c:pt idx="1">
                  <c:v>0</c:v>
                </c:pt>
                <c:pt idx="2">
                  <c:v>0</c:v>
                </c:pt>
                <c:pt idx="3">
                  <c:v>1.6601589112811886E-3</c:v>
                </c:pt>
                <c:pt idx="4">
                  <c:v>4.5606500244705854E-2</c:v>
                </c:pt>
                <c:pt idx="5">
                  <c:v>0.11747725314588917</c:v>
                </c:pt>
                <c:pt idx="6">
                  <c:v>0.20274357333801202</c:v>
                </c:pt>
                <c:pt idx="7">
                  <c:v>0.22504445478015961</c:v>
                </c:pt>
                <c:pt idx="8">
                  <c:v>0.10528904786599799</c:v>
                </c:pt>
                <c:pt idx="9">
                  <c:v>2.0240190810651447E-2</c:v>
                </c:pt>
                <c:pt idx="10">
                  <c:v>0</c:v>
                </c:pt>
                <c:pt idx="11">
                  <c:v>0</c:v>
                </c:pt>
              </c:numCache>
            </c:numRef>
          </c:val>
        </c:ser>
        <c:ser>
          <c:idx val="4"/>
          <c:order val="3"/>
          <c:tx>
            <c:strRef>
              <c:f>MissionB!$F$4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MissionB!$G$36:$G$47</c:f>
              <c:numCache>
                <c:formatCode>[&gt;=20]#,##0.0_);[&lt;=-20]\(#,##0.0\);#,##0.00_)</c:formatCode>
                <c:ptCount val="12"/>
                <c:pt idx="0">
                  <c:v>0</c:v>
                </c:pt>
                <c:pt idx="1">
                  <c:v>0</c:v>
                </c:pt>
                <c:pt idx="2">
                  <c:v>0</c:v>
                </c:pt>
                <c:pt idx="3">
                  <c:v>8.9800271062186465E-3</c:v>
                </c:pt>
                <c:pt idx="4">
                  <c:v>5.9096394506724187E-2</c:v>
                </c:pt>
                <c:pt idx="5">
                  <c:v>0.1205575116389118</c:v>
                </c:pt>
                <c:pt idx="6">
                  <c:v>0.20512995929710903</c:v>
                </c:pt>
                <c:pt idx="7">
                  <c:v>0.20879693258544321</c:v>
                </c:pt>
                <c:pt idx="8">
                  <c:v>9.2559609843027954E-2</c:v>
                </c:pt>
                <c:pt idx="9">
                  <c:v>0</c:v>
                </c:pt>
                <c:pt idx="10">
                  <c:v>0</c:v>
                </c:pt>
                <c:pt idx="11">
                  <c:v>0</c:v>
                </c:pt>
              </c:numCache>
            </c:numRef>
          </c:val>
        </c:ser>
        <c:dLbls>
          <c:showLegendKey val="0"/>
          <c:showVal val="0"/>
          <c:showCatName val="0"/>
          <c:showSerName val="0"/>
          <c:showPercent val="0"/>
          <c:showBubbleSize val="0"/>
        </c:dLbls>
        <c:gapWidth val="150"/>
        <c:axId val="134456832"/>
        <c:axId val="134458368"/>
      </c:barChart>
      <c:lineChart>
        <c:grouping val="standard"/>
        <c:varyColors val="0"/>
        <c:ser>
          <c:idx val="1"/>
          <c:order val="0"/>
          <c:tx>
            <c:strRef>
              <c:f>MissionB!$Z$3</c:f>
              <c:strCache>
                <c:ptCount val="1"/>
                <c:pt idx="0">
                  <c:v>HYDROSS
2009 HIA
(Existing)
Total
River
Diversion</c:v>
                </c:pt>
              </c:strCache>
            </c:strRef>
          </c:tx>
          <c:spPr>
            <a:ln>
              <a:solidFill>
                <a:schemeClr val="accent3"/>
              </a:solidFill>
              <a:prstDash val="sysDot"/>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MissionB!$AA$36:$AA$47</c:f>
              <c:numCache>
                <c:formatCode>[&gt;=20]#,##0.0_);[&lt;=-20]\(#,##0.0\);#,##0.00_)</c:formatCode>
                <c:ptCount val="12"/>
                <c:pt idx="0">
                  <c:v>0</c:v>
                </c:pt>
                <c:pt idx="1">
                  <c:v>0</c:v>
                </c:pt>
                <c:pt idx="2">
                  <c:v>0</c:v>
                </c:pt>
                <c:pt idx="3">
                  <c:v>3.4629931399273849E-3</c:v>
                </c:pt>
                <c:pt idx="4">
                  <c:v>9.1542553682669309E-2</c:v>
                </c:pt>
                <c:pt idx="5">
                  <c:v>0.21547551934315695</c:v>
                </c:pt>
                <c:pt idx="6">
                  <c:v>0.37187009049525321</c:v>
                </c:pt>
                <c:pt idx="7">
                  <c:v>0.38001427689996564</c:v>
                </c:pt>
                <c:pt idx="8">
                  <c:v>0.17779305617358662</c:v>
                </c:pt>
                <c:pt idx="9">
                  <c:v>3.7124341178744399E-2</c:v>
                </c:pt>
                <c:pt idx="10">
                  <c:v>0</c:v>
                </c:pt>
                <c:pt idx="11">
                  <c:v>0</c:v>
                </c:pt>
              </c:numCache>
            </c:numRef>
          </c:val>
          <c:smooth val="0"/>
        </c:ser>
        <c:ser>
          <c:idx val="2"/>
          <c:order val="1"/>
          <c:tx>
            <c:strRef>
              <c:f>MissionB!$AC$3</c:f>
              <c:strCache>
                <c:ptCount val="1"/>
                <c:pt idx="0">
                  <c:v>HYDROSS
Oper. Improv.
Total
River
Diversion</c:v>
                </c:pt>
              </c:strCache>
            </c:strRef>
          </c:tx>
          <c:spPr>
            <a:ln>
              <a:solidFill>
                <a:schemeClr val="accent2"/>
              </a:solidFill>
              <a:prstDash val="sysDot"/>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MissionB!$AD$36:$AD$47</c:f>
              <c:numCache>
                <c:formatCode>[&gt;=20]#,##0.0_);[&lt;=-20]\(#,##0.0\);#,##0.00_)</c:formatCode>
                <c:ptCount val="12"/>
                <c:pt idx="0">
                  <c:v>0</c:v>
                </c:pt>
                <c:pt idx="1">
                  <c:v>0</c:v>
                </c:pt>
                <c:pt idx="2">
                  <c:v>0</c:v>
                </c:pt>
                <c:pt idx="3">
                  <c:v>1.8731804560322581E-2</c:v>
                </c:pt>
                <c:pt idx="4">
                  <c:v>0.11861982036676874</c:v>
                </c:pt>
                <c:pt idx="5">
                  <c:v>0.22112529647636059</c:v>
                </c:pt>
                <c:pt idx="6">
                  <c:v>0.37624717405926095</c:v>
                </c:pt>
                <c:pt idx="7">
                  <c:v>0.35257840693252823</c:v>
                </c:pt>
                <c:pt idx="8">
                  <c:v>0.15629788896154673</c:v>
                </c:pt>
                <c:pt idx="9">
                  <c:v>0</c:v>
                </c:pt>
                <c:pt idx="10">
                  <c:v>0</c:v>
                </c:pt>
                <c:pt idx="11">
                  <c:v>0</c:v>
                </c:pt>
              </c:numCache>
            </c:numRef>
          </c:val>
          <c:smooth val="0"/>
        </c:ser>
        <c:dLbls>
          <c:showLegendKey val="0"/>
          <c:showVal val="0"/>
          <c:showCatName val="0"/>
          <c:showSerName val="0"/>
          <c:showPercent val="0"/>
          <c:showBubbleSize val="0"/>
        </c:dLbls>
        <c:marker val="1"/>
        <c:smooth val="0"/>
        <c:axId val="134456832"/>
        <c:axId val="134458368"/>
      </c:lineChart>
      <c:catAx>
        <c:axId val="134456832"/>
        <c:scaling>
          <c:orientation val="minMax"/>
        </c:scaling>
        <c:delete val="0"/>
        <c:axPos val="b"/>
        <c:majorTickMark val="out"/>
        <c:minorTickMark val="none"/>
        <c:tickLblPos val="nextTo"/>
        <c:crossAx val="134458368"/>
        <c:crosses val="autoZero"/>
        <c:auto val="1"/>
        <c:lblAlgn val="ctr"/>
        <c:lblOffset val="100"/>
        <c:noMultiLvlLbl val="0"/>
      </c:catAx>
      <c:valAx>
        <c:axId val="13445836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45683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MissionC!$D$4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MissionC!$E$6:$E$17</c:f>
              <c:numCache>
                <c:formatCode>[&gt;=20]#,##0.0_);[&lt;=-20]\(#,##0.0\);#,##0.00_)</c:formatCode>
                <c:ptCount val="12"/>
                <c:pt idx="0">
                  <c:v>0</c:v>
                </c:pt>
                <c:pt idx="1">
                  <c:v>0</c:v>
                </c:pt>
                <c:pt idx="2">
                  <c:v>0</c:v>
                </c:pt>
                <c:pt idx="3">
                  <c:v>4.3705556037600653E-3</c:v>
                </c:pt>
                <c:pt idx="4">
                  <c:v>3.7947378184842721E-2</c:v>
                </c:pt>
                <c:pt idx="5">
                  <c:v>8.5283317555262375E-2</c:v>
                </c:pt>
                <c:pt idx="6">
                  <c:v>0.20261527489839851</c:v>
                </c:pt>
                <c:pt idx="7">
                  <c:v>0.22626286431924009</c:v>
                </c:pt>
                <c:pt idx="8">
                  <c:v>9.6241165975446949E-2</c:v>
                </c:pt>
                <c:pt idx="9">
                  <c:v>5.4423284636963354E-3</c:v>
                </c:pt>
                <c:pt idx="10">
                  <c:v>0</c:v>
                </c:pt>
                <c:pt idx="11">
                  <c:v>0</c:v>
                </c:pt>
              </c:numCache>
            </c:numRef>
          </c:val>
        </c:ser>
        <c:ser>
          <c:idx val="4"/>
          <c:order val="3"/>
          <c:tx>
            <c:strRef>
              <c:f>MissionC!$F$4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MissionC!$G$6:$G$17</c:f>
              <c:numCache>
                <c:formatCode>[&gt;=20]#,##0.0_);[&lt;=-20]\(#,##0.0\);#,##0.00_)</c:formatCode>
                <c:ptCount val="12"/>
                <c:pt idx="0">
                  <c:v>0</c:v>
                </c:pt>
                <c:pt idx="1">
                  <c:v>0</c:v>
                </c:pt>
                <c:pt idx="2">
                  <c:v>0</c:v>
                </c:pt>
                <c:pt idx="3">
                  <c:v>2.5008778511089913E-3</c:v>
                </c:pt>
                <c:pt idx="4">
                  <c:v>3.4869579917355377E-2</c:v>
                </c:pt>
                <c:pt idx="5">
                  <c:v>9.7660431505398049E-2</c:v>
                </c:pt>
                <c:pt idx="6">
                  <c:v>0.19575649717958968</c:v>
                </c:pt>
                <c:pt idx="7">
                  <c:v>0.17460269759970479</c:v>
                </c:pt>
                <c:pt idx="8">
                  <c:v>0.1001104721868291</c:v>
                </c:pt>
                <c:pt idx="9">
                  <c:v>0</c:v>
                </c:pt>
                <c:pt idx="10">
                  <c:v>0</c:v>
                </c:pt>
                <c:pt idx="11">
                  <c:v>0</c:v>
                </c:pt>
              </c:numCache>
            </c:numRef>
          </c:val>
        </c:ser>
        <c:dLbls>
          <c:showLegendKey val="0"/>
          <c:showVal val="0"/>
          <c:showCatName val="0"/>
          <c:showSerName val="0"/>
          <c:showPercent val="0"/>
          <c:showBubbleSize val="0"/>
        </c:dLbls>
        <c:gapWidth val="150"/>
        <c:axId val="137017984"/>
        <c:axId val="137023872"/>
      </c:barChart>
      <c:lineChart>
        <c:grouping val="standard"/>
        <c:varyColors val="0"/>
        <c:ser>
          <c:idx val="1"/>
          <c:order val="0"/>
          <c:tx>
            <c:strRef>
              <c:f>MissionC!$AC$3</c:f>
              <c:strCache>
                <c:ptCount val="1"/>
                <c:pt idx="0">
                  <c:v>HYDROSS
2009 HIA
(Existing)
Total
River
Diversion</c:v>
                </c:pt>
              </c:strCache>
            </c:strRef>
          </c:tx>
          <c:spPr>
            <a:ln>
              <a:solidFill>
                <a:schemeClr val="accent3"/>
              </a:solidFill>
              <a:prstDash val="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MissionC!$AD$6:$AD$17</c:f>
              <c:numCache>
                <c:formatCode>[&gt;=20]#,##0.0_);[&lt;=-20]\(#,##0.0\);#,##0.00_)</c:formatCode>
                <c:ptCount val="12"/>
                <c:pt idx="0">
                  <c:v>3.4423258106138586E-3</c:v>
                </c:pt>
                <c:pt idx="1">
                  <c:v>3.109610304755271E-3</c:v>
                </c:pt>
                <c:pt idx="2">
                  <c:v>4.3860861397319708E-3</c:v>
                </c:pt>
                <c:pt idx="3">
                  <c:v>1.0812854041959587E-2</c:v>
                </c:pt>
                <c:pt idx="4">
                  <c:v>9.0050731335649559E-2</c:v>
                </c:pt>
                <c:pt idx="5">
                  <c:v>0.18710688362277833</c:v>
                </c:pt>
                <c:pt idx="6">
                  <c:v>0.44452671105396779</c:v>
                </c:pt>
                <c:pt idx="7">
                  <c:v>0.45361440320617513</c:v>
                </c:pt>
                <c:pt idx="8">
                  <c:v>0.19294540091308529</c:v>
                </c:pt>
                <c:pt idx="9">
                  <c:v>1.1940167757122281E-2</c:v>
                </c:pt>
                <c:pt idx="10">
                  <c:v>1.0469341278098378E-2</c:v>
                </c:pt>
                <c:pt idx="11">
                  <c:v>3.4423258106138586E-3</c:v>
                </c:pt>
              </c:numCache>
            </c:numRef>
          </c:val>
          <c:smooth val="0"/>
        </c:ser>
        <c:ser>
          <c:idx val="2"/>
          <c:order val="1"/>
          <c:tx>
            <c:strRef>
              <c:f>MissionC!$AF$3</c:f>
              <c:strCache>
                <c:ptCount val="1"/>
                <c:pt idx="0">
                  <c:v>HYDROSS
Oper. Improv.
Total
River
Diversion</c:v>
                </c:pt>
              </c:strCache>
            </c:strRef>
          </c:tx>
          <c:spPr>
            <a:ln>
              <a:solidFill>
                <a:schemeClr val="accent2"/>
              </a:solidFill>
              <a:prstDash val="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MissionC!$AG$6:$AG$17</c:f>
              <c:numCache>
                <c:formatCode>[&gt;=20]#,##0.0_);[&lt;=-20]\(#,##0.0\);#,##0.00_)</c:formatCode>
                <c:ptCount val="12"/>
                <c:pt idx="0">
                  <c:v>0</c:v>
                </c:pt>
                <c:pt idx="1">
                  <c:v>0</c:v>
                </c:pt>
                <c:pt idx="2">
                  <c:v>0</c:v>
                </c:pt>
                <c:pt idx="3">
                  <c:v>6.1872287261479243E-3</c:v>
                </c:pt>
                <c:pt idx="4">
                  <c:v>8.2746986040235823E-2</c:v>
                </c:pt>
                <c:pt idx="5">
                  <c:v>0.21426158733084258</c:v>
                </c:pt>
                <c:pt idx="6">
                  <c:v>0.42947893194293479</c:v>
                </c:pt>
                <c:pt idx="7">
                  <c:v>0.35004550440999355</c:v>
                </c:pt>
                <c:pt idx="8">
                  <c:v>0.20070263068730773</c:v>
                </c:pt>
                <c:pt idx="9">
                  <c:v>0</c:v>
                </c:pt>
                <c:pt idx="10">
                  <c:v>0</c:v>
                </c:pt>
                <c:pt idx="11">
                  <c:v>0</c:v>
                </c:pt>
              </c:numCache>
            </c:numRef>
          </c:val>
          <c:smooth val="0"/>
        </c:ser>
        <c:dLbls>
          <c:showLegendKey val="0"/>
          <c:showVal val="0"/>
          <c:showCatName val="0"/>
          <c:showSerName val="0"/>
          <c:showPercent val="0"/>
          <c:showBubbleSize val="0"/>
        </c:dLbls>
        <c:marker val="1"/>
        <c:smooth val="0"/>
        <c:axId val="137017984"/>
        <c:axId val="137023872"/>
      </c:lineChart>
      <c:catAx>
        <c:axId val="137017984"/>
        <c:scaling>
          <c:orientation val="minMax"/>
        </c:scaling>
        <c:delete val="0"/>
        <c:axPos val="b"/>
        <c:majorTickMark val="out"/>
        <c:minorTickMark val="none"/>
        <c:tickLblPos val="nextTo"/>
        <c:crossAx val="137023872"/>
        <c:crosses val="autoZero"/>
        <c:auto val="1"/>
        <c:lblAlgn val="ctr"/>
        <c:lblOffset val="100"/>
        <c:noMultiLvlLbl val="0"/>
      </c:catAx>
      <c:valAx>
        <c:axId val="13702387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7017984"/>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MissionC!$D$4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MissionC!$E$21:$E$32</c:f>
              <c:numCache>
                <c:formatCode>[&gt;=20]#,##0.0_);[&lt;=-20]\(#,##0.0\);#,##0.00_)</c:formatCode>
                <c:ptCount val="12"/>
                <c:pt idx="0">
                  <c:v>0</c:v>
                </c:pt>
                <c:pt idx="1">
                  <c:v>0</c:v>
                </c:pt>
                <c:pt idx="2">
                  <c:v>1.6896658374189829E-4</c:v>
                </c:pt>
                <c:pt idx="3">
                  <c:v>1.9615425534781727E-3</c:v>
                </c:pt>
                <c:pt idx="4">
                  <c:v>3.5536739574043651E-2</c:v>
                </c:pt>
                <c:pt idx="5">
                  <c:v>7.5012619244495621E-2</c:v>
                </c:pt>
                <c:pt idx="6">
                  <c:v>0.20136463420917255</c:v>
                </c:pt>
                <c:pt idx="7">
                  <c:v>0.19615722216771739</c:v>
                </c:pt>
                <c:pt idx="8">
                  <c:v>7.6710923021616209E-2</c:v>
                </c:pt>
                <c:pt idx="9">
                  <c:v>7.9770266891689475E-3</c:v>
                </c:pt>
                <c:pt idx="10">
                  <c:v>0</c:v>
                </c:pt>
                <c:pt idx="11">
                  <c:v>0</c:v>
                </c:pt>
              </c:numCache>
            </c:numRef>
          </c:val>
        </c:ser>
        <c:ser>
          <c:idx val="4"/>
          <c:order val="3"/>
          <c:tx>
            <c:strRef>
              <c:f>MissionC!$F$4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MissionC!$G$21:$G$32</c:f>
              <c:numCache>
                <c:formatCode>[&gt;=20]#,##0.0_);[&lt;=-20]\(#,##0.0\);#,##0.00_)</c:formatCode>
                <c:ptCount val="12"/>
                <c:pt idx="0">
                  <c:v>0</c:v>
                </c:pt>
                <c:pt idx="1">
                  <c:v>0</c:v>
                </c:pt>
                <c:pt idx="2">
                  <c:v>0</c:v>
                </c:pt>
                <c:pt idx="3">
                  <c:v>7.4844222315053003E-3</c:v>
                </c:pt>
                <c:pt idx="4">
                  <c:v>4.5910096903012385E-2</c:v>
                </c:pt>
                <c:pt idx="5">
                  <c:v>9.9737744229394132E-2</c:v>
                </c:pt>
                <c:pt idx="6">
                  <c:v>0.21495301757910068</c:v>
                </c:pt>
                <c:pt idx="7">
                  <c:v>0.18512636773421823</c:v>
                </c:pt>
                <c:pt idx="8">
                  <c:v>7.1440942859453127E-2</c:v>
                </c:pt>
                <c:pt idx="9">
                  <c:v>0</c:v>
                </c:pt>
                <c:pt idx="10">
                  <c:v>0</c:v>
                </c:pt>
                <c:pt idx="11">
                  <c:v>0</c:v>
                </c:pt>
              </c:numCache>
            </c:numRef>
          </c:val>
        </c:ser>
        <c:dLbls>
          <c:showLegendKey val="0"/>
          <c:showVal val="0"/>
          <c:showCatName val="0"/>
          <c:showSerName val="0"/>
          <c:showPercent val="0"/>
          <c:showBubbleSize val="0"/>
        </c:dLbls>
        <c:gapWidth val="150"/>
        <c:axId val="137076096"/>
        <c:axId val="137086080"/>
      </c:barChart>
      <c:lineChart>
        <c:grouping val="standard"/>
        <c:varyColors val="0"/>
        <c:ser>
          <c:idx val="1"/>
          <c:order val="0"/>
          <c:tx>
            <c:strRef>
              <c:f>MissionC!$AC$3</c:f>
              <c:strCache>
                <c:ptCount val="1"/>
                <c:pt idx="0">
                  <c:v>HYDROSS
2009 HIA
(Existing)
Total
River
Diversion</c:v>
                </c:pt>
              </c:strCache>
            </c:strRef>
          </c:tx>
          <c:spPr>
            <a:ln>
              <a:solidFill>
                <a:schemeClr val="accent3"/>
              </a:solidFill>
              <a:prstDash val="sys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MissionC!$AD$21:$AD$32</c:f>
              <c:numCache>
                <c:formatCode>[&gt;=20]#,##0.0_);[&lt;=-20]\(#,##0.0\);#,##0.00_)</c:formatCode>
                <c:ptCount val="12"/>
                <c:pt idx="0">
                  <c:v>3.4423258106138594E-3</c:v>
                </c:pt>
                <c:pt idx="1">
                  <c:v>3.1096103047552706E-3</c:v>
                </c:pt>
                <c:pt idx="2">
                  <c:v>3.0012378262845038E-3</c:v>
                </c:pt>
                <c:pt idx="3">
                  <c:v>4.8529009239935E-3</c:v>
                </c:pt>
                <c:pt idx="4">
                  <c:v>8.4330184086482352E-2</c:v>
                </c:pt>
                <c:pt idx="5">
                  <c:v>0.16457353936923133</c:v>
                </c:pt>
                <c:pt idx="6">
                  <c:v>0.44178287452648657</c:v>
                </c:pt>
                <c:pt idx="7">
                  <c:v>0.3932582641694416</c:v>
                </c:pt>
                <c:pt idx="8">
                  <c:v>0.15379094430957538</c:v>
                </c:pt>
                <c:pt idx="9">
                  <c:v>1.7501155526917393E-2</c:v>
                </c:pt>
                <c:pt idx="10">
                  <c:v>1.0469341278098378E-2</c:v>
                </c:pt>
                <c:pt idx="11">
                  <c:v>3.4086010417908536E-3</c:v>
                </c:pt>
              </c:numCache>
            </c:numRef>
          </c:val>
          <c:smooth val="0"/>
        </c:ser>
        <c:ser>
          <c:idx val="2"/>
          <c:order val="1"/>
          <c:tx>
            <c:strRef>
              <c:f>MissionC!$AF$3</c:f>
              <c:strCache>
                <c:ptCount val="1"/>
                <c:pt idx="0">
                  <c:v>HYDROSS
Oper. Improv.
Total
River
Diversion</c:v>
                </c:pt>
              </c:strCache>
            </c:strRef>
          </c:tx>
          <c:spPr>
            <a:ln>
              <a:solidFill>
                <a:schemeClr val="accent2"/>
              </a:solidFill>
              <a:prstDash val="sys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MissionC!$AG$21:$AG$32</c:f>
              <c:numCache>
                <c:formatCode>[&gt;=20]#,##0.0_);[&lt;=-20]\(#,##0.0\);#,##0.00_)</c:formatCode>
                <c:ptCount val="12"/>
                <c:pt idx="0">
                  <c:v>0</c:v>
                </c:pt>
                <c:pt idx="1">
                  <c:v>0</c:v>
                </c:pt>
                <c:pt idx="2">
                  <c:v>0</c:v>
                </c:pt>
                <c:pt idx="3">
                  <c:v>1.8516630953748885E-2</c:v>
                </c:pt>
                <c:pt idx="4">
                  <c:v>0.10894659920031416</c:v>
                </c:pt>
                <c:pt idx="5">
                  <c:v>0.2188190965980564</c:v>
                </c:pt>
                <c:pt idx="6">
                  <c:v>0.47159503637363026</c:v>
                </c:pt>
                <c:pt idx="7">
                  <c:v>0.37114347982000445</c:v>
                </c:pt>
                <c:pt idx="8">
                  <c:v>0.14322562722424442</c:v>
                </c:pt>
                <c:pt idx="9">
                  <c:v>0</c:v>
                </c:pt>
                <c:pt idx="10">
                  <c:v>0</c:v>
                </c:pt>
                <c:pt idx="11">
                  <c:v>0</c:v>
                </c:pt>
              </c:numCache>
            </c:numRef>
          </c:val>
          <c:smooth val="0"/>
        </c:ser>
        <c:dLbls>
          <c:showLegendKey val="0"/>
          <c:showVal val="0"/>
          <c:showCatName val="0"/>
          <c:showSerName val="0"/>
          <c:showPercent val="0"/>
          <c:showBubbleSize val="0"/>
        </c:dLbls>
        <c:marker val="1"/>
        <c:smooth val="0"/>
        <c:axId val="137076096"/>
        <c:axId val="137086080"/>
      </c:lineChart>
      <c:catAx>
        <c:axId val="137076096"/>
        <c:scaling>
          <c:orientation val="minMax"/>
        </c:scaling>
        <c:delete val="0"/>
        <c:axPos val="b"/>
        <c:majorTickMark val="out"/>
        <c:minorTickMark val="none"/>
        <c:tickLblPos val="nextTo"/>
        <c:crossAx val="137086080"/>
        <c:crosses val="autoZero"/>
        <c:auto val="1"/>
        <c:lblAlgn val="ctr"/>
        <c:lblOffset val="100"/>
        <c:noMultiLvlLbl val="0"/>
      </c:catAx>
      <c:valAx>
        <c:axId val="13708608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707609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TotalFIIP!$D$4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TotalFIIP!$B$36:$B$47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TotalFIIP!$E$36:$E$47</c:f>
              <c:numCache>
                <c:formatCode>[&gt;=20]#,##0.0_);[&lt;=-20]\(#,##0.0\);#,##0.00_)</c:formatCode>
                <c:ptCount val="12"/>
                <c:pt idx="0">
                  <c:v>0</c:v>
                </c:pt>
                <c:pt idx="1">
                  <c:v>0</c:v>
                </c:pt>
                <c:pt idx="2">
                  <c:v>4.5215322479119326E-4</c:v>
                </c:pt>
                <c:pt idx="3">
                  <c:v>1.0569132408052155E-2</c:v>
                </c:pt>
                <c:pt idx="4">
                  <c:v>7.1974738075079758E-2</c:v>
                </c:pt>
                <c:pt idx="5">
                  <c:v>0.14084440202831774</c:v>
                </c:pt>
                <c:pt idx="6">
                  <c:v>0.23316745577206016</c:v>
                </c:pt>
                <c:pt idx="7">
                  <c:v>0.20740486665474725</c:v>
                </c:pt>
                <c:pt idx="8">
                  <c:v>8.9962173291727898E-2</c:v>
                </c:pt>
                <c:pt idx="9">
                  <c:v>9.6071123826955915E-3</c:v>
                </c:pt>
                <c:pt idx="10">
                  <c:v>0</c:v>
                </c:pt>
                <c:pt idx="11">
                  <c:v>0</c:v>
                </c:pt>
              </c:numCache>
            </c:numRef>
          </c:val>
        </c:ser>
        <c:ser>
          <c:idx val="4"/>
          <c:order val="3"/>
          <c:tx>
            <c:strRef>
              <c:f>TotalFIIP!$F$4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TotalFIIP!$B$36:$B$47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TotalFIIP!$G$36:$G$47</c:f>
              <c:numCache>
                <c:formatCode>[&gt;=20]#,##0.0_);[&lt;=-20]\(#,##0.0\);#,##0.00_)</c:formatCode>
                <c:ptCount val="12"/>
                <c:pt idx="0">
                  <c:v>0</c:v>
                </c:pt>
                <c:pt idx="1">
                  <c:v>0</c:v>
                </c:pt>
                <c:pt idx="2">
                  <c:v>0</c:v>
                </c:pt>
                <c:pt idx="3">
                  <c:v>1.0835577235112215E-2</c:v>
                </c:pt>
                <c:pt idx="4">
                  <c:v>6.5808412644603492E-2</c:v>
                </c:pt>
                <c:pt idx="5">
                  <c:v>0.14105027214250268</c:v>
                </c:pt>
                <c:pt idx="6">
                  <c:v>0.2268025697321292</c:v>
                </c:pt>
                <c:pt idx="7">
                  <c:v>0.2121513527803888</c:v>
                </c:pt>
                <c:pt idx="8">
                  <c:v>9.5763754787571917E-2</c:v>
                </c:pt>
                <c:pt idx="9">
                  <c:v>8.2604768226045928E-4</c:v>
                </c:pt>
                <c:pt idx="10">
                  <c:v>0</c:v>
                </c:pt>
                <c:pt idx="11">
                  <c:v>0</c:v>
                </c:pt>
              </c:numCache>
            </c:numRef>
          </c:val>
        </c:ser>
        <c:dLbls>
          <c:showLegendKey val="0"/>
          <c:showVal val="0"/>
          <c:showCatName val="0"/>
          <c:showSerName val="0"/>
          <c:showPercent val="0"/>
          <c:showBubbleSize val="0"/>
        </c:dLbls>
        <c:gapWidth val="150"/>
        <c:axId val="71729920"/>
        <c:axId val="71731456"/>
      </c:barChart>
      <c:lineChart>
        <c:grouping val="standard"/>
        <c:varyColors val="0"/>
        <c:ser>
          <c:idx val="1"/>
          <c:order val="0"/>
          <c:tx>
            <c:strRef>
              <c:f>TotalFIIP!$AC$3</c:f>
              <c:strCache>
                <c:ptCount val="1"/>
                <c:pt idx="0">
                  <c:v>HYDROSS
2009 HIA
(Existing)
Total
River
Diversion</c:v>
                </c:pt>
              </c:strCache>
            </c:strRef>
          </c:tx>
          <c:spPr>
            <a:ln>
              <a:solidFill>
                <a:schemeClr val="accent3"/>
              </a:solidFill>
              <a:prstDash val="sysDot"/>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TotalFIIP!$AD$36:$AD$47</c:f>
              <c:numCache>
                <c:formatCode>[&gt;=20]#,##0.0_);[&lt;=-20]\(#,##0.0\);#,##0.00_)</c:formatCode>
                <c:ptCount val="12"/>
                <c:pt idx="0">
                  <c:v>5.0941664597913654E-3</c:v>
                </c:pt>
                <c:pt idx="1">
                  <c:v>1.423107415869891E-2</c:v>
                </c:pt>
                <c:pt idx="2">
                  <c:v>2.0214318457542065E-2</c:v>
                </c:pt>
                <c:pt idx="3">
                  <c:v>6.5992875898836789E-2</c:v>
                </c:pt>
                <c:pt idx="4">
                  <c:v>0.28985880521251406</c:v>
                </c:pt>
                <c:pt idx="5">
                  <c:v>0.35024247482180343</c:v>
                </c:pt>
                <c:pt idx="6">
                  <c:v>0.4132241925260946</c:v>
                </c:pt>
                <c:pt idx="7">
                  <c:v>0.28147126030462732</c:v>
                </c:pt>
                <c:pt idx="8">
                  <c:v>0.17653434063860143</c:v>
                </c:pt>
                <c:pt idx="9">
                  <c:v>9.4457279631075447E-2</c:v>
                </c:pt>
                <c:pt idx="10">
                  <c:v>1.5848155960058317E-2</c:v>
                </c:pt>
                <c:pt idx="11">
                  <c:v>8.7253696990886257E-3</c:v>
                </c:pt>
              </c:numCache>
            </c:numRef>
          </c:val>
          <c:smooth val="0"/>
        </c:ser>
        <c:ser>
          <c:idx val="2"/>
          <c:order val="1"/>
          <c:tx>
            <c:strRef>
              <c:f>TotalFIIP!$AF$3</c:f>
              <c:strCache>
                <c:ptCount val="1"/>
                <c:pt idx="0">
                  <c:v>HYDROSS
Oper. Improv.
Total
River
Diversion</c:v>
                </c:pt>
              </c:strCache>
            </c:strRef>
          </c:tx>
          <c:spPr>
            <a:ln>
              <a:solidFill>
                <a:schemeClr val="accent2"/>
              </a:solidFill>
              <a:prstDash val="sysDot"/>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TotalFIIP!$AG$36:$AG$47</c:f>
              <c:numCache>
                <c:formatCode>[&gt;=20]#,##0.0_);[&lt;=-20]\(#,##0.0\);#,##0.00_)</c:formatCode>
                <c:ptCount val="12"/>
                <c:pt idx="0">
                  <c:v>6.4718454263006913E-3</c:v>
                </c:pt>
                <c:pt idx="1">
                  <c:v>4.6075443166512875E-3</c:v>
                </c:pt>
                <c:pt idx="2">
                  <c:v>4.5701419009575778E-2</c:v>
                </c:pt>
                <c:pt idx="3">
                  <c:v>5.6043548340665772E-2</c:v>
                </c:pt>
                <c:pt idx="4">
                  <c:v>0.21283062662237409</c:v>
                </c:pt>
                <c:pt idx="5">
                  <c:v>0.3110217732372223</c:v>
                </c:pt>
                <c:pt idx="6">
                  <c:v>0.35592095737880697</c:v>
                </c:pt>
                <c:pt idx="7">
                  <c:v>0.26510165325567719</c:v>
                </c:pt>
                <c:pt idx="8">
                  <c:v>0.17176154552684839</c:v>
                </c:pt>
                <c:pt idx="9">
                  <c:v>9.5417729126356987E-2</c:v>
                </c:pt>
                <c:pt idx="10">
                  <c:v>1.747215605552787E-2</c:v>
                </c:pt>
                <c:pt idx="11">
                  <c:v>1.3069791962520613E-2</c:v>
                </c:pt>
              </c:numCache>
            </c:numRef>
          </c:val>
          <c:smooth val="0"/>
        </c:ser>
        <c:dLbls>
          <c:showLegendKey val="0"/>
          <c:showVal val="0"/>
          <c:showCatName val="0"/>
          <c:showSerName val="0"/>
          <c:showPercent val="0"/>
          <c:showBubbleSize val="0"/>
        </c:dLbls>
        <c:marker val="1"/>
        <c:smooth val="0"/>
        <c:axId val="71729920"/>
        <c:axId val="71731456"/>
      </c:lineChart>
      <c:catAx>
        <c:axId val="71729920"/>
        <c:scaling>
          <c:orientation val="minMax"/>
        </c:scaling>
        <c:delete val="0"/>
        <c:axPos val="b"/>
        <c:majorTickMark val="out"/>
        <c:minorTickMark val="none"/>
        <c:tickLblPos val="nextTo"/>
        <c:crossAx val="71731456"/>
        <c:crosses val="autoZero"/>
        <c:auto val="1"/>
        <c:lblAlgn val="ctr"/>
        <c:lblOffset val="100"/>
        <c:noMultiLvlLbl val="0"/>
      </c:catAx>
      <c:valAx>
        <c:axId val="7173145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1729920"/>
        <c:crosses val="autoZero"/>
        <c:crossBetween val="between"/>
      </c:valAx>
    </c:plotArea>
    <c:legend>
      <c:legendPos val="b"/>
      <c:overlay val="0"/>
    </c:legend>
    <c:plotVisOnly val="1"/>
    <c:dispBlanksAs val="gap"/>
    <c:showDLblsOverMax val="0"/>
  </c:chart>
  <c:printSettings>
    <c:headerFooter/>
    <c:pageMargins b="0.75000000000001033" l="0.70000000000000062" r="0.70000000000000062" t="0.75000000000001033"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MissionC!$D$4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MissionC!$E$36:$E$47</c:f>
              <c:numCache>
                <c:formatCode>[&gt;=20]#,##0.0_);[&lt;=-20]\(#,##0.0\);#,##0.00_)</c:formatCode>
                <c:ptCount val="12"/>
                <c:pt idx="0">
                  <c:v>0</c:v>
                </c:pt>
                <c:pt idx="1">
                  <c:v>0</c:v>
                </c:pt>
                <c:pt idx="2">
                  <c:v>8.0496197739284459E-4</c:v>
                </c:pt>
                <c:pt idx="3">
                  <c:v>8.3341043281877651E-4</c:v>
                </c:pt>
                <c:pt idx="4">
                  <c:v>3.9197607325249441E-2</c:v>
                </c:pt>
                <c:pt idx="5">
                  <c:v>9.3709831215811695E-2</c:v>
                </c:pt>
                <c:pt idx="6">
                  <c:v>0.21282424317903245</c:v>
                </c:pt>
                <c:pt idx="7">
                  <c:v>0.21996362243138301</c:v>
                </c:pt>
                <c:pt idx="8">
                  <c:v>6.0768535160783704E-2</c:v>
                </c:pt>
                <c:pt idx="9">
                  <c:v>7.8100639698727515E-3</c:v>
                </c:pt>
                <c:pt idx="10">
                  <c:v>0</c:v>
                </c:pt>
                <c:pt idx="11">
                  <c:v>0</c:v>
                </c:pt>
              </c:numCache>
            </c:numRef>
          </c:val>
        </c:ser>
        <c:ser>
          <c:idx val="4"/>
          <c:order val="3"/>
          <c:tx>
            <c:strRef>
              <c:f>MissionC!$F$4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MissionC!$G$36:$G$47</c:f>
              <c:numCache>
                <c:formatCode>[&gt;=20]#,##0.0_);[&lt;=-20]\(#,##0.0\);#,##0.00_)</c:formatCode>
                <c:ptCount val="12"/>
                <c:pt idx="0">
                  <c:v>0</c:v>
                </c:pt>
                <c:pt idx="1">
                  <c:v>0</c:v>
                </c:pt>
                <c:pt idx="2">
                  <c:v>0</c:v>
                </c:pt>
                <c:pt idx="3">
                  <c:v>8.1561398325432129E-3</c:v>
                </c:pt>
                <c:pt idx="4">
                  <c:v>6.5828549591321284E-2</c:v>
                </c:pt>
                <c:pt idx="5">
                  <c:v>0.1116869403719967</c:v>
                </c:pt>
                <c:pt idx="6">
                  <c:v>0.20055211851053462</c:v>
                </c:pt>
                <c:pt idx="7">
                  <c:v>0.1512779493417514</c:v>
                </c:pt>
                <c:pt idx="8">
                  <c:v>0.1055242696492362</c:v>
                </c:pt>
                <c:pt idx="9">
                  <c:v>0</c:v>
                </c:pt>
                <c:pt idx="10">
                  <c:v>0</c:v>
                </c:pt>
                <c:pt idx="11">
                  <c:v>0</c:v>
                </c:pt>
              </c:numCache>
            </c:numRef>
          </c:val>
        </c:ser>
        <c:dLbls>
          <c:showLegendKey val="0"/>
          <c:showVal val="0"/>
          <c:showCatName val="0"/>
          <c:showSerName val="0"/>
          <c:showPercent val="0"/>
          <c:showBubbleSize val="0"/>
        </c:dLbls>
        <c:gapWidth val="150"/>
        <c:axId val="137142656"/>
        <c:axId val="137144192"/>
      </c:barChart>
      <c:lineChart>
        <c:grouping val="standard"/>
        <c:varyColors val="0"/>
        <c:ser>
          <c:idx val="1"/>
          <c:order val="0"/>
          <c:tx>
            <c:strRef>
              <c:f>MissionC!$AC$3</c:f>
              <c:strCache>
                <c:ptCount val="1"/>
                <c:pt idx="0">
                  <c:v>HYDROSS
2009 HIA
(Existing)
Total
River
Diversion</c:v>
                </c:pt>
              </c:strCache>
            </c:strRef>
          </c:tx>
          <c:spPr>
            <a:ln>
              <a:solidFill>
                <a:schemeClr val="accent3"/>
              </a:solidFill>
              <a:prstDash val="sysDot"/>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MissionC!$AD$36:$AD$47</c:f>
              <c:numCache>
                <c:formatCode>[&gt;=20]#,##0.0_);[&lt;=-20]\(#,##0.0\);#,##0.00_)</c:formatCode>
                <c:ptCount val="12"/>
                <c:pt idx="0">
                  <c:v>3.3611464263719193E-3</c:v>
                </c:pt>
                <c:pt idx="1">
                  <c:v>2.5729465921804804E-3</c:v>
                </c:pt>
                <c:pt idx="2">
                  <c:v>4.7164022549233105E-3</c:v>
                </c:pt>
                <c:pt idx="3">
                  <c:v>2.0618763800563495E-3</c:v>
                </c:pt>
                <c:pt idx="4">
                  <c:v>9.3017577895703488E-2</c:v>
                </c:pt>
                <c:pt idx="5">
                  <c:v>0.20559418871393526</c:v>
                </c:pt>
                <c:pt idx="6">
                  <c:v>0.46692462303429666</c:v>
                </c:pt>
                <c:pt idx="7">
                  <c:v>0.44098561032755229</c:v>
                </c:pt>
                <c:pt idx="8">
                  <c:v>0.12182946102803471</c:v>
                </c:pt>
                <c:pt idx="9">
                  <c:v>1.7134848551717312E-2</c:v>
                </c:pt>
                <c:pt idx="10">
                  <c:v>1.0469341278098378E-2</c:v>
                </c:pt>
                <c:pt idx="11">
                  <c:v>3.4423258106138586E-3</c:v>
                </c:pt>
              </c:numCache>
            </c:numRef>
          </c:val>
          <c:smooth val="0"/>
        </c:ser>
        <c:ser>
          <c:idx val="2"/>
          <c:order val="1"/>
          <c:tx>
            <c:strRef>
              <c:f>MissionC!$AF$3</c:f>
              <c:strCache>
                <c:ptCount val="1"/>
                <c:pt idx="0">
                  <c:v>HYDROSS
Oper. Improv.
Total
River
Diversion</c:v>
                </c:pt>
              </c:strCache>
            </c:strRef>
          </c:tx>
          <c:spPr>
            <a:ln>
              <a:solidFill>
                <a:schemeClr val="accent2"/>
              </a:solidFill>
              <a:prstDash val="sysDot"/>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MissionC!$AG$36:$AG$47</c:f>
              <c:numCache>
                <c:formatCode>[&gt;=20]#,##0.0_);[&lt;=-20]\(#,##0.0\);#,##0.00_)</c:formatCode>
                <c:ptCount val="12"/>
                <c:pt idx="0">
                  <c:v>0</c:v>
                </c:pt>
                <c:pt idx="1">
                  <c:v>0</c:v>
                </c:pt>
                <c:pt idx="2">
                  <c:v>0</c:v>
                </c:pt>
                <c:pt idx="3">
                  <c:v>2.0178475587687317E-2</c:v>
                </c:pt>
                <c:pt idx="4">
                  <c:v>0.15621392878813783</c:v>
                </c:pt>
                <c:pt idx="5">
                  <c:v>0.24503497229485893</c:v>
                </c:pt>
                <c:pt idx="6">
                  <c:v>0.44000026000556092</c:v>
                </c:pt>
                <c:pt idx="7">
                  <c:v>0.30328377975491461</c:v>
                </c:pt>
                <c:pt idx="8">
                  <c:v>0.21155627435692903</c:v>
                </c:pt>
                <c:pt idx="9">
                  <c:v>0</c:v>
                </c:pt>
                <c:pt idx="10">
                  <c:v>0</c:v>
                </c:pt>
                <c:pt idx="11">
                  <c:v>0</c:v>
                </c:pt>
              </c:numCache>
            </c:numRef>
          </c:val>
          <c:smooth val="0"/>
        </c:ser>
        <c:dLbls>
          <c:showLegendKey val="0"/>
          <c:showVal val="0"/>
          <c:showCatName val="0"/>
          <c:showSerName val="0"/>
          <c:showPercent val="0"/>
          <c:showBubbleSize val="0"/>
        </c:dLbls>
        <c:marker val="1"/>
        <c:smooth val="0"/>
        <c:axId val="137142656"/>
        <c:axId val="137144192"/>
      </c:lineChart>
      <c:catAx>
        <c:axId val="137142656"/>
        <c:scaling>
          <c:orientation val="minMax"/>
        </c:scaling>
        <c:delete val="0"/>
        <c:axPos val="b"/>
        <c:majorTickMark val="out"/>
        <c:minorTickMark val="none"/>
        <c:tickLblPos val="nextTo"/>
        <c:crossAx val="137144192"/>
        <c:crosses val="autoZero"/>
        <c:auto val="1"/>
        <c:lblAlgn val="ctr"/>
        <c:lblOffset val="100"/>
        <c:noMultiLvlLbl val="0"/>
      </c:catAx>
      <c:valAx>
        <c:axId val="13714419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714265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MissionCrReuse!$D$4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MissionCrReuse!$E$6:$E$17</c:f>
              <c:numCache>
                <c:formatCode>[&gt;=20]#,##0.0_);[&lt;=-20]\(#,##0.0\);#,##0.00_)</c:formatCode>
                <c:ptCount val="12"/>
                <c:pt idx="0">
                  <c:v>0</c:v>
                </c:pt>
                <c:pt idx="1">
                  <c:v>0</c:v>
                </c:pt>
                <c:pt idx="2">
                  <c:v>0</c:v>
                </c:pt>
                <c:pt idx="3">
                  <c:v>8.9587013351157107E-3</c:v>
                </c:pt>
                <c:pt idx="4">
                  <c:v>6.3329288382282578E-2</c:v>
                </c:pt>
                <c:pt idx="5">
                  <c:v>0.15123784434872831</c:v>
                </c:pt>
                <c:pt idx="6">
                  <c:v>0.28393211229701559</c:v>
                </c:pt>
                <c:pt idx="7">
                  <c:v>0.25560099879408582</c:v>
                </c:pt>
                <c:pt idx="8">
                  <c:v>0.13227855094897795</c:v>
                </c:pt>
                <c:pt idx="9">
                  <c:v>7.7063538746964021E-3</c:v>
                </c:pt>
                <c:pt idx="10">
                  <c:v>0</c:v>
                </c:pt>
                <c:pt idx="11">
                  <c:v>0</c:v>
                </c:pt>
              </c:numCache>
            </c:numRef>
          </c:val>
        </c:ser>
        <c:ser>
          <c:idx val="4"/>
          <c:order val="3"/>
          <c:tx>
            <c:strRef>
              <c:f>MissionCrReuse!$F$4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MissionCrReuse!$G$6:$G$17</c:f>
              <c:numCache>
                <c:formatCode>[&gt;=20]#,##0.0_);[&lt;=-20]\(#,##0.0\);#,##0.00_)</c:formatCode>
                <c:ptCount val="12"/>
                <c:pt idx="0">
                  <c:v>0</c:v>
                </c:pt>
                <c:pt idx="1">
                  <c:v>0</c:v>
                </c:pt>
                <c:pt idx="2">
                  <c:v>0</c:v>
                </c:pt>
                <c:pt idx="3">
                  <c:v>4.0220619714877665E-3</c:v>
                </c:pt>
                <c:pt idx="4">
                  <c:v>4.9467724725552706E-2</c:v>
                </c:pt>
                <c:pt idx="5">
                  <c:v>5.8275728655361181E-2</c:v>
                </c:pt>
                <c:pt idx="6">
                  <c:v>0.26315665546395056</c:v>
                </c:pt>
                <c:pt idx="7">
                  <c:v>0.24919376073864355</c:v>
                </c:pt>
                <c:pt idx="8">
                  <c:v>0.11939392229574022</c:v>
                </c:pt>
                <c:pt idx="9">
                  <c:v>0</c:v>
                </c:pt>
                <c:pt idx="10">
                  <c:v>0</c:v>
                </c:pt>
                <c:pt idx="11">
                  <c:v>0</c:v>
                </c:pt>
              </c:numCache>
            </c:numRef>
          </c:val>
        </c:ser>
        <c:dLbls>
          <c:showLegendKey val="0"/>
          <c:showVal val="0"/>
          <c:showCatName val="0"/>
          <c:showSerName val="0"/>
          <c:showPercent val="0"/>
          <c:showBubbleSize val="0"/>
        </c:dLbls>
        <c:gapWidth val="150"/>
        <c:axId val="138307072"/>
        <c:axId val="138308608"/>
      </c:barChart>
      <c:lineChart>
        <c:grouping val="standard"/>
        <c:varyColors val="0"/>
        <c:ser>
          <c:idx val="1"/>
          <c:order val="0"/>
          <c:tx>
            <c:strRef>
              <c:f>MissionCrReuse!$Q$3</c:f>
              <c:strCache>
                <c:ptCount val="1"/>
                <c:pt idx="0">
                  <c:v>HYDROSS
2009 HIA
(Existing)
Total
River
Diversion</c:v>
                </c:pt>
              </c:strCache>
            </c:strRef>
          </c:tx>
          <c:spPr>
            <a:ln>
              <a:solidFill>
                <a:schemeClr val="accent3"/>
              </a:solidFill>
              <a:prstDash val="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MissionCrReuse!$R$6:$R$17</c:f>
              <c:numCache>
                <c:formatCode>[&gt;=20]#,##0.0_);[&lt;=-20]\(#,##0.0\);#,##0.00_)</c:formatCode>
                <c:ptCount val="12"/>
                <c:pt idx="0">
                  <c:v>0</c:v>
                </c:pt>
                <c:pt idx="1">
                  <c:v>0</c:v>
                </c:pt>
                <c:pt idx="2">
                  <c:v>0</c:v>
                </c:pt>
                <c:pt idx="3">
                  <c:v>1.3159079516914968E-2</c:v>
                </c:pt>
                <c:pt idx="4">
                  <c:v>9.3021868951648906E-2</c:v>
                </c:pt>
                <c:pt idx="5">
                  <c:v>0.22214724493056448</c:v>
                </c:pt>
                <c:pt idx="6">
                  <c:v>0.41705656917893003</c:v>
                </c:pt>
                <c:pt idx="7">
                  <c:v>0.37544212513819886</c:v>
                </c:pt>
                <c:pt idx="8">
                  <c:v>0.19429869410836947</c:v>
                </c:pt>
                <c:pt idx="9">
                  <c:v>1.1319556220176854E-2</c:v>
                </c:pt>
                <c:pt idx="10">
                  <c:v>0</c:v>
                </c:pt>
                <c:pt idx="11">
                  <c:v>0</c:v>
                </c:pt>
              </c:numCache>
            </c:numRef>
          </c:val>
          <c:smooth val="0"/>
        </c:ser>
        <c:ser>
          <c:idx val="2"/>
          <c:order val="1"/>
          <c:tx>
            <c:strRef>
              <c:f>MissionCrReuse!$T$3</c:f>
              <c:strCache>
                <c:ptCount val="1"/>
                <c:pt idx="0">
                  <c:v>HYDROSS
Oper. Improv.
Total
River
Diversion</c:v>
                </c:pt>
              </c:strCache>
            </c:strRef>
          </c:tx>
          <c:spPr>
            <a:ln>
              <a:solidFill>
                <a:schemeClr val="accent2"/>
              </a:solidFill>
              <a:prstDash val="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MissionCrReuse!$U$6:$U$17</c:f>
              <c:numCache>
                <c:formatCode>[&gt;=20]#,##0.0_);[&lt;=-20]\(#,##0.0\);#,##0.00_)</c:formatCode>
                <c:ptCount val="12"/>
                <c:pt idx="0">
                  <c:v>0</c:v>
                </c:pt>
                <c:pt idx="1">
                  <c:v>0</c:v>
                </c:pt>
                <c:pt idx="2">
                  <c:v>0</c:v>
                </c:pt>
                <c:pt idx="3">
                  <c:v>5.9078466091183413E-3</c:v>
                </c:pt>
                <c:pt idx="4">
                  <c:v>7.2661170278426404E-2</c:v>
                </c:pt>
                <c:pt idx="5">
                  <c:v>8.5598896379790221E-2</c:v>
                </c:pt>
                <c:pt idx="6">
                  <c:v>0.38654032823729512</c:v>
                </c:pt>
                <c:pt idx="7">
                  <c:v>0.36603078839401226</c:v>
                </c:pt>
                <c:pt idx="8">
                  <c:v>0.17537297634509433</c:v>
                </c:pt>
                <c:pt idx="9">
                  <c:v>0</c:v>
                </c:pt>
                <c:pt idx="10">
                  <c:v>0</c:v>
                </c:pt>
                <c:pt idx="11">
                  <c:v>0</c:v>
                </c:pt>
              </c:numCache>
            </c:numRef>
          </c:val>
          <c:smooth val="0"/>
        </c:ser>
        <c:dLbls>
          <c:showLegendKey val="0"/>
          <c:showVal val="0"/>
          <c:showCatName val="0"/>
          <c:showSerName val="0"/>
          <c:showPercent val="0"/>
          <c:showBubbleSize val="0"/>
        </c:dLbls>
        <c:marker val="1"/>
        <c:smooth val="0"/>
        <c:axId val="138307072"/>
        <c:axId val="138308608"/>
      </c:lineChart>
      <c:catAx>
        <c:axId val="138307072"/>
        <c:scaling>
          <c:orientation val="minMax"/>
        </c:scaling>
        <c:delete val="0"/>
        <c:axPos val="b"/>
        <c:majorTickMark val="out"/>
        <c:minorTickMark val="none"/>
        <c:tickLblPos val="nextTo"/>
        <c:crossAx val="138308608"/>
        <c:crosses val="autoZero"/>
        <c:auto val="1"/>
        <c:lblAlgn val="ctr"/>
        <c:lblOffset val="100"/>
        <c:noMultiLvlLbl val="0"/>
      </c:catAx>
      <c:valAx>
        <c:axId val="13830860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307072"/>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MissionCrReuse!$D$4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MissionCrReuse!$E$21:$E$32</c:f>
              <c:numCache>
                <c:formatCode>[&gt;=20]#,##0.0_);[&lt;=-20]\(#,##0.0\);#,##0.00_)</c:formatCode>
                <c:ptCount val="12"/>
                <c:pt idx="0">
                  <c:v>0</c:v>
                </c:pt>
                <c:pt idx="1">
                  <c:v>0</c:v>
                </c:pt>
                <c:pt idx="2">
                  <c:v>1.3857233310310456E-4</c:v>
                </c:pt>
                <c:pt idx="3">
                  <c:v>6.9433399655474326E-3</c:v>
                </c:pt>
                <c:pt idx="4">
                  <c:v>8.0200469937585561E-2</c:v>
                </c:pt>
                <c:pt idx="5">
                  <c:v>0.15797159366045727</c:v>
                </c:pt>
                <c:pt idx="6">
                  <c:v>0.34406557624710771</c:v>
                </c:pt>
                <c:pt idx="7">
                  <c:v>0.25969840946852824</c:v>
                </c:pt>
                <c:pt idx="8">
                  <c:v>0.10575407423887992</c:v>
                </c:pt>
                <c:pt idx="9">
                  <c:v>4.3953411906140971E-3</c:v>
                </c:pt>
                <c:pt idx="10">
                  <c:v>0</c:v>
                </c:pt>
                <c:pt idx="11">
                  <c:v>0</c:v>
                </c:pt>
              </c:numCache>
            </c:numRef>
          </c:val>
        </c:ser>
        <c:ser>
          <c:idx val="4"/>
          <c:order val="3"/>
          <c:tx>
            <c:strRef>
              <c:f>MissionCrReuse!$F$4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MissionCrReuse!$G$21:$G$32</c:f>
              <c:numCache>
                <c:formatCode>[&gt;=20]#,##0.0_);[&lt;=-20]\(#,##0.0\);#,##0.00_)</c:formatCode>
                <c:ptCount val="12"/>
                <c:pt idx="0">
                  <c:v>0</c:v>
                </c:pt>
                <c:pt idx="1">
                  <c:v>0</c:v>
                </c:pt>
                <c:pt idx="2">
                  <c:v>0</c:v>
                </c:pt>
                <c:pt idx="3">
                  <c:v>1.1734478391836294E-2</c:v>
                </c:pt>
                <c:pt idx="4">
                  <c:v>5.7625304766345829E-2</c:v>
                </c:pt>
                <c:pt idx="5">
                  <c:v>0.14144251266398639</c:v>
                </c:pt>
                <c:pt idx="6">
                  <c:v>0.30059716774375594</c:v>
                </c:pt>
                <c:pt idx="7">
                  <c:v>0.17783074128846069</c:v>
                </c:pt>
                <c:pt idx="8">
                  <c:v>0.10574454747432609</c:v>
                </c:pt>
                <c:pt idx="9">
                  <c:v>0</c:v>
                </c:pt>
                <c:pt idx="10">
                  <c:v>0</c:v>
                </c:pt>
                <c:pt idx="11">
                  <c:v>0</c:v>
                </c:pt>
              </c:numCache>
            </c:numRef>
          </c:val>
        </c:ser>
        <c:dLbls>
          <c:showLegendKey val="0"/>
          <c:showVal val="0"/>
          <c:showCatName val="0"/>
          <c:showSerName val="0"/>
          <c:showPercent val="0"/>
          <c:showBubbleSize val="0"/>
        </c:dLbls>
        <c:gapWidth val="150"/>
        <c:axId val="138418432"/>
        <c:axId val="138424320"/>
      </c:barChart>
      <c:lineChart>
        <c:grouping val="standard"/>
        <c:varyColors val="0"/>
        <c:ser>
          <c:idx val="1"/>
          <c:order val="0"/>
          <c:tx>
            <c:strRef>
              <c:f>MissionCrReuse!$Q$3</c:f>
              <c:strCache>
                <c:ptCount val="1"/>
                <c:pt idx="0">
                  <c:v>HYDROSS
2009 HIA
(Existing)
Total
River
Diversion</c:v>
                </c:pt>
              </c:strCache>
            </c:strRef>
          </c:tx>
          <c:spPr>
            <a:ln>
              <a:solidFill>
                <a:schemeClr val="accent3"/>
              </a:solidFill>
              <a:prstDash val="sys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MissionCrReuse!$R$21:$R$32</c:f>
              <c:numCache>
                <c:formatCode>[&gt;=20]#,##0.0_);[&lt;=-20]\(#,##0.0\);#,##0.00_)</c:formatCode>
                <c:ptCount val="12"/>
                <c:pt idx="0">
                  <c:v>0</c:v>
                </c:pt>
                <c:pt idx="1">
                  <c:v>0</c:v>
                </c:pt>
                <c:pt idx="2">
                  <c:v>2.0354337999868471E-4</c:v>
                </c:pt>
                <c:pt idx="3">
                  <c:v>1.0198795484059097E-2</c:v>
                </c:pt>
                <c:pt idx="4">
                  <c:v>0.11780327546648875</c:v>
                </c:pt>
                <c:pt idx="5">
                  <c:v>0.23203818105237564</c:v>
                </c:pt>
                <c:pt idx="6">
                  <c:v>0.50538421892935914</c:v>
                </c:pt>
                <c:pt idx="7">
                  <c:v>0.38146064845553501</c:v>
                </c:pt>
                <c:pt idx="8">
                  <c:v>0.15533794688437122</c:v>
                </c:pt>
                <c:pt idx="9">
                  <c:v>6.4561415843332817E-3</c:v>
                </c:pt>
                <c:pt idx="10">
                  <c:v>0</c:v>
                </c:pt>
                <c:pt idx="11">
                  <c:v>0</c:v>
                </c:pt>
              </c:numCache>
            </c:numRef>
          </c:val>
          <c:smooth val="0"/>
        </c:ser>
        <c:ser>
          <c:idx val="2"/>
          <c:order val="1"/>
          <c:tx>
            <c:strRef>
              <c:f>MissionCrReuse!$T$3</c:f>
              <c:strCache>
                <c:ptCount val="1"/>
                <c:pt idx="0">
                  <c:v>HYDROSS
Oper. Improv.
Total
River
Diversion</c:v>
                </c:pt>
              </c:strCache>
            </c:strRef>
          </c:tx>
          <c:spPr>
            <a:ln>
              <a:solidFill>
                <a:schemeClr val="accent2"/>
              </a:solidFill>
              <a:prstDash val="sys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MissionCrReuse!$U$21:$U$32</c:f>
              <c:numCache>
                <c:formatCode>[&gt;=20]#,##0.0_);[&lt;=-20]\(#,##0.0\);#,##0.00_)</c:formatCode>
                <c:ptCount val="12"/>
                <c:pt idx="0">
                  <c:v>0</c:v>
                </c:pt>
                <c:pt idx="1">
                  <c:v>0</c:v>
                </c:pt>
                <c:pt idx="2">
                  <c:v>0</c:v>
                </c:pt>
                <c:pt idx="3">
                  <c:v>1.7236307861099139E-2</c:v>
                </c:pt>
                <c:pt idx="4">
                  <c:v>8.4643514639168374E-2</c:v>
                </c:pt>
                <c:pt idx="5">
                  <c:v>0.20775927242066169</c:v>
                </c:pt>
                <c:pt idx="6">
                  <c:v>0.44153520526403622</c:v>
                </c:pt>
                <c:pt idx="7">
                  <c:v>0.26120849190431955</c:v>
                </c:pt>
                <c:pt idx="8">
                  <c:v>0.1553239533994214</c:v>
                </c:pt>
                <c:pt idx="9">
                  <c:v>0</c:v>
                </c:pt>
                <c:pt idx="10">
                  <c:v>0</c:v>
                </c:pt>
                <c:pt idx="11">
                  <c:v>0</c:v>
                </c:pt>
              </c:numCache>
            </c:numRef>
          </c:val>
          <c:smooth val="0"/>
        </c:ser>
        <c:dLbls>
          <c:showLegendKey val="0"/>
          <c:showVal val="0"/>
          <c:showCatName val="0"/>
          <c:showSerName val="0"/>
          <c:showPercent val="0"/>
          <c:showBubbleSize val="0"/>
        </c:dLbls>
        <c:marker val="1"/>
        <c:smooth val="0"/>
        <c:axId val="138418432"/>
        <c:axId val="138424320"/>
      </c:lineChart>
      <c:catAx>
        <c:axId val="138418432"/>
        <c:scaling>
          <c:orientation val="minMax"/>
        </c:scaling>
        <c:delete val="0"/>
        <c:axPos val="b"/>
        <c:majorTickMark val="out"/>
        <c:minorTickMark val="none"/>
        <c:tickLblPos val="nextTo"/>
        <c:crossAx val="138424320"/>
        <c:crosses val="autoZero"/>
        <c:auto val="1"/>
        <c:lblAlgn val="ctr"/>
        <c:lblOffset val="100"/>
        <c:noMultiLvlLbl val="0"/>
      </c:catAx>
      <c:valAx>
        <c:axId val="13842432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41843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MissionCrReuse!$D$4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MissionCrReuse!$E$36:$E$47</c:f>
              <c:numCache>
                <c:formatCode>[&gt;=20]#,##0.0_);[&lt;=-20]\(#,##0.0\);#,##0.00_)</c:formatCode>
                <c:ptCount val="12"/>
                <c:pt idx="0">
                  <c:v>0</c:v>
                </c:pt>
                <c:pt idx="1">
                  <c:v>0</c:v>
                </c:pt>
                <c:pt idx="2">
                  <c:v>8.340322298643106E-4</c:v>
                </c:pt>
                <c:pt idx="3">
                  <c:v>8.340322298643106E-4</c:v>
                </c:pt>
                <c:pt idx="4">
                  <c:v>0.11124067255268097</c:v>
                </c:pt>
                <c:pt idx="5">
                  <c:v>0.24414279900062291</c:v>
                </c:pt>
                <c:pt idx="6">
                  <c:v>0.33163823619900495</c:v>
                </c:pt>
                <c:pt idx="7">
                  <c:v>0.2370600206248904</c:v>
                </c:pt>
                <c:pt idx="8">
                  <c:v>8.2283385319541588E-2</c:v>
                </c:pt>
                <c:pt idx="9">
                  <c:v>9.0938093598912369E-5</c:v>
                </c:pt>
                <c:pt idx="10">
                  <c:v>0</c:v>
                </c:pt>
                <c:pt idx="11">
                  <c:v>0</c:v>
                </c:pt>
              </c:numCache>
            </c:numRef>
          </c:val>
        </c:ser>
        <c:ser>
          <c:idx val="4"/>
          <c:order val="3"/>
          <c:tx>
            <c:strRef>
              <c:f>MissionCrReuse!$F$4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MissionCrReuse!$G$36:$G$47</c:f>
              <c:numCache>
                <c:formatCode>[&gt;=20]#,##0.0_);[&lt;=-20]\(#,##0.0\);#,##0.00_)</c:formatCode>
                <c:ptCount val="12"/>
                <c:pt idx="0">
                  <c:v>0</c:v>
                </c:pt>
                <c:pt idx="1">
                  <c:v>0</c:v>
                </c:pt>
                <c:pt idx="2">
                  <c:v>0</c:v>
                </c:pt>
                <c:pt idx="3">
                  <c:v>1.8465629477625038E-2</c:v>
                </c:pt>
                <c:pt idx="4">
                  <c:v>6.061933324081465E-2</c:v>
                </c:pt>
                <c:pt idx="5">
                  <c:v>0.19140909778910353</c:v>
                </c:pt>
                <c:pt idx="6">
                  <c:v>5.0621339399545322E-2</c:v>
                </c:pt>
                <c:pt idx="7">
                  <c:v>5.603605331981696E-2</c:v>
                </c:pt>
                <c:pt idx="8">
                  <c:v>0.15435832019645784</c:v>
                </c:pt>
                <c:pt idx="9">
                  <c:v>0</c:v>
                </c:pt>
                <c:pt idx="10">
                  <c:v>0</c:v>
                </c:pt>
                <c:pt idx="11">
                  <c:v>0</c:v>
                </c:pt>
              </c:numCache>
            </c:numRef>
          </c:val>
        </c:ser>
        <c:dLbls>
          <c:showLegendKey val="0"/>
          <c:showVal val="0"/>
          <c:showCatName val="0"/>
          <c:showSerName val="0"/>
          <c:showPercent val="0"/>
          <c:showBubbleSize val="0"/>
        </c:dLbls>
        <c:gapWidth val="150"/>
        <c:axId val="138447872"/>
        <c:axId val="138461952"/>
      </c:barChart>
      <c:lineChart>
        <c:grouping val="standard"/>
        <c:varyColors val="0"/>
        <c:ser>
          <c:idx val="1"/>
          <c:order val="0"/>
          <c:tx>
            <c:strRef>
              <c:f>MissionCrReuse!$Q$3</c:f>
              <c:strCache>
                <c:ptCount val="1"/>
                <c:pt idx="0">
                  <c:v>HYDROSS
2009 HIA
(Existing)
Total
River
Diversion</c:v>
                </c:pt>
              </c:strCache>
            </c:strRef>
          </c:tx>
          <c:spPr>
            <a:ln>
              <a:solidFill>
                <a:schemeClr val="accent3"/>
              </a:solidFill>
              <a:prstDash val="sysDot"/>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MissionCrReuse!$R$36:$R$47</c:f>
              <c:numCache>
                <c:formatCode>[&gt;=20]#,##0.0_);[&lt;=-20]\(#,##0.0\);#,##0.00_)</c:formatCode>
                <c:ptCount val="12"/>
                <c:pt idx="0">
                  <c:v>0</c:v>
                </c:pt>
                <c:pt idx="1">
                  <c:v>0</c:v>
                </c:pt>
                <c:pt idx="2">
                  <c:v>1.2250767183670836E-3</c:v>
                </c:pt>
                <c:pt idx="3">
                  <c:v>1.2250767183670836E-3</c:v>
                </c:pt>
                <c:pt idx="4">
                  <c:v>0.16339699258619414</c:v>
                </c:pt>
                <c:pt idx="5">
                  <c:v>0.35861163190455764</c:v>
                </c:pt>
                <c:pt idx="6">
                  <c:v>0.48713019418185222</c:v>
                </c:pt>
                <c:pt idx="7">
                  <c:v>0.34820802089437491</c:v>
                </c:pt>
                <c:pt idx="8">
                  <c:v>0.120862786897094</c:v>
                </c:pt>
                <c:pt idx="9">
                  <c:v>1.3357534312413683E-4</c:v>
                </c:pt>
                <c:pt idx="10">
                  <c:v>0</c:v>
                </c:pt>
                <c:pt idx="11">
                  <c:v>0</c:v>
                </c:pt>
              </c:numCache>
            </c:numRef>
          </c:val>
          <c:smooth val="0"/>
        </c:ser>
        <c:ser>
          <c:idx val="2"/>
          <c:order val="1"/>
          <c:tx>
            <c:strRef>
              <c:f>MissionCrReuse!$T$3</c:f>
              <c:strCache>
                <c:ptCount val="1"/>
                <c:pt idx="0">
                  <c:v>HYDROSS
Oper. Improv.
Total
River
Diversion</c:v>
                </c:pt>
              </c:strCache>
            </c:strRef>
          </c:tx>
          <c:spPr>
            <a:ln>
              <a:solidFill>
                <a:schemeClr val="accent2"/>
              </a:solidFill>
              <a:prstDash val="sysDot"/>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MissionCrReuse!$U$36:$U$47</c:f>
              <c:numCache>
                <c:formatCode>[&gt;=20]#,##0.0_);[&lt;=-20]\(#,##0.0\);#,##0.00_)</c:formatCode>
                <c:ptCount val="12"/>
                <c:pt idx="0">
                  <c:v>0</c:v>
                </c:pt>
                <c:pt idx="1">
                  <c:v>0</c:v>
                </c:pt>
                <c:pt idx="2">
                  <c:v>0</c:v>
                </c:pt>
                <c:pt idx="3">
                  <c:v>2.7123427552328192E-2</c:v>
                </c:pt>
                <c:pt idx="4">
                  <c:v>8.9041323796731256E-2</c:v>
                </c:pt>
                <c:pt idx="5">
                  <c:v>0.28115319886766083</c:v>
                </c:pt>
                <c:pt idx="6">
                  <c:v>7.4355668918251058E-2</c:v>
                </c:pt>
                <c:pt idx="7">
                  <c:v>8.230912649796851E-2</c:v>
                </c:pt>
                <c:pt idx="8">
                  <c:v>0.22673078759761725</c:v>
                </c:pt>
                <c:pt idx="9">
                  <c:v>0</c:v>
                </c:pt>
                <c:pt idx="10">
                  <c:v>0</c:v>
                </c:pt>
                <c:pt idx="11">
                  <c:v>0</c:v>
                </c:pt>
              </c:numCache>
            </c:numRef>
          </c:val>
          <c:smooth val="0"/>
        </c:ser>
        <c:dLbls>
          <c:showLegendKey val="0"/>
          <c:showVal val="0"/>
          <c:showCatName val="0"/>
          <c:showSerName val="0"/>
          <c:showPercent val="0"/>
          <c:showBubbleSize val="0"/>
        </c:dLbls>
        <c:marker val="1"/>
        <c:smooth val="0"/>
        <c:axId val="138447872"/>
        <c:axId val="138461952"/>
      </c:lineChart>
      <c:catAx>
        <c:axId val="138447872"/>
        <c:scaling>
          <c:orientation val="minMax"/>
        </c:scaling>
        <c:delete val="0"/>
        <c:axPos val="b"/>
        <c:majorTickMark val="out"/>
        <c:minorTickMark val="none"/>
        <c:tickLblPos val="nextTo"/>
        <c:crossAx val="138461952"/>
        <c:crosses val="autoZero"/>
        <c:auto val="1"/>
        <c:lblAlgn val="ctr"/>
        <c:lblOffset val="100"/>
        <c:noMultiLvlLbl val="0"/>
      </c:catAx>
      <c:valAx>
        <c:axId val="138461952"/>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447872"/>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PabloFdrPost!$D$4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PabloFdrPost!$E$6:$E$17</c:f>
              <c:numCache>
                <c:formatCode>[&gt;=20]#,##0.0_);[&lt;=-20]\(#,##0.0\);#,##0.00_)</c:formatCode>
                <c:ptCount val="12"/>
                <c:pt idx="0">
                  <c:v>0</c:v>
                </c:pt>
                <c:pt idx="1">
                  <c:v>0</c:v>
                </c:pt>
                <c:pt idx="2">
                  <c:v>0</c:v>
                </c:pt>
                <c:pt idx="3">
                  <c:v>2.2473233678372145E-2</c:v>
                </c:pt>
                <c:pt idx="4">
                  <c:v>5.7014406656840259E-2</c:v>
                </c:pt>
                <c:pt idx="5">
                  <c:v>0.15085245276181017</c:v>
                </c:pt>
                <c:pt idx="6">
                  <c:v>0.27027843905018384</c:v>
                </c:pt>
                <c:pt idx="7">
                  <c:v>0.19724669968761885</c:v>
                </c:pt>
                <c:pt idx="8">
                  <c:v>0.10258237778126993</c:v>
                </c:pt>
                <c:pt idx="9">
                  <c:v>1.1855979599797751E-2</c:v>
                </c:pt>
                <c:pt idx="10">
                  <c:v>0</c:v>
                </c:pt>
                <c:pt idx="11">
                  <c:v>0</c:v>
                </c:pt>
              </c:numCache>
            </c:numRef>
          </c:val>
        </c:ser>
        <c:ser>
          <c:idx val="4"/>
          <c:order val="3"/>
          <c:tx>
            <c:strRef>
              <c:f>PabloFdrPost!$F$4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PabloFdrPost!$G$6:$G$17</c:f>
              <c:numCache>
                <c:formatCode>[&gt;=20]#,##0.0_);[&lt;=-20]\(#,##0.0\);#,##0.00_)</c:formatCode>
                <c:ptCount val="12"/>
                <c:pt idx="0">
                  <c:v>0</c:v>
                </c:pt>
                <c:pt idx="1">
                  <c:v>0</c:v>
                </c:pt>
                <c:pt idx="2">
                  <c:v>0</c:v>
                </c:pt>
                <c:pt idx="3">
                  <c:v>7.1093669280860869E-3</c:v>
                </c:pt>
                <c:pt idx="4">
                  <c:v>2.2495255499349318E-2</c:v>
                </c:pt>
                <c:pt idx="5">
                  <c:v>0.11038512529887509</c:v>
                </c:pt>
                <c:pt idx="6">
                  <c:v>0.22018376758774308</c:v>
                </c:pt>
                <c:pt idx="7">
                  <c:v>0.18221316000712948</c:v>
                </c:pt>
                <c:pt idx="8">
                  <c:v>8.1979772692684985E-2</c:v>
                </c:pt>
                <c:pt idx="9">
                  <c:v>0</c:v>
                </c:pt>
                <c:pt idx="10">
                  <c:v>0</c:v>
                </c:pt>
                <c:pt idx="11">
                  <c:v>0</c:v>
                </c:pt>
              </c:numCache>
            </c:numRef>
          </c:val>
        </c:ser>
        <c:dLbls>
          <c:showLegendKey val="0"/>
          <c:showVal val="0"/>
          <c:showCatName val="0"/>
          <c:showSerName val="0"/>
          <c:showPercent val="0"/>
          <c:showBubbleSize val="0"/>
        </c:dLbls>
        <c:gapWidth val="150"/>
        <c:axId val="138998144"/>
        <c:axId val="138999680"/>
      </c:barChart>
      <c:lineChart>
        <c:grouping val="standard"/>
        <c:varyColors val="0"/>
        <c:ser>
          <c:idx val="1"/>
          <c:order val="0"/>
          <c:tx>
            <c:strRef>
              <c:f>PabloFdrPost!$Z$3</c:f>
              <c:strCache>
                <c:ptCount val="1"/>
                <c:pt idx="0">
                  <c:v>HYDROSS
2009 HIA
(Existing)
Total
River
Diversion</c:v>
                </c:pt>
              </c:strCache>
            </c:strRef>
          </c:tx>
          <c:spPr>
            <a:ln>
              <a:solidFill>
                <a:schemeClr val="accent3"/>
              </a:solidFill>
              <a:prstDash val="dash"/>
            </a:ln>
          </c:spPr>
          <c:marker>
            <c:symbol val="none"/>
          </c:marker>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PabloFdrPost!$AA$6:$AA$17</c:f>
              <c:numCache>
                <c:formatCode>[&gt;=20]#,##0.0_);[&lt;=-20]\(#,##0.0\);#,##0.00_)</c:formatCode>
                <c:ptCount val="12"/>
                <c:pt idx="0">
                  <c:v>0.36479826794706927</c:v>
                </c:pt>
                <c:pt idx="1">
                  <c:v>3.4648267026175983</c:v>
                </c:pt>
                <c:pt idx="2">
                  <c:v>6.3245380167686065</c:v>
                </c:pt>
                <c:pt idx="3">
                  <c:v>17.364347618255454</c:v>
                </c:pt>
                <c:pt idx="4">
                  <c:v>17.690523491833311</c:v>
                </c:pt>
                <c:pt idx="5">
                  <c:v>71.97024927822558</c:v>
                </c:pt>
                <c:pt idx="6">
                  <c:v>71.894970720473225</c:v>
                </c:pt>
                <c:pt idx="7">
                  <c:v>76.112302110473451</c:v>
                </c:pt>
                <c:pt idx="8">
                  <c:v>37.044774893029533</c:v>
                </c:pt>
                <c:pt idx="9">
                  <c:v>6.8454175729907583</c:v>
                </c:pt>
                <c:pt idx="10">
                  <c:v>4.6626671033369824</c:v>
                </c:pt>
                <c:pt idx="11">
                  <c:v>0.58365850270591957</c:v>
                </c:pt>
              </c:numCache>
            </c:numRef>
          </c:val>
          <c:smooth val="0"/>
        </c:ser>
        <c:ser>
          <c:idx val="2"/>
          <c:order val="1"/>
          <c:tx>
            <c:strRef>
              <c:f>PabloFdrPost!$AC$3</c:f>
              <c:strCache>
                <c:ptCount val="1"/>
                <c:pt idx="0">
                  <c:v>HYDROSS
Oper. Improv.
Total
River
Diversion</c:v>
                </c:pt>
              </c:strCache>
            </c:strRef>
          </c:tx>
          <c:spPr>
            <a:ln>
              <a:solidFill>
                <a:schemeClr val="accent2"/>
              </a:solidFill>
              <a:prstDash val="dash"/>
            </a:ln>
          </c:spPr>
          <c:marker>
            <c:symbol val="none"/>
          </c:marker>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PabloFdrPost!$AD$6:$AD$17</c:f>
              <c:numCache>
                <c:formatCode>[&gt;=20]#,##0.0_);[&lt;=-20]\(#,##0.0\);#,##0.00_)</c:formatCode>
                <c:ptCount val="12"/>
                <c:pt idx="0">
                  <c:v>0.4772635600685734</c:v>
                </c:pt>
                <c:pt idx="1">
                  <c:v>0.11450954759950276</c:v>
                </c:pt>
                <c:pt idx="2">
                  <c:v>0.90293696418675751</c:v>
                </c:pt>
                <c:pt idx="3">
                  <c:v>18.459351045247072</c:v>
                </c:pt>
                <c:pt idx="4">
                  <c:v>10.368622625525866</c:v>
                </c:pt>
                <c:pt idx="5">
                  <c:v>40.154853013311978</c:v>
                </c:pt>
                <c:pt idx="6">
                  <c:v>78.116890323614683</c:v>
                </c:pt>
                <c:pt idx="7">
                  <c:v>59.205118890795383</c:v>
                </c:pt>
                <c:pt idx="8">
                  <c:v>37.185719379806635</c:v>
                </c:pt>
                <c:pt idx="9">
                  <c:v>3.9195254265623745</c:v>
                </c:pt>
                <c:pt idx="10">
                  <c:v>0.83820739162710423</c:v>
                </c:pt>
                <c:pt idx="11">
                  <c:v>0.32111985152665129</c:v>
                </c:pt>
              </c:numCache>
            </c:numRef>
          </c:val>
          <c:smooth val="0"/>
        </c:ser>
        <c:dLbls>
          <c:showLegendKey val="0"/>
          <c:showVal val="0"/>
          <c:showCatName val="0"/>
          <c:showSerName val="0"/>
          <c:showPercent val="0"/>
          <c:showBubbleSize val="0"/>
        </c:dLbls>
        <c:marker val="1"/>
        <c:smooth val="0"/>
        <c:axId val="138998144"/>
        <c:axId val="138999680"/>
      </c:lineChart>
      <c:catAx>
        <c:axId val="138998144"/>
        <c:scaling>
          <c:orientation val="minMax"/>
        </c:scaling>
        <c:delete val="0"/>
        <c:axPos val="b"/>
        <c:majorTickMark val="out"/>
        <c:minorTickMark val="none"/>
        <c:tickLblPos val="nextTo"/>
        <c:crossAx val="138999680"/>
        <c:crosses val="autoZero"/>
        <c:auto val="1"/>
        <c:lblAlgn val="ctr"/>
        <c:lblOffset val="100"/>
        <c:noMultiLvlLbl val="0"/>
      </c:catAx>
      <c:valAx>
        <c:axId val="138999680"/>
        <c:scaling>
          <c:orientation val="minMax"/>
          <c:max val="1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998144"/>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PabloFdrPost!$D$4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PabloFdrPost!$B$21:$B$32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PabloFdrPost!$E$21:$E$32</c:f>
              <c:numCache>
                <c:formatCode>[&gt;=20]#,##0.0_);[&lt;=-20]\(#,##0.0\);#,##0.00_)</c:formatCode>
                <c:ptCount val="12"/>
                <c:pt idx="0">
                  <c:v>0</c:v>
                </c:pt>
                <c:pt idx="1">
                  <c:v>0</c:v>
                </c:pt>
                <c:pt idx="2">
                  <c:v>2.067601116906142E-4</c:v>
                </c:pt>
                <c:pt idx="3">
                  <c:v>2.2332742833249035E-2</c:v>
                </c:pt>
                <c:pt idx="4">
                  <c:v>3.9743820167606199E-2</c:v>
                </c:pt>
                <c:pt idx="5">
                  <c:v>0.13628662089934934</c:v>
                </c:pt>
                <c:pt idx="6">
                  <c:v>0.32284536229860222</c:v>
                </c:pt>
                <c:pt idx="7">
                  <c:v>0.20799659425204606</c:v>
                </c:pt>
                <c:pt idx="8">
                  <c:v>8.2668157319581437E-2</c:v>
                </c:pt>
                <c:pt idx="9">
                  <c:v>1.7895250791171134E-2</c:v>
                </c:pt>
                <c:pt idx="10">
                  <c:v>0</c:v>
                </c:pt>
                <c:pt idx="11">
                  <c:v>0</c:v>
                </c:pt>
              </c:numCache>
            </c:numRef>
          </c:val>
        </c:ser>
        <c:ser>
          <c:idx val="4"/>
          <c:order val="3"/>
          <c:tx>
            <c:strRef>
              <c:f>PabloFdrPost!$F$4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PabloFdrPost!$B$21:$B$32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PabloFdrPost!$G$21:$G$32</c:f>
              <c:numCache>
                <c:formatCode>[&gt;=20]#,##0.0_);[&lt;=-20]\(#,##0.0\);#,##0.00_)</c:formatCode>
                <c:ptCount val="12"/>
                <c:pt idx="0">
                  <c:v>0</c:v>
                </c:pt>
                <c:pt idx="1">
                  <c:v>0</c:v>
                </c:pt>
                <c:pt idx="2">
                  <c:v>0</c:v>
                </c:pt>
                <c:pt idx="3">
                  <c:v>1.7063010781539947E-2</c:v>
                </c:pt>
                <c:pt idx="4">
                  <c:v>3.5069695920424651E-2</c:v>
                </c:pt>
                <c:pt idx="5">
                  <c:v>9.4261353931449077E-2</c:v>
                </c:pt>
                <c:pt idx="6">
                  <c:v>0.25000417294271954</c:v>
                </c:pt>
                <c:pt idx="7">
                  <c:v>0.18674149192759454</c:v>
                </c:pt>
                <c:pt idx="8">
                  <c:v>6.9109261578682996E-2</c:v>
                </c:pt>
                <c:pt idx="9">
                  <c:v>0</c:v>
                </c:pt>
                <c:pt idx="10">
                  <c:v>0</c:v>
                </c:pt>
                <c:pt idx="11">
                  <c:v>0</c:v>
                </c:pt>
              </c:numCache>
            </c:numRef>
          </c:val>
        </c:ser>
        <c:dLbls>
          <c:showLegendKey val="0"/>
          <c:showVal val="0"/>
          <c:showCatName val="0"/>
          <c:showSerName val="0"/>
          <c:showPercent val="0"/>
          <c:showBubbleSize val="0"/>
        </c:dLbls>
        <c:gapWidth val="150"/>
        <c:axId val="139179520"/>
        <c:axId val="139181056"/>
      </c:barChart>
      <c:lineChart>
        <c:grouping val="standard"/>
        <c:varyColors val="0"/>
        <c:ser>
          <c:idx val="1"/>
          <c:order val="0"/>
          <c:tx>
            <c:strRef>
              <c:f>PabloFdrPost!$Z$3</c:f>
              <c:strCache>
                <c:ptCount val="1"/>
                <c:pt idx="0">
                  <c:v>HYDROSS
2009 HIA
(Existing)
Total
River
Diversion</c:v>
                </c:pt>
              </c:strCache>
            </c:strRef>
          </c:tx>
          <c:spPr>
            <a:ln>
              <a:solidFill>
                <a:schemeClr val="accent3"/>
              </a:solidFill>
              <a:prstDash val="sysDash"/>
            </a:ln>
          </c:spPr>
          <c:marker>
            <c:symbol val="none"/>
          </c:marker>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PabloFdrPost!$AA$21:$AA$32</c:f>
              <c:numCache>
                <c:formatCode>[&gt;=20]#,##0.0_);[&lt;=-20]\(#,##0.0\);#,##0.00_)</c:formatCode>
                <c:ptCount val="12"/>
                <c:pt idx="0">
                  <c:v>0.31371787566348258</c:v>
                </c:pt>
                <c:pt idx="1">
                  <c:v>3.4571334337594086</c:v>
                </c:pt>
                <c:pt idx="2">
                  <c:v>3.6285284363810169</c:v>
                </c:pt>
                <c:pt idx="3">
                  <c:v>6.8911662542671479</c:v>
                </c:pt>
                <c:pt idx="4">
                  <c:v>13.590406517283022</c:v>
                </c:pt>
                <c:pt idx="5">
                  <c:v>61.766597609406958</c:v>
                </c:pt>
                <c:pt idx="6">
                  <c:v>67.362777087568944</c:v>
                </c:pt>
                <c:pt idx="7">
                  <c:v>72.276622396872327</c:v>
                </c:pt>
                <c:pt idx="8">
                  <c:v>33.971836751944835</c:v>
                </c:pt>
                <c:pt idx="9">
                  <c:v>5.2279845201781443</c:v>
                </c:pt>
                <c:pt idx="10">
                  <c:v>3.7081295813011517</c:v>
                </c:pt>
                <c:pt idx="11">
                  <c:v>0.55388934944329571</c:v>
                </c:pt>
              </c:numCache>
            </c:numRef>
          </c:val>
          <c:smooth val="0"/>
        </c:ser>
        <c:ser>
          <c:idx val="2"/>
          <c:order val="1"/>
          <c:tx>
            <c:strRef>
              <c:f>PabloFdrPost!$AC$3</c:f>
              <c:strCache>
                <c:ptCount val="1"/>
                <c:pt idx="0">
                  <c:v>HYDROSS
Oper. Improv.
Total
River
Diversion</c:v>
                </c:pt>
              </c:strCache>
            </c:strRef>
          </c:tx>
          <c:spPr>
            <a:ln>
              <a:solidFill>
                <a:schemeClr val="accent2"/>
              </a:solidFill>
              <a:prstDash val="sysDash"/>
            </a:ln>
          </c:spPr>
          <c:marker>
            <c:symbol val="none"/>
          </c:marker>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PabloFdrPost!$AD$21:$AD$32</c:f>
              <c:numCache>
                <c:formatCode>[&gt;=20]#,##0.0_);[&lt;=-20]\(#,##0.0\);#,##0.00_)</c:formatCode>
                <c:ptCount val="12"/>
                <c:pt idx="0">
                  <c:v>9.0867960707536721E-2</c:v>
                </c:pt>
                <c:pt idx="1">
                  <c:v>0.12957358184353657</c:v>
                </c:pt>
                <c:pt idx="2">
                  <c:v>3.7587262240120226E-2</c:v>
                </c:pt>
                <c:pt idx="3">
                  <c:v>5.3550873169983859</c:v>
                </c:pt>
                <c:pt idx="4">
                  <c:v>5.1952816332811196</c:v>
                </c:pt>
                <c:pt idx="5">
                  <c:v>18.093933778105018</c:v>
                </c:pt>
                <c:pt idx="6">
                  <c:v>45.45737226053474</c:v>
                </c:pt>
                <c:pt idx="7">
                  <c:v>24.570350144143671</c:v>
                </c:pt>
                <c:pt idx="8">
                  <c:v>11.908160683262979</c:v>
                </c:pt>
                <c:pt idx="9">
                  <c:v>0.65631542013353583</c:v>
                </c:pt>
                <c:pt idx="10">
                  <c:v>0.60903744801888704</c:v>
                </c:pt>
                <c:pt idx="11">
                  <c:v>0.31298444076778775</c:v>
                </c:pt>
              </c:numCache>
            </c:numRef>
          </c:val>
          <c:smooth val="0"/>
        </c:ser>
        <c:dLbls>
          <c:showLegendKey val="0"/>
          <c:showVal val="0"/>
          <c:showCatName val="0"/>
          <c:showSerName val="0"/>
          <c:showPercent val="0"/>
          <c:showBubbleSize val="0"/>
        </c:dLbls>
        <c:marker val="1"/>
        <c:smooth val="0"/>
        <c:axId val="139179520"/>
        <c:axId val="139181056"/>
      </c:lineChart>
      <c:catAx>
        <c:axId val="139179520"/>
        <c:scaling>
          <c:orientation val="minMax"/>
        </c:scaling>
        <c:delete val="0"/>
        <c:axPos val="b"/>
        <c:majorTickMark val="out"/>
        <c:minorTickMark val="none"/>
        <c:tickLblPos val="nextTo"/>
        <c:crossAx val="139181056"/>
        <c:crosses val="autoZero"/>
        <c:auto val="1"/>
        <c:lblAlgn val="ctr"/>
        <c:lblOffset val="100"/>
        <c:noMultiLvlLbl val="0"/>
      </c:catAx>
      <c:valAx>
        <c:axId val="139181056"/>
        <c:scaling>
          <c:orientation val="minMax"/>
          <c:max val="1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179520"/>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PabloFdrPost!$D$4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PabloFdrPost!$B$36:$B$47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PabloFdrPost!$E$36:$E$47</c:f>
              <c:numCache>
                <c:formatCode>[&gt;=20]#,##0.0_);[&lt;=-20]\(#,##0.0\);#,##0.00_)</c:formatCode>
                <c:ptCount val="12"/>
                <c:pt idx="0">
                  <c:v>0</c:v>
                </c:pt>
                <c:pt idx="1">
                  <c:v>0</c:v>
                </c:pt>
                <c:pt idx="2">
                  <c:v>2.4970259642635713E-3</c:v>
                </c:pt>
                <c:pt idx="3">
                  <c:v>2.0811200472859129E-2</c:v>
                </c:pt>
                <c:pt idx="4">
                  <c:v>0.10132774763607037</c:v>
                </c:pt>
                <c:pt idx="5">
                  <c:v>0.20765107649143486</c:v>
                </c:pt>
                <c:pt idx="6">
                  <c:v>0.30585540066510208</c:v>
                </c:pt>
                <c:pt idx="7">
                  <c:v>0.23989066686565463</c:v>
                </c:pt>
                <c:pt idx="8">
                  <c:v>0.12088492968003674</c:v>
                </c:pt>
                <c:pt idx="9">
                  <c:v>3.9528954814850796E-2</c:v>
                </c:pt>
                <c:pt idx="10">
                  <c:v>0</c:v>
                </c:pt>
                <c:pt idx="11">
                  <c:v>0</c:v>
                </c:pt>
              </c:numCache>
            </c:numRef>
          </c:val>
        </c:ser>
        <c:ser>
          <c:idx val="4"/>
          <c:order val="3"/>
          <c:tx>
            <c:strRef>
              <c:f>PabloFdrPost!$F$4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PabloFdrPost!$B$36:$B$47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PabloFdrPost!$G$36:$G$47</c:f>
              <c:numCache>
                <c:formatCode>[&gt;=20]#,##0.0_);[&lt;=-20]\(#,##0.0\);#,##0.00_)</c:formatCode>
                <c:ptCount val="12"/>
                <c:pt idx="0">
                  <c:v>0</c:v>
                </c:pt>
                <c:pt idx="1">
                  <c:v>0</c:v>
                </c:pt>
                <c:pt idx="2">
                  <c:v>0</c:v>
                </c:pt>
                <c:pt idx="3">
                  <c:v>1.229427435214887E-2</c:v>
                </c:pt>
                <c:pt idx="4">
                  <c:v>5.6097749855756218E-2</c:v>
                </c:pt>
                <c:pt idx="5">
                  <c:v>0.12025608549807154</c:v>
                </c:pt>
                <c:pt idx="6">
                  <c:v>0.22338686710393574</c:v>
                </c:pt>
                <c:pt idx="7">
                  <c:v>0.200770185917508</c:v>
                </c:pt>
                <c:pt idx="8">
                  <c:v>8.1167413436059765E-2</c:v>
                </c:pt>
                <c:pt idx="9">
                  <c:v>0</c:v>
                </c:pt>
                <c:pt idx="10">
                  <c:v>0</c:v>
                </c:pt>
                <c:pt idx="11">
                  <c:v>0</c:v>
                </c:pt>
              </c:numCache>
            </c:numRef>
          </c:val>
        </c:ser>
        <c:dLbls>
          <c:showLegendKey val="0"/>
          <c:showVal val="0"/>
          <c:showCatName val="0"/>
          <c:showSerName val="0"/>
          <c:showPercent val="0"/>
          <c:showBubbleSize val="0"/>
        </c:dLbls>
        <c:gapWidth val="150"/>
        <c:axId val="139245824"/>
        <c:axId val="139251712"/>
      </c:barChart>
      <c:lineChart>
        <c:grouping val="standard"/>
        <c:varyColors val="0"/>
        <c:ser>
          <c:idx val="1"/>
          <c:order val="0"/>
          <c:tx>
            <c:strRef>
              <c:f>PabloFdrPost!$Z$3</c:f>
              <c:strCache>
                <c:ptCount val="1"/>
                <c:pt idx="0">
                  <c:v>HYDROSS
2009 HIA
(Existing)
Total
River
Diversion</c:v>
                </c:pt>
              </c:strCache>
            </c:strRef>
          </c:tx>
          <c:spPr>
            <a:ln>
              <a:solidFill>
                <a:schemeClr val="accent3"/>
              </a:solidFill>
              <a:prstDash val="sysDot"/>
            </a:ln>
          </c:spPr>
          <c:marker>
            <c:symbol val="none"/>
          </c:marker>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PabloFdrPost!$AA$36:$AA$47</c:f>
              <c:numCache>
                <c:formatCode>[&gt;=20]#,##0.0_);[&lt;=-20]\(#,##0.0\);#,##0.00_)</c:formatCode>
                <c:ptCount val="12"/>
                <c:pt idx="0">
                  <c:v>0.24488938781252331</c:v>
                </c:pt>
                <c:pt idx="1">
                  <c:v>3.4490656447133961</c:v>
                </c:pt>
                <c:pt idx="2">
                  <c:v>4.7169725305712644</c:v>
                </c:pt>
                <c:pt idx="3">
                  <c:v>8.3954005803103726</c:v>
                </c:pt>
                <c:pt idx="4">
                  <c:v>13.777364914376372</c:v>
                </c:pt>
                <c:pt idx="5">
                  <c:v>33.337836493992434</c:v>
                </c:pt>
                <c:pt idx="6">
                  <c:v>63.68027613078727</c:v>
                </c:pt>
                <c:pt idx="7">
                  <c:v>43.114685997102228</c:v>
                </c:pt>
                <c:pt idx="8">
                  <c:v>16.695392142772928</c:v>
                </c:pt>
                <c:pt idx="9">
                  <c:v>1.6130584489520752</c:v>
                </c:pt>
                <c:pt idx="10">
                  <c:v>1.2724011281117393</c:v>
                </c:pt>
                <c:pt idx="11">
                  <c:v>0.19038109547650445</c:v>
                </c:pt>
              </c:numCache>
            </c:numRef>
          </c:val>
          <c:smooth val="0"/>
        </c:ser>
        <c:ser>
          <c:idx val="2"/>
          <c:order val="1"/>
          <c:tx>
            <c:strRef>
              <c:f>PabloFdrPost!$AC$3</c:f>
              <c:strCache>
                <c:ptCount val="1"/>
                <c:pt idx="0">
                  <c:v>HYDROSS
Oper. Improv.
Total
River
Diversion</c:v>
                </c:pt>
              </c:strCache>
            </c:strRef>
          </c:tx>
          <c:spPr>
            <a:ln>
              <a:solidFill>
                <a:schemeClr val="accent2"/>
              </a:solidFill>
              <a:prstDash val="sysDot"/>
            </a:ln>
          </c:spPr>
          <c:marker>
            <c:symbol val="none"/>
          </c:marker>
          <c:cat>
            <c:strRef>
              <c:f>PabloFdrPost!$B$6:$B$17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PabloFdrPost!$AD$36:$AD$47</c:f>
              <c:numCache>
                <c:formatCode>[&gt;=20]#,##0.0_);[&lt;=-20]\(#,##0.0\);#,##0.00_)</c:formatCode>
                <c:ptCount val="12"/>
                <c:pt idx="0">
                  <c:v>0</c:v>
                </c:pt>
                <c:pt idx="1">
                  <c:v>0</c:v>
                </c:pt>
                <c:pt idx="2">
                  <c:v>0</c:v>
                </c:pt>
                <c:pt idx="3">
                  <c:v>1.1372461570467378</c:v>
                </c:pt>
                <c:pt idx="4">
                  <c:v>9.5032313102249635</c:v>
                </c:pt>
                <c:pt idx="5">
                  <c:v>7.0583323104151399</c:v>
                </c:pt>
                <c:pt idx="6">
                  <c:v>22.374085734399653</c:v>
                </c:pt>
                <c:pt idx="7">
                  <c:v>22.886382537090313</c:v>
                </c:pt>
                <c:pt idx="8">
                  <c:v>10.240926846293551</c:v>
                </c:pt>
                <c:pt idx="9">
                  <c:v>12.121049402014904</c:v>
                </c:pt>
                <c:pt idx="10">
                  <c:v>0</c:v>
                </c:pt>
                <c:pt idx="11">
                  <c:v>0</c:v>
                </c:pt>
              </c:numCache>
            </c:numRef>
          </c:val>
          <c:smooth val="0"/>
        </c:ser>
        <c:dLbls>
          <c:showLegendKey val="0"/>
          <c:showVal val="0"/>
          <c:showCatName val="0"/>
          <c:showSerName val="0"/>
          <c:showPercent val="0"/>
          <c:showBubbleSize val="0"/>
        </c:dLbls>
        <c:marker val="1"/>
        <c:smooth val="0"/>
        <c:axId val="139245824"/>
        <c:axId val="139251712"/>
      </c:lineChart>
      <c:catAx>
        <c:axId val="139245824"/>
        <c:scaling>
          <c:orientation val="minMax"/>
        </c:scaling>
        <c:delete val="0"/>
        <c:axPos val="b"/>
        <c:majorTickMark val="out"/>
        <c:minorTickMark val="none"/>
        <c:tickLblPos val="nextTo"/>
        <c:crossAx val="139251712"/>
        <c:crosses val="autoZero"/>
        <c:auto val="1"/>
        <c:lblAlgn val="ctr"/>
        <c:lblOffset val="100"/>
        <c:noMultiLvlLbl val="0"/>
      </c:catAx>
      <c:valAx>
        <c:axId val="139251712"/>
        <c:scaling>
          <c:orientation val="minMax"/>
          <c:max val="1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24582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KickingHorse!$D$4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KickingHorse!$E$6:$E$17</c:f>
              <c:numCache>
                <c:formatCode>[&gt;=20]#,##0.0_);[&lt;=-20]\(#,##0.0\);#,##0.00_)</c:formatCode>
                <c:ptCount val="12"/>
                <c:pt idx="0">
                  <c:v>0</c:v>
                </c:pt>
                <c:pt idx="1">
                  <c:v>0</c:v>
                </c:pt>
                <c:pt idx="2">
                  <c:v>1.5001696544684218E-4</c:v>
                </c:pt>
                <c:pt idx="3">
                  <c:v>1.4759574707227918E-2</c:v>
                </c:pt>
                <c:pt idx="4">
                  <c:v>6.3659149943927934E-2</c:v>
                </c:pt>
                <c:pt idx="5">
                  <c:v>0.13095791195428144</c:v>
                </c:pt>
                <c:pt idx="6">
                  <c:v>0.25643824731287168</c:v>
                </c:pt>
                <c:pt idx="7">
                  <c:v>0.21625841461033296</c:v>
                </c:pt>
                <c:pt idx="8">
                  <c:v>9.2466309188357493E-2</c:v>
                </c:pt>
                <c:pt idx="9">
                  <c:v>5.0619495102104065E-3</c:v>
                </c:pt>
                <c:pt idx="10">
                  <c:v>0</c:v>
                </c:pt>
                <c:pt idx="11">
                  <c:v>0</c:v>
                </c:pt>
              </c:numCache>
            </c:numRef>
          </c:val>
        </c:ser>
        <c:ser>
          <c:idx val="4"/>
          <c:order val="3"/>
          <c:tx>
            <c:strRef>
              <c:f>KickingHorse!$F$4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KickingHorse!$G$6:$G$17</c:f>
              <c:numCache>
                <c:formatCode>[&gt;=20]#,##0.0_);[&lt;=-20]\(#,##0.0\);#,##0.00_)</c:formatCode>
                <c:ptCount val="12"/>
                <c:pt idx="0">
                  <c:v>0</c:v>
                </c:pt>
                <c:pt idx="1">
                  <c:v>0</c:v>
                </c:pt>
                <c:pt idx="2">
                  <c:v>0</c:v>
                </c:pt>
                <c:pt idx="3">
                  <c:v>3.8746578988390875E-3</c:v>
                </c:pt>
                <c:pt idx="4">
                  <c:v>3.0837098773765607E-2</c:v>
                </c:pt>
                <c:pt idx="5">
                  <c:v>8.9915215383669075E-2</c:v>
                </c:pt>
                <c:pt idx="6">
                  <c:v>0.17704590128494407</c:v>
                </c:pt>
                <c:pt idx="7">
                  <c:v>0.14363708585355567</c:v>
                </c:pt>
                <c:pt idx="8">
                  <c:v>8.9077649538847142E-2</c:v>
                </c:pt>
                <c:pt idx="9">
                  <c:v>0</c:v>
                </c:pt>
                <c:pt idx="10">
                  <c:v>0</c:v>
                </c:pt>
                <c:pt idx="11">
                  <c:v>0</c:v>
                </c:pt>
              </c:numCache>
            </c:numRef>
          </c:val>
        </c:ser>
        <c:dLbls>
          <c:showLegendKey val="0"/>
          <c:showVal val="0"/>
          <c:showCatName val="0"/>
          <c:showSerName val="0"/>
          <c:showPercent val="0"/>
          <c:showBubbleSize val="0"/>
        </c:dLbls>
        <c:gapWidth val="150"/>
        <c:axId val="139427200"/>
        <c:axId val="139441280"/>
      </c:barChart>
      <c:lineChart>
        <c:grouping val="standard"/>
        <c:varyColors val="0"/>
        <c:ser>
          <c:idx val="1"/>
          <c:order val="0"/>
          <c:tx>
            <c:strRef>
              <c:f>KickingHorse!$Z$3</c:f>
              <c:strCache>
                <c:ptCount val="1"/>
                <c:pt idx="0">
                  <c:v>HYDROSS
2009 HIA
(Existing)
Total
River
Diversion</c:v>
                </c:pt>
              </c:strCache>
            </c:strRef>
          </c:tx>
          <c:spPr>
            <a:ln>
              <a:solidFill>
                <a:schemeClr val="accent3"/>
              </a:solidFill>
              <a:prstDash val="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KickingHorse!$AA$6:$AA$17</c:f>
              <c:numCache>
                <c:formatCode>[&gt;=20]#,##0.0_);[&lt;=-20]\(#,##0.0\);#,##0.00_)</c:formatCode>
                <c:ptCount val="12"/>
                <c:pt idx="0">
                  <c:v>0.31008383540642193</c:v>
                </c:pt>
                <c:pt idx="1">
                  <c:v>0.95681380173537123</c:v>
                </c:pt>
                <c:pt idx="2">
                  <c:v>0.64852046655823004</c:v>
                </c:pt>
                <c:pt idx="3">
                  <c:v>1.2763186204270418</c:v>
                </c:pt>
                <c:pt idx="4">
                  <c:v>9.0688900788710107</c:v>
                </c:pt>
                <c:pt idx="5">
                  <c:v>6.4121342870497138</c:v>
                </c:pt>
                <c:pt idx="6">
                  <c:v>7.458280573342754</c:v>
                </c:pt>
                <c:pt idx="7">
                  <c:v>0.69855179196136075</c:v>
                </c:pt>
                <c:pt idx="8">
                  <c:v>1.1659044396213889</c:v>
                </c:pt>
                <c:pt idx="9">
                  <c:v>1.3046329107911527</c:v>
                </c:pt>
                <c:pt idx="10">
                  <c:v>0.80106595204212105</c:v>
                </c:pt>
                <c:pt idx="11">
                  <c:v>0.23366990626646861</c:v>
                </c:pt>
              </c:numCache>
            </c:numRef>
          </c:val>
          <c:smooth val="0"/>
        </c:ser>
        <c:ser>
          <c:idx val="2"/>
          <c:order val="1"/>
          <c:tx>
            <c:strRef>
              <c:f>KickingHorse!$AC$3</c:f>
              <c:strCache>
                <c:ptCount val="1"/>
                <c:pt idx="0">
                  <c:v>HYDROSS
Oper. Improv.
Total
River
Diversion</c:v>
                </c:pt>
              </c:strCache>
            </c:strRef>
          </c:tx>
          <c:spPr>
            <a:ln>
              <a:solidFill>
                <a:schemeClr val="accent2"/>
              </a:solidFill>
              <a:prstDash val="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KickingHorse!$AD$6:$AD$17</c:f>
              <c:numCache>
                <c:formatCode>[&gt;=20]#,##0.0_);[&lt;=-20]\(#,##0.0\);#,##0.00_)</c:formatCode>
                <c:ptCount val="12"/>
                <c:pt idx="0">
                  <c:v>0</c:v>
                </c:pt>
                <c:pt idx="1">
                  <c:v>0</c:v>
                </c:pt>
                <c:pt idx="2">
                  <c:v>12.309740418475197</c:v>
                </c:pt>
                <c:pt idx="3">
                  <c:v>4.2821256940827324</c:v>
                </c:pt>
                <c:pt idx="4">
                  <c:v>8.279812136649717</c:v>
                </c:pt>
                <c:pt idx="5">
                  <c:v>7.9774422125845534</c:v>
                </c:pt>
                <c:pt idx="6">
                  <c:v>6.8196752433830268</c:v>
                </c:pt>
                <c:pt idx="7">
                  <c:v>0.2721624524509586</c:v>
                </c:pt>
                <c:pt idx="8">
                  <c:v>0.15481088543645147</c:v>
                </c:pt>
                <c:pt idx="9">
                  <c:v>0</c:v>
                </c:pt>
                <c:pt idx="10">
                  <c:v>0.48257510845580609</c:v>
                </c:pt>
                <c:pt idx="11">
                  <c:v>1.151708789213467</c:v>
                </c:pt>
              </c:numCache>
            </c:numRef>
          </c:val>
          <c:smooth val="0"/>
        </c:ser>
        <c:dLbls>
          <c:showLegendKey val="0"/>
          <c:showVal val="0"/>
          <c:showCatName val="0"/>
          <c:showSerName val="0"/>
          <c:showPercent val="0"/>
          <c:showBubbleSize val="0"/>
        </c:dLbls>
        <c:marker val="1"/>
        <c:smooth val="0"/>
        <c:axId val="139427200"/>
        <c:axId val="139441280"/>
      </c:lineChart>
      <c:catAx>
        <c:axId val="139427200"/>
        <c:scaling>
          <c:orientation val="minMax"/>
        </c:scaling>
        <c:delete val="0"/>
        <c:axPos val="b"/>
        <c:majorTickMark val="out"/>
        <c:minorTickMark val="none"/>
        <c:tickLblPos val="nextTo"/>
        <c:crossAx val="139441280"/>
        <c:crosses val="autoZero"/>
        <c:auto val="1"/>
        <c:lblAlgn val="ctr"/>
        <c:lblOffset val="100"/>
        <c:noMultiLvlLbl val="0"/>
      </c:catAx>
      <c:valAx>
        <c:axId val="139441280"/>
        <c:scaling>
          <c:orientation val="minMax"/>
          <c:max val="2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427200"/>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KickingHorse!$D$4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KickingHorse!$B$21:$B$32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KickingHorse!$E$21:$E$32</c:f>
              <c:numCache>
                <c:formatCode>[&gt;=20]#,##0.0_);[&lt;=-20]\(#,##0.0\);#,##0.00_)</c:formatCode>
                <c:ptCount val="12"/>
                <c:pt idx="0">
                  <c:v>0</c:v>
                </c:pt>
                <c:pt idx="1">
                  <c:v>0</c:v>
                </c:pt>
                <c:pt idx="2">
                  <c:v>3.6020500669919393E-4</c:v>
                </c:pt>
                <c:pt idx="3">
                  <c:v>1.4407156344297638E-2</c:v>
                </c:pt>
                <c:pt idx="4">
                  <c:v>6.8787390746378727E-2</c:v>
                </c:pt>
                <c:pt idx="5">
                  <c:v>0.11564663214414737</c:v>
                </c:pt>
                <c:pt idx="6">
                  <c:v>0.26707275977681488</c:v>
                </c:pt>
                <c:pt idx="7">
                  <c:v>0.19157077497347239</c:v>
                </c:pt>
                <c:pt idx="8">
                  <c:v>7.6332918096126773E-2</c:v>
                </c:pt>
                <c:pt idx="9">
                  <c:v>9.4641349825303235E-3</c:v>
                </c:pt>
                <c:pt idx="10">
                  <c:v>0</c:v>
                </c:pt>
                <c:pt idx="11">
                  <c:v>0</c:v>
                </c:pt>
              </c:numCache>
            </c:numRef>
          </c:val>
        </c:ser>
        <c:ser>
          <c:idx val="4"/>
          <c:order val="3"/>
          <c:tx>
            <c:strRef>
              <c:f>KickingHorse!$F$4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KickingHorse!$B$21:$B$32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KickingHorse!$G$21:$G$32</c:f>
              <c:numCache>
                <c:formatCode>[&gt;=20]#,##0.0_);[&lt;=-20]\(#,##0.0\);#,##0.00_)</c:formatCode>
                <c:ptCount val="12"/>
                <c:pt idx="0">
                  <c:v>0</c:v>
                </c:pt>
                <c:pt idx="1">
                  <c:v>0</c:v>
                </c:pt>
                <c:pt idx="2">
                  <c:v>0</c:v>
                </c:pt>
                <c:pt idx="3">
                  <c:v>1.0702584417592861E-2</c:v>
                </c:pt>
                <c:pt idx="4">
                  <c:v>5.0921527041319546E-2</c:v>
                </c:pt>
                <c:pt idx="5">
                  <c:v>8.7346871155690051E-2</c:v>
                </c:pt>
                <c:pt idx="6">
                  <c:v>0.17872212182120298</c:v>
                </c:pt>
                <c:pt idx="7">
                  <c:v>0.16079301943567292</c:v>
                </c:pt>
                <c:pt idx="8">
                  <c:v>5.6119024051070172E-2</c:v>
                </c:pt>
                <c:pt idx="9">
                  <c:v>0</c:v>
                </c:pt>
                <c:pt idx="10">
                  <c:v>0</c:v>
                </c:pt>
                <c:pt idx="11">
                  <c:v>0</c:v>
                </c:pt>
              </c:numCache>
            </c:numRef>
          </c:val>
        </c:ser>
        <c:dLbls>
          <c:showLegendKey val="0"/>
          <c:showVal val="0"/>
          <c:showCatName val="0"/>
          <c:showSerName val="0"/>
          <c:showPercent val="0"/>
          <c:showBubbleSize val="0"/>
        </c:dLbls>
        <c:gapWidth val="150"/>
        <c:axId val="139473664"/>
        <c:axId val="139475200"/>
      </c:barChart>
      <c:lineChart>
        <c:grouping val="standard"/>
        <c:varyColors val="0"/>
        <c:ser>
          <c:idx val="1"/>
          <c:order val="0"/>
          <c:tx>
            <c:strRef>
              <c:f>KickingHorse!$Z$3</c:f>
              <c:strCache>
                <c:ptCount val="1"/>
                <c:pt idx="0">
                  <c:v>HYDROSS
2009 HIA
(Existing)
Total
River
Diversion</c:v>
                </c:pt>
              </c:strCache>
            </c:strRef>
          </c:tx>
          <c:spPr>
            <a:ln>
              <a:solidFill>
                <a:schemeClr val="accent3"/>
              </a:solidFill>
              <a:prstDash val="sys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KickingHorse!$AA$21:$AA$32</c:f>
              <c:numCache>
                <c:formatCode>[&gt;=20]#,##0.0_);[&lt;=-20]\(#,##0.0\);#,##0.00_)</c:formatCode>
                <c:ptCount val="12"/>
                <c:pt idx="0">
                  <c:v>0.17549683191155438</c:v>
                </c:pt>
                <c:pt idx="1">
                  <c:v>0.89230231378504588</c:v>
                </c:pt>
                <c:pt idx="2">
                  <c:v>0.60926209116066499</c:v>
                </c:pt>
                <c:pt idx="3">
                  <c:v>1.1260363956869726</c:v>
                </c:pt>
                <c:pt idx="4">
                  <c:v>9.5675219312533155</c:v>
                </c:pt>
                <c:pt idx="5">
                  <c:v>21.713973861207897</c:v>
                </c:pt>
                <c:pt idx="6">
                  <c:v>9.0293707225559157</c:v>
                </c:pt>
                <c:pt idx="7">
                  <c:v>2.00596136858</c:v>
                </c:pt>
                <c:pt idx="8">
                  <c:v>2.398406075345493</c:v>
                </c:pt>
                <c:pt idx="9">
                  <c:v>0.73057971243064723</c:v>
                </c:pt>
                <c:pt idx="10">
                  <c:v>0.59901538136585586</c:v>
                </c:pt>
                <c:pt idx="11">
                  <c:v>0.22082408323560659</c:v>
                </c:pt>
              </c:numCache>
            </c:numRef>
          </c:val>
          <c:smooth val="0"/>
        </c:ser>
        <c:ser>
          <c:idx val="2"/>
          <c:order val="1"/>
          <c:tx>
            <c:strRef>
              <c:f>KickingHorse!$AC$3</c:f>
              <c:strCache>
                <c:ptCount val="1"/>
                <c:pt idx="0">
                  <c:v>HYDROSS
Oper. Improv.
Total
River
Diversion</c:v>
                </c:pt>
              </c:strCache>
            </c:strRef>
          </c:tx>
          <c:spPr>
            <a:ln>
              <a:solidFill>
                <a:schemeClr val="accent2"/>
              </a:solidFill>
              <a:prstDash val="sys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KickingHorse!$AD$21:$AD$32</c:f>
              <c:numCache>
                <c:formatCode>[&gt;=20]#,##0.0_);[&lt;=-20]\(#,##0.0\);#,##0.00_)</c:formatCode>
                <c:ptCount val="12"/>
                <c:pt idx="0">
                  <c:v>0</c:v>
                </c:pt>
                <c:pt idx="1">
                  <c:v>0</c:v>
                </c:pt>
                <c:pt idx="2">
                  <c:v>9.6849997116419217</c:v>
                </c:pt>
                <c:pt idx="3">
                  <c:v>1.8609821907677342</c:v>
                </c:pt>
                <c:pt idx="4">
                  <c:v>5.5409008351332334</c:v>
                </c:pt>
                <c:pt idx="5">
                  <c:v>16.784634747185116</c:v>
                </c:pt>
                <c:pt idx="6">
                  <c:v>8.4470067805434024</c:v>
                </c:pt>
                <c:pt idx="7">
                  <c:v>0.30464388074853183</c:v>
                </c:pt>
                <c:pt idx="8">
                  <c:v>0.1062876874600386</c:v>
                </c:pt>
                <c:pt idx="9">
                  <c:v>0.25149575864281482</c:v>
                </c:pt>
                <c:pt idx="10">
                  <c:v>2.1432801152467427</c:v>
                </c:pt>
                <c:pt idx="11">
                  <c:v>1.0041625857118524</c:v>
                </c:pt>
              </c:numCache>
            </c:numRef>
          </c:val>
          <c:smooth val="0"/>
        </c:ser>
        <c:dLbls>
          <c:showLegendKey val="0"/>
          <c:showVal val="0"/>
          <c:showCatName val="0"/>
          <c:showSerName val="0"/>
          <c:showPercent val="0"/>
          <c:showBubbleSize val="0"/>
        </c:dLbls>
        <c:marker val="1"/>
        <c:smooth val="0"/>
        <c:axId val="139473664"/>
        <c:axId val="139475200"/>
      </c:lineChart>
      <c:catAx>
        <c:axId val="139473664"/>
        <c:scaling>
          <c:orientation val="minMax"/>
        </c:scaling>
        <c:delete val="0"/>
        <c:axPos val="b"/>
        <c:majorTickMark val="out"/>
        <c:minorTickMark val="none"/>
        <c:tickLblPos val="nextTo"/>
        <c:crossAx val="139475200"/>
        <c:crosses val="autoZero"/>
        <c:auto val="1"/>
        <c:lblAlgn val="ctr"/>
        <c:lblOffset val="100"/>
        <c:noMultiLvlLbl val="0"/>
      </c:catAx>
      <c:valAx>
        <c:axId val="13947520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473664"/>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KickingHorse!$D$4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KickingHorse!$B$36:$B$47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KickingHorse!$E$36:$E$47</c:f>
              <c:numCache>
                <c:formatCode>[&gt;=20]#,##0.0_);[&lt;=-20]\(#,##0.0\);#,##0.00_)</c:formatCode>
                <c:ptCount val="12"/>
                <c:pt idx="0">
                  <c:v>0</c:v>
                </c:pt>
                <c:pt idx="1">
                  <c:v>0</c:v>
                </c:pt>
                <c:pt idx="2">
                  <c:v>5.7419224557066478E-4</c:v>
                </c:pt>
                <c:pt idx="3">
                  <c:v>1.0708757256604614E-2</c:v>
                </c:pt>
                <c:pt idx="4">
                  <c:v>9.6112383741273691E-2</c:v>
                </c:pt>
                <c:pt idx="5">
                  <c:v>0.16163855694220269</c:v>
                </c:pt>
                <c:pt idx="6">
                  <c:v>0.26226669777786654</c:v>
                </c:pt>
                <c:pt idx="7">
                  <c:v>0.21481818499938238</c:v>
                </c:pt>
                <c:pt idx="8">
                  <c:v>0.10462265058373617</c:v>
                </c:pt>
                <c:pt idx="9">
                  <c:v>1.6015613826850201E-2</c:v>
                </c:pt>
                <c:pt idx="10">
                  <c:v>0</c:v>
                </c:pt>
                <c:pt idx="11">
                  <c:v>0</c:v>
                </c:pt>
              </c:numCache>
            </c:numRef>
          </c:val>
        </c:ser>
        <c:ser>
          <c:idx val="4"/>
          <c:order val="3"/>
          <c:tx>
            <c:strRef>
              <c:f>KickingHorse!$F$4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KickingHorse!$B$36:$B$47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KickingHorse!$G$36:$G$47</c:f>
              <c:numCache>
                <c:formatCode>[&gt;=20]#,##0.0_);[&lt;=-20]\(#,##0.0\);#,##0.00_)</c:formatCode>
                <c:ptCount val="12"/>
                <c:pt idx="0">
                  <c:v>0</c:v>
                </c:pt>
                <c:pt idx="1">
                  <c:v>0</c:v>
                </c:pt>
                <c:pt idx="2">
                  <c:v>0</c:v>
                </c:pt>
                <c:pt idx="3">
                  <c:v>8.5383578027673386E-3</c:v>
                </c:pt>
                <c:pt idx="4">
                  <c:v>5.1411967943495729E-2</c:v>
                </c:pt>
                <c:pt idx="5">
                  <c:v>0.10471121297479777</c:v>
                </c:pt>
                <c:pt idx="6">
                  <c:v>0.17866440439385209</c:v>
                </c:pt>
                <c:pt idx="7">
                  <c:v>0.17168083741261403</c:v>
                </c:pt>
                <c:pt idx="8">
                  <c:v>7.4835272693417748E-2</c:v>
                </c:pt>
                <c:pt idx="9">
                  <c:v>0</c:v>
                </c:pt>
                <c:pt idx="10">
                  <c:v>0</c:v>
                </c:pt>
                <c:pt idx="11">
                  <c:v>0</c:v>
                </c:pt>
              </c:numCache>
            </c:numRef>
          </c:val>
        </c:ser>
        <c:dLbls>
          <c:showLegendKey val="0"/>
          <c:showVal val="0"/>
          <c:showCatName val="0"/>
          <c:showSerName val="0"/>
          <c:showPercent val="0"/>
          <c:showBubbleSize val="0"/>
        </c:dLbls>
        <c:gapWidth val="150"/>
        <c:axId val="139658752"/>
        <c:axId val="139660288"/>
      </c:barChart>
      <c:lineChart>
        <c:grouping val="standard"/>
        <c:varyColors val="0"/>
        <c:ser>
          <c:idx val="1"/>
          <c:order val="0"/>
          <c:tx>
            <c:strRef>
              <c:f>KickingHorse!$Z$3</c:f>
              <c:strCache>
                <c:ptCount val="1"/>
                <c:pt idx="0">
                  <c:v>HYDROSS
2009 HIA
(Existing)
Total
River
Diversion</c:v>
                </c:pt>
              </c:strCache>
            </c:strRef>
          </c:tx>
          <c:spPr>
            <a:ln>
              <a:solidFill>
                <a:schemeClr val="accent3"/>
              </a:solidFill>
              <a:prstDash val="sysDot"/>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KickingHorse!$AA$36:$AA$47</c:f>
              <c:numCache>
                <c:formatCode>[&gt;=20]#,##0.0_);[&lt;=-20]\(#,##0.0\);#,##0.00_)</c:formatCode>
                <c:ptCount val="12"/>
                <c:pt idx="0">
                  <c:v>5.8130290597942176E-2</c:v>
                </c:pt>
                <c:pt idx="1">
                  <c:v>0.66758704785283007</c:v>
                </c:pt>
                <c:pt idx="2">
                  <c:v>0.60611962421106702</c:v>
                </c:pt>
                <c:pt idx="3">
                  <c:v>0.52678570365777044</c:v>
                </c:pt>
                <c:pt idx="4">
                  <c:v>12.057119445396911</c:v>
                </c:pt>
                <c:pt idx="5">
                  <c:v>20.452633834096769</c:v>
                </c:pt>
                <c:pt idx="6">
                  <c:v>6.8351800759894763</c:v>
                </c:pt>
                <c:pt idx="7">
                  <c:v>4.1865938425619946</c:v>
                </c:pt>
                <c:pt idx="8">
                  <c:v>3.3064635076355011</c:v>
                </c:pt>
                <c:pt idx="9">
                  <c:v>1.3087658217146541</c:v>
                </c:pt>
                <c:pt idx="10">
                  <c:v>0.69547777902291807</c:v>
                </c:pt>
                <c:pt idx="11">
                  <c:v>0.20837828833243346</c:v>
                </c:pt>
              </c:numCache>
            </c:numRef>
          </c:val>
          <c:smooth val="0"/>
        </c:ser>
        <c:ser>
          <c:idx val="2"/>
          <c:order val="1"/>
          <c:tx>
            <c:strRef>
              <c:f>KickingHorse!$AC$3</c:f>
              <c:strCache>
                <c:ptCount val="1"/>
                <c:pt idx="0">
                  <c:v>HYDROSS
Oper. Improv.
Total
River
Diversion</c:v>
                </c:pt>
              </c:strCache>
            </c:strRef>
          </c:tx>
          <c:spPr>
            <a:ln>
              <a:solidFill>
                <a:schemeClr val="accent2"/>
              </a:solidFill>
              <a:prstDash val="sysDot"/>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KickingHorse!$AD$36:$AD$47</c:f>
              <c:numCache>
                <c:formatCode>[&gt;=20]#,##0.0_);[&lt;=-20]\(#,##0.0\);#,##0.00_)</c:formatCode>
                <c:ptCount val="12"/>
                <c:pt idx="0">
                  <c:v>0</c:v>
                </c:pt>
                <c:pt idx="1">
                  <c:v>0</c:v>
                </c:pt>
                <c:pt idx="2">
                  <c:v>12.14822317913247</c:v>
                </c:pt>
                <c:pt idx="3">
                  <c:v>2.1558457046711328</c:v>
                </c:pt>
                <c:pt idx="4">
                  <c:v>4.154210817470398</c:v>
                </c:pt>
                <c:pt idx="5">
                  <c:v>16.105626575316972</c:v>
                </c:pt>
                <c:pt idx="6">
                  <c:v>7.3266178406255609</c:v>
                </c:pt>
                <c:pt idx="7">
                  <c:v>0.32764228931196787</c:v>
                </c:pt>
                <c:pt idx="8">
                  <c:v>2.0982416542761744</c:v>
                </c:pt>
                <c:pt idx="9">
                  <c:v>2.2809368533229306</c:v>
                </c:pt>
                <c:pt idx="10">
                  <c:v>2.3514658767008934</c:v>
                </c:pt>
                <c:pt idx="11">
                  <c:v>1.5396569231735442</c:v>
                </c:pt>
              </c:numCache>
            </c:numRef>
          </c:val>
          <c:smooth val="0"/>
        </c:ser>
        <c:dLbls>
          <c:showLegendKey val="0"/>
          <c:showVal val="0"/>
          <c:showCatName val="0"/>
          <c:showSerName val="0"/>
          <c:showPercent val="0"/>
          <c:showBubbleSize val="0"/>
        </c:dLbls>
        <c:marker val="1"/>
        <c:smooth val="0"/>
        <c:axId val="139658752"/>
        <c:axId val="139660288"/>
      </c:lineChart>
      <c:catAx>
        <c:axId val="139658752"/>
        <c:scaling>
          <c:orientation val="minMax"/>
        </c:scaling>
        <c:delete val="0"/>
        <c:axPos val="b"/>
        <c:majorTickMark val="out"/>
        <c:minorTickMark val="none"/>
        <c:tickLblPos val="nextTo"/>
        <c:crossAx val="139660288"/>
        <c:crosses val="autoZero"/>
        <c:auto val="1"/>
        <c:lblAlgn val="ctr"/>
        <c:lblOffset val="100"/>
        <c:noMultiLvlLbl val="0"/>
      </c:catAx>
      <c:valAx>
        <c:axId val="13966028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658752"/>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Private!$D$4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Private!$E$6:$E$17</c:f>
              <c:numCache>
                <c:formatCode>[&gt;=20]#,##0.0_);[&lt;=-20]\(#,##0.0\);#,##0.00_)</c:formatCode>
                <c:ptCount val="12"/>
                <c:pt idx="0">
                  <c:v>0</c:v>
                </c:pt>
                <c:pt idx="1">
                  <c:v>0</c:v>
                </c:pt>
                <c:pt idx="2">
                  <c:v>1.2400193697517718E-5</c:v>
                </c:pt>
                <c:pt idx="3">
                  <c:v>1.5941916539145441E-2</c:v>
                </c:pt>
                <c:pt idx="4">
                  <c:v>5.6485841029331782E-2</c:v>
                </c:pt>
                <c:pt idx="5">
                  <c:v>0.13381902336601414</c:v>
                </c:pt>
                <c:pt idx="6">
                  <c:v>0.24985690776877445</c:v>
                </c:pt>
                <c:pt idx="7">
                  <c:v>0.20127467476828959</c:v>
                </c:pt>
                <c:pt idx="8">
                  <c:v>9.6129289424310024E-2</c:v>
                </c:pt>
                <c:pt idx="9">
                  <c:v>7.7955454241548502E-3</c:v>
                </c:pt>
                <c:pt idx="10">
                  <c:v>0</c:v>
                </c:pt>
                <c:pt idx="11">
                  <c:v>0</c:v>
                </c:pt>
              </c:numCache>
            </c:numRef>
          </c:val>
        </c:ser>
        <c:ser>
          <c:idx val="4"/>
          <c:order val="3"/>
          <c:tx>
            <c:strRef>
              <c:f>Private!$F$4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Private!$G$6:$G$17</c:f>
              <c:numCache>
                <c:formatCode>[&gt;=20]#,##0.0_);[&lt;=-20]\(#,##0.0\);#,##0.00_)</c:formatCode>
                <c:ptCount val="12"/>
                <c:pt idx="0">
                  <c:v>0</c:v>
                </c:pt>
                <c:pt idx="1">
                  <c:v>0</c:v>
                </c:pt>
                <c:pt idx="2">
                  <c:v>0</c:v>
                </c:pt>
                <c:pt idx="3">
                  <c:v>5.3554068915803816E-3</c:v>
                </c:pt>
                <c:pt idx="4">
                  <c:v>3.5446198093620734E-2</c:v>
                </c:pt>
                <c:pt idx="5">
                  <c:v>0.1127230682605254</c:v>
                </c:pt>
                <c:pt idx="6">
                  <c:v>0.2296860917484016</c:v>
                </c:pt>
                <c:pt idx="7">
                  <c:v>0.19279008410154708</c:v>
                </c:pt>
                <c:pt idx="8">
                  <c:v>9.5338683696426452E-2</c:v>
                </c:pt>
                <c:pt idx="9">
                  <c:v>0</c:v>
                </c:pt>
                <c:pt idx="10">
                  <c:v>0</c:v>
                </c:pt>
                <c:pt idx="11">
                  <c:v>0</c:v>
                </c:pt>
              </c:numCache>
            </c:numRef>
          </c:val>
        </c:ser>
        <c:dLbls>
          <c:showLegendKey val="0"/>
          <c:showVal val="0"/>
          <c:showCatName val="0"/>
          <c:showSerName val="0"/>
          <c:showPercent val="0"/>
          <c:showBubbleSize val="0"/>
        </c:dLbls>
        <c:gapWidth val="150"/>
        <c:axId val="77068928"/>
        <c:axId val="77201792"/>
      </c:barChart>
      <c:lineChart>
        <c:grouping val="standard"/>
        <c:varyColors val="0"/>
        <c:ser>
          <c:idx val="1"/>
          <c:order val="0"/>
          <c:tx>
            <c:strRef>
              <c:f>Private!$W$3</c:f>
              <c:strCache>
                <c:ptCount val="1"/>
                <c:pt idx="0">
                  <c:v>HYDROSS
2009 HIA
(Existing)
Total
River
Diversion</c:v>
                </c:pt>
              </c:strCache>
            </c:strRef>
          </c:tx>
          <c:spPr>
            <a:ln>
              <a:solidFill>
                <a:schemeClr val="accent3"/>
              </a:solidFill>
              <a:prstDash val="dash"/>
            </a:ln>
          </c:spPr>
          <c:marker>
            <c:symbol val="none"/>
          </c:marker>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Private!$X$6:$X$17</c:f>
              <c:numCache>
                <c:formatCode>[&gt;=20]#,##0.0_);[&lt;=-20]\(#,##0.0\);#,##0.00_)</c:formatCode>
                <c:ptCount val="12"/>
                <c:pt idx="0">
                  <c:v>0</c:v>
                </c:pt>
                <c:pt idx="1">
                  <c:v>0</c:v>
                </c:pt>
                <c:pt idx="2">
                  <c:v>0.38720455594700787</c:v>
                </c:pt>
                <c:pt idx="3">
                  <c:v>0.36271966574530212</c:v>
                </c:pt>
                <c:pt idx="4">
                  <c:v>0.3437378878567921</c:v>
                </c:pt>
                <c:pt idx="5">
                  <c:v>0.37713027055933174</c:v>
                </c:pt>
                <c:pt idx="6">
                  <c:v>0.40583446854126587</c:v>
                </c:pt>
                <c:pt idx="7">
                  <c:v>0.45518275630771032</c:v>
                </c:pt>
                <c:pt idx="8">
                  <c:v>0.3760130243327654</c:v>
                </c:pt>
                <c:pt idx="9">
                  <c:v>0.38302387719918618</c:v>
                </c:pt>
                <c:pt idx="10">
                  <c:v>0.4153422162233818</c:v>
                </c:pt>
                <c:pt idx="11">
                  <c:v>0</c:v>
                </c:pt>
              </c:numCache>
            </c:numRef>
          </c:val>
          <c:smooth val="0"/>
        </c:ser>
        <c:ser>
          <c:idx val="2"/>
          <c:order val="1"/>
          <c:tx>
            <c:strRef>
              <c:f>Private!$Z$3</c:f>
              <c:strCache>
                <c:ptCount val="1"/>
                <c:pt idx="0">
                  <c:v>HYDROSS
Oper. Improv.
Total
River
Diversion</c:v>
                </c:pt>
              </c:strCache>
            </c:strRef>
          </c:tx>
          <c:spPr>
            <a:ln>
              <a:solidFill>
                <a:schemeClr val="accent2"/>
              </a:solidFill>
              <a:prstDash val="dash"/>
            </a:ln>
          </c:spPr>
          <c:marker>
            <c:symbol val="none"/>
          </c:marker>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Private!$AA$6:$AA$17</c:f>
              <c:numCache>
                <c:formatCode>[&gt;=20]#,##0.0_);[&lt;=-20]\(#,##0.0\);#,##0.00_)</c:formatCode>
                <c:ptCount val="12"/>
                <c:pt idx="0">
                  <c:v>0</c:v>
                </c:pt>
                <c:pt idx="1">
                  <c:v>0</c:v>
                </c:pt>
                <c:pt idx="2">
                  <c:v>0</c:v>
                </c:pt>
                <c:pt idx="3">
                  <c:v>8.7351411947141078E-3</c:v>
                </c:pt>
                <c:pt idx="4">
                  <c:v>5.7001216033506205E-2</c:v>
                </c:pt>
                <c:pt idx="5">
                  <c:v>0.18349375522436398</c:v>
                </c:pt>
                <c:pt idx="6">
                  <c:v>0.37680186471656124</c:v>
                </c:pt>
                <c:pt idx="7">
                  <c:v>0.31265733771435178</c:v>
                </c:pt>
                <c:pt idx="8">
                  <c:v>0.15576642022022355</c:v>
                </c:pt>
                <c:pt idx="9">
                  <c:v>0</c:v>
                </c:pt>
                <c:pt idx="10">
                  <c:v>0</c:v>
                </c:pt>
                <c:pt idx="11">
                  <c:v>0</c:v>
                </c:pt>
              </c:numCache>
            </c:numRef>
          </c:val>
          <c:smooth val="0"/>
        </c:ser>
        <c:dLbls>
          <c:showLegendKey val="0"/>
          <c:showVal val="0"/>
          <c:showCatName val="0"/>
          <c:showSerName val="0"/>
          <c:showPercent val="0"/>
          <c:showBubbleSize val="0"/>
        </c:dLbls>
        <c:marker val="1"/>
        <c:smooth val="0"/>
        <c:axId val="77068928"/>
        <c:axId val="77201792"/>
      </c:lineChart>
      <c:catAx>
        <c:axId val="77068928"/>
        <c:scaling>
          <c:orientation val="minMax"/>
        </c:scaling>
        <c:delete val="0"/>
        <c:axPos val="b"/>
        <c:majorTickMark val="out"/>
        <c:minorTickMark val="none"/>
        <c:tickLblPos val="nextTo"/>
        <c:crossAx val="77201792"/>
        <c:crosses val="autoZero"/>
        <c:auto val="1"/>
        <c:lblAlgn val="ctr"/>
        <c:lblOffset val="100"/>
        <c:noMultiLvlLbl val="0"/>
      </c:catAx>
      <c:valAx>
        <c:axId val="7720179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7068928"/>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PostF!$D$4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PostF!$E$6:$E$17</c:f>
              <c:numCache>
                <c:formatCode>[&gt;=20]#,##0.0_);[&lt;=-20]\(#,##0.0\);#,##0.00_)</c:formatCode>
                <c:ptCount val="12"/>
                <c:pt idx="0">
                  <c:v>0</c:v>
                </c:pt>
                <c:pt idx="1">
                  <c:v>0</c:v>
                </c:pt>
                <c:pt idx="2">
                  <c:v>2.8915512909182309E-4</c:v>
                </c:pt>
                <c:pt idx="3">
                  <c:v>1.5788260195754918E-2</c:v>
                </c:pt>
                <c:pt idx="4">
                  <c:v>5.3180201908834164E-2</c:v>
                </c:pt>
                <c:pt idx="5">
                  <c:v>0.11616301348644037</c:v>
                </c:pt>
                <c:pt idx="6">
                  <c:v>0.1810881443621849</c:v>
                </c:pt>
                <c:pt idx="7">
                  <c:v>0.18763859797931073</c:v>
                </c:pt>
                <c:pt idx="8">
                  <c:v>8.451315040254441E-2</c:v>
                </c:pt>
                <c:pt idx="9">
                  <c:v>8.11759357836646E-3</c:v>
                </c:pt>
                <c:pt idx="10">
                  <c:v>0</c:v>
                </c:pt>
                <c:pt idx="11">
                  <c:v>0</c:v>
                </c:pt>
              </c:numCache>
            </c:numRef>
          </c:val>
        </c:ser>
        <c:ser>
          <c:idx val="4"/>
          <c:order val="3"/>
          <c:tx>
            <c:strRef>
              <c:f>PostF!$F$4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PostF!$G$6:$G$17</c:f>
              <c:numCache>
                <c:formatCode>[&gt;=20]#,##0.0_);[&lt;=-20]\(#,##0.0\);#,##0.00_)</c:formatCode>
                <c:ptCount val="12"/>
                <c:pt idx="0">
                  <c:v>0</c:v>
                </c:pt>
                <c:pt idx="1">
                  <c:v>0</c:v>
                </c:pt>
                <c:pt idx="2">
                  <c:v>0</c:v>
                </c:pt>
                <c:pt idx="3">
                  <c:v>4.8509580383353764E-3</c:v>
                </c:pt>
                <c:pt idx="4">
                  <c:v>4.1691923904498211E-2</c:v>
                </c:pt>
                <c:pt idx="5">
                  <c:v>0.10865599381701958</c:v>
                </c:pt>
                <c:pt idx="6">
                  <c:v>0.20565388096244031</c:v>
                </c:pt>
                <c:pt idx="7">
                  <c:v>0.17421586185861926</c:v>
                </c:pt>
                <c:pt idx="8">
                  <c:v>9.3991250851921976E-2</c:v>
                </c:pt>
                <c:pt idx="9">
                  <c:v>0</c:v>
                </c:pt>
                <c:pt idx="10">
                  <c:v>0</c:v>
                </c:pt>
                <c:pt idx="11">
                  <c:v>0</c:v>
                </c:pt>
              </c:numCache>
            </c:numRef>
          </c:val>
        </c:ser>
        <c:dLbls>
          <c:showLegendKey val="0"/>
          <c:showVal val="0"/>
          <c:showCatName val="0"/>
          <c:showSerName val="0"/>
          <c:showPercent val="0"/>
          <c:showBubbleSize val="0"/>
        </c:dLbls>
        <c:gapWidth val="150"/>
        <c:axId val="139778688"/>
        <c:axId val="139923840"/>
      </c:barChart>
      <c:lineChart>
        <c:grouping val="standard"/>
        <c:varyColors val="0"/>
        <c:ser>
          <c:idx val="1"/>
          <c:order val="0"/>
          <c:tx>
            <c:strRef>
              <c:f>PostF!$Z$3</c:f>
              <c:strCache>
                <c:ptCount val="1"/>
                <c:pt idx="0">
                  <c:v>HYDROSS
2009 HIA
(Existing)
Total
River
Diversion</c:v>
                </c:pt>
              </c:strCache>
            </c:strRef>
          </c:tx>
          <c:spPr>
            <a:ln>
              <a:solidFill>
                <a:schemeClr val="accent3"/>
              </a:solidFill>
              <a:prstDash val="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PostF!$AA$6:$AA$17</c:f>
              <c:numCache>
                <c:formatCode>[&gt;=20]#,##0.0_);[&lt;=-20]\(#,##0.0\);#,##0.00_)</c:formatCode>
                <c:ptCount val="12"/>
                <c:pt idx="0">
                  <c:v>4.7781249347387846E-3</c:v>
                </c:pt>
                <c:pt idx="1">
                  <c:v>8.9518610992720821E-3</c:v>
                </c:pt>
                <c:pt idx="2">
                  <c:v>1.7100748546699737E-2</c:v>
                </c:pt>
                <c:pt idx="3">
                  <c:v>2.4998670752403966E-2</c:v>
                </c:pt>
                <c:pt idx="4">
                  <c:v>0.11575850057228697</c:v>
                </c:pt>
                <c:pt idx="5">
                  <c:v>0.21401980810112056</c:v>
                </c:pt>
                <c:pt idx="6">
                  <c:v>0.33786315393552752</c:v>
                </c:pt>
                <c:pt idx="7">
                  <c:v>0.36316552716691797</c:v>
                </c:pt>
                <c:pt idx="8">
                  <c:v>0.14630467740781777</c:v>
                </c:pt>
                <c:pt idx="9">
                  <c:v>6.7132626552662264E-2</c:v>
                </c:pt>
                <c:pt idx="10">
                  <c:v>1.726364571047893E-2</c:v>
                </c:pt>
                <c:pt idx="11">
                  <c:v>1.005242426939864E-2</c:v>
                </c:pt>
              </c:numCache>
            </c:numRef>
          </c:val>
          <c:smooth val="0"/>
        </c:ser>
        <c:ser>
          <c:idx val="2"/>
          <c:order val="1"/>
          <c:tx>
            <c:strRef>
              <c:f>PostF!$AC$3</c:f>
              <c:strCache>
                <c:ptCount val="1"/>
                <c:pt idx="0">
                  <c:v>HYDROSS
Oper. Improv.
Total
River
Diversion</c:v>
                </c:pt>
              </c:strCache>
            </c:strRef>
          </c:tx>
          <c:spPr>
            <a:ln>
              <a:solidFill>
                <a:schemeClr val="accent2"/>
              </a:solidFill>
              <a:prstDash val="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PostF!$AD$6:$AD$17</c:f>
              <c:numCache>
                <c:formatCode>[&gt;=20]#,##0.0_);[&lt;=-20]\(#,##0.0\);#,##0.00_)</c:formatCode>
                <c:ptCount val="12"/>
                <c:pt idx="0">
                  <c:v>9.8313906565067888E-3</c:v>
                </c:pt>
                <c:pt idx="1">
                  <c:v>7.2889285645986795E-3</c:v>
                </c:pt>
                <c:pt idx="2">
                  <c:v>4.9018807277992861E-3</c:v>
                </c:pt>
                <c:pt idx="3">
                  <c:v>2.387565884316423E-2</c:v>
                </c:pt>
                <c:pt idx="4">
                  <c:v>8.1116893287108013E-2</c:v>
                </c:pt>
                <c:pt idx="5">
                  <c:v>0.23609416955912435</c:v>
                </c:pt>
                <c:pt idx="6">
                  <c:v>0.40860934588747277</c:v>
                </c:pt>
                <c:pt idx="7">
                  <c:v>0.30415903984935821</c:v>
                </c:pt>
                <c:pt idx="8">
                  <c:v>0.16156802644183144</c:v>
                </c:pt>
                <c:pt idx="9">
                  <c:v>3.1756312793880534E-3</c:v>
                </c:pt>
                <c:pt idx="10">
                  <c:v>2.1671654462381767E-2</c:v>
                </c:pt>
                <c:pt idx="11">
                  <c:v>1.7610161928874046E-2</c:v>
                </c:pt>
              </c:numCache>
            </c:numRef>
          </c:val>
          <c:smooth val="0"/>
        </c:ser>
        <c:dLbls>
          <c:showLegendKey val="0"/>
          <c:showVal val="0"/>
          <c:showCatName val="0"/>
          <c:showSerName val="0"/>
          <c:showPercent val="0"/>
          <c:showBubbleSize val="0"/>
        </c:dLbls>
        <c:marker val="1"/>
        <c:smooth val="0"/>
        <c:axId val="139778688"/>
        <c:axId val="139923840"/>
      </c:lineChart>
      <c:catAx>
        <c:axId val="139778688"/>
        <c:scaling>
          <c:orientation val="minMax"/>
        </c:scaling>
        <c:delete val="0"/>
        <c:axPos val="b"/>
        <c:majorTickMark val="out"/>
        <c:minorTickMark val="none"/>
        <c:tickLblPos val="nextTo"/>
        <c:crossAx val="139923840"/>
        <c:crosses val="autoZero"/>
        <c:auto val="1"/>
        <c:lblAlgn val="ctr"/>
        <c:lblOffset val="100"/>
        <c:noMultiLvlLbl val="0"/>
      </c:catAx>
      <c:valAx>
        <c:axId val="13992384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77868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PostF!$D$4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PostF!$E$21:$E$32</c:f>
              <c:numCache>
                <c:formatCode>[&gt;=20]#,##0.0_);[&lt;=-20]\(#,##0.0\);#,##0.00_)</c:formatCode>
                <c:ptCount val="12"/>
                <c:pt idx="0">
                  <c:v>0</c:v>
                </c:pt>
                <c:pt idx="1">
                  <c:v>0</c:v>
                </c:pt>
                <c:pt idx="2">
                  <c:v>5.7123411283597049E-4</c:v>
                </c:pt>
                <c:pt idx="3">
                  <c:v>1.8038397284796524E-2</c:v>
                </c:pt>
                <c:pt idx="4">
                  <c:v>6.6313260208105643E-2</c:v>
                </c:pt>
                <c:pt idx="5">
                  <c:v>9.7959231719051479E-2</c:v>
                </c:pt>
                <c:pt idx="6">
                  <c:v>0.19522762293658114</c:v>
                </c:pt>
                <c:pt idx="7">
                  <c:v>0.20521619518248485</c:v>
                </c:pt>
                <c:pt idx="8">
                  <c:v>7.2000278272032384E-2</c:v>
                </c:pt>
                <c:pt idx="9">
                  <c:v>1.4775081549466959E-2</c:v>
                </c:pt>
                <c:pt idx="10">
                  <c:v>0</c:v>
                </c:pt>
                <c:pt idx="11">
                  <c:v>0</c:v>
                </c:pt>
              </c:numCache>
            </c:numRef>
          </c:val>
        </c:ser>
        <c:ser>
          <c:idx val="4"/>
          <c:order val="3"/>
          <c:tx>
            <c:strRef>
              <c:f>PostF!$F$4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PostF!$G$21:$G$32</c:f>
              <c:numCache>
                <c:formatCode>[&gt;=20]#,##0.0_);[&lt;=-20]\(#,##0.0\);#,##0.00_)</c:formatCode>
                <c:ptCount val="12"/>
                <c:pt idx="0">
                  <c:v>0</c:v>
                </c:pt>
                <c:pt idx="1">
                  <c:v>0</c:v>
                </c:pt>
                <c:pt idx="2">
                  <c:v>0</c:v>
                </c:pt>
                <c:pt idx="3">
                  <c:v>1.2876877213628167E-2</c:v>
                </c:pt>
                <c:pt idx="4">
                  <c:v>5.7897254457969602E-2</c:v>
                </c:pt>
                <c:pt idx="5">
                  <c:v>0.10857694811224204</c:v>
                </c:pt>
                <c:pt idx="6">
                  <c:v>0.21708618986993736</c:v>
                </c:pt>
                <c:pt idx="7">
                  <c:v>0.18680377890186636</c:v>
                </c:pt>
                <c:pt idx="8">
                  <c:v>6.85346699314381E-2</c:v>
                </c:pt>
                <c:pt idx="9">
                  <c:v>0</c:v>
                </c:pt>
                <c:pt idx="10">
                  <c:v>0</c:v>
                </c:pt>
                <c:pt idx="11">
                  <c:v>0</c:v>
                </c:pt>
              </c:numCache>
            </c:numRef>
          </c:val>
        </c:ser>
        <c:dLbls>
          <c:showLegendKey val="0"/>
          <c:showVal val="0"/>
          <c:showCatName val="0"/>
          <c:showSerName val="0"/>
          <c:showPercent val="0"/>
          <c:showBubbleSize val="0"/>
        </c:dLbls>
        <c:gapWidth val="150"/>
        <c:axId val="139968512"/>
        <c:axId val="139970048"/>
      </c:barChart>
      <c:lineChart>
        <c:grouping val="standard"/>
        <c:varyColors val="0"/>
        <c:ser>
          <c:idx val="1"/>
          <c:order val="0"/>
          <c:tx>
            <c:strRef>
              <c:f>PostF!$Z$3</c:f>
              <c:strCache>
                <c:ptCount val="1"/>
                <c:pt idx="0">
                  <c:v>HYDROSS
2009 HIA
(Existing)
Total
River
Diversion</c:v>
                </c:pt>
              </c:strCache>
            </c:strRef>
          </c:tx>
          <c:spPr>
            <a:ln>
              <a:solidFill>
                <a:schemeClr val="accent3"/>
              </a:solidFill>
              <a:prstDash val="sys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PostF!$AA$21:$AA$32</c:f>
              <c:numCache>
                <c:formatCode>[&gt;=20]#,##0.0_);[&lt;=-20]\(#,##0.0\);#,##0.00_)</c:formatCode>
                <c:ptCount val="12"/>
                <c:pt idx="0">
                  <c:v>0</c:v>
                </c:pt>
                <c:pt idx="1">
                  <c:v>8.9518610992720803E-3</c:v>
                </c:pt>
                <c:pt idx="2">
                  <c:v>2.041951443820585E-2</c:v>
                </c:pt>
                <c:pt idx="3">
                  <c:v>2.5521131267092712E-2</c:v>
                </c:pt>
                <c:pt idx="4">
                  <c:v>0.13101038357834346</c:v>
                </c:pt>
                <c:pt idx="5">
                  <c:v>0.20499164435863096</c:v>
                </c:pt>
                <c:pt idx="6">
                  <c:v>0.35855328104722473</c:v>
                </c:pt>
                <c:pt idx="7">
                  <c:v>0.36624130958585638</c:v>
                </c:pt>
                <c:pt idx="8">
                  <c:v>0.13356435400133707</c:v>
                </c:pt>
                <c:pt idx="9">
                  <c:v>8.3218001965416788E-2</c:v>
                </c:pt>
                <c:pt idx="10">
                  <c:v>1.726364571047893E-2</c:v>
                </c:pt>
                <c:pt idx="11">
                  <c:v>1.0052424269398638E-2</c:v>
                </c:pt>
              </c:numCache>
            </c:numRef>
          </c:val>
          <c:smooth val="0"/>
        </c:ser>
        <c:ser>
          <c:idx val="2"/>
          <c:order val="1"/>
          <c:tx>
            <c:strRef>
              <c:f>PostF!$AC$3</c:f>
              <c:strCache>
                <c:ptCount val="1"/>
                <c:pt idx="0">
                  <c:v>HYDROSS
Oper. Improv.
Total
River
Diversion</c:v>
                </c:pt>
              </c:strCache>
            </c:strRef>
          </c:tx>
          <c:spPr>
            <a:ln>
              <a:solidFill>
                <a:schemeClr val="accent2"/>
              </a:solidFill>
              <a:prstDash val="sys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PostF!$AD$21:$AD$32</c:f>
              <c:numCache>
                <c:formatCode>[&gt;=20]#,##0.0_);[&lt;=-20]\(#,##0.0\);#,##0.00_)</c:formatCode>
                <c:ptCount val="12"/>
                <c:pt idx="0">
                  <c:v>1.3838776004902586E-2</c:v>
                </c:pt>
                <c:pt idx="1">
                  <c:v>1.031566915020357E-2</c:v>
                </c:pt>
                <c:pt idx="2">
                  <c:v>7.0584933542461297E-3</c:v>
                </c:pt>
                <c:pt idx="3">
                  <c:v>2.4656759377173581E-2</c:v>
                </c:pt>
                <c:pt idx="4">
                  <c:v>0.10681589135815275</c:v>
                </c:pt>
                <c:pt idx="5">
                  <c:v>0.23602860009302454</c:v>
                </c:pt>
                <c:pt idx="6">
                  <c:v>0.41388272424581701</c:v>
                </c:pt>
                <c:pt idx="7">
                  <c:v>0.32854230467404166</c:v>
                </c:pt>
                <c:pt idx="8">
                  <c:v>0.1208938940316413</c:v>
                </c:pt>
                <c:pt idx="9">
                  <c:v>3.3320048817505241E-3</c:v>
                </c:pt>
                <c:pt idx="10">
                  <c:v>2.1553462880718844E-2</c:v>
                </c:pt>
                <c:pt idx="11">
                  <c:v>1.748429556918106E-2</c:v>
                </c:pt>
              </c:numCache>
            </c:numRef>
          </c:val>
          <c:smooth val="0"/>
        </c:ser>
        <c:dLbls>
          <c:showLegendKey val="0"/>
          <c:showVal val="0"/>
          <c:showCatName val="0"/>
          <c:showSerName val="0"/>
          <c:showPercent val="0"/>
          <c:showBubbleSize val="0"/>
        </c:dLbls>
        <c:marker val="1"/>
        <c:smooth val="0"/>
        <c:axId val="139968512"/>
        <c:axId val="139970048"/>
      </c:lineChart>
      <c:catAx>
        <c:axId val="139968512"/>
        <c:scaling>
          <c:orientation val="minMax"/>
        </c:scaling>
        <c:delete val="0"/>
        <c:axPos val="b"/>
        <c:majorTickMark val="out"/>
        <c:minorTickMark val="none"/>
        <c:tickLblPos val="nextTo"/>
        <c:crossAx val="139970048"/>
        <c:crosses val="autoZero"/>
        <c:auto val="1"/>
        <c:lblAlgn val="ctr"/>
        <c:lblOffset val="100"/>
        <c:noMultiLvlLbl val="0"/>
      </c:catAx>
      <c:valAx>
        <c:axId val="13997004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996851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PostF!$D$4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PostF!$E$36:$E$47</c:f>
              <c:numCache>
                <c:formatCode>[&gt;=20]#,##0.0_);[&lt;=-20]\(#,##0.0\);#,##0.00_)</c:formatCode>
                <c:ptCount val="12"/>
                <c:pt idx="0">
                  <c:v>0</c:v>
                </c:pt>
                <c:pt idx="1">
                  <c:v>0</c:v>
                </c:pt>
                <c:pt idx="2">
                  <c:v>1.0887223307057031E-3</c:v>
                </c:pt>
                <c:pt idx="3">
                  <c:v>1.5469918269537345E-2</c:v>
                </c:pt>
                <c:pt idx="4">
                  <c:v>7.9670757816706239E-2</c:v>
                </c:pt>
                <c:pt idx="5">
                  <c:v>0.11769889705072356</c:v>
                </c:pt>
                <c:pt idx="6">
                  <c:v>0.21198255953103612</c:v>
                </c:pt>
                <c:pt idx="7">
                  <c:v>0.23564504091321289</c:v>
                </c:pt>
                <c:pt idx="8">
                  <c:v>9.391704243961764E-2</c:v>
                </c:pt>
                <c:pt idx="9">
                  <c:v>3.1295954375133488E-2</c:v>
                </c:pt>
                <c:pt idx="10">
                  <c:v>0</c:v>
                </c:pt>
                <c:pt idx="11">
                  <c:v>0</c:v>
                </c:pt>
              </c:numCache>
            </c:numRef>
          </c:val>
        </c:ser>
        <c:ser>
          <c:idx val="4"/>
          <c:order val="3"/>
          <c:tx>
            <c:strRef>
              <c:f>PostF!$F$4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PostF!$G$36:$G$47</c:f>
              <c:numCache>
                <c:formatCode>[&gt;=20]#,##0.0_);[&lt;=-20]\(#,##0.0\);#,##0.00_)</c:formatCode>
                <c:ptCount val="12"/>
                <c:pt idx="0">
                  <c:v>0</c:v>
                </c:pt>
                <c:pt idx="1">
                  <c:v>0</c:v>
                </c:pt>
                <c:pt idx="2">
                  <c:v>0</c:v>
                </c:pt>
                <c:pt idx="3">
                  <c:v>9.8164558070775211E-3</c:v>
                </c:pt>
                <c:pt idx="4">
                  <c:v>6.3409305557795587E-2</c:v>
                </c:pt>
                <c:pt idx="5">
                  <c:v>0.13044668080567998</c:v>
                </c:pt>
                <c:pt idx="6">
                  <c:v>0.20909164589714846</c:v>
                </c:pt>
                <c:pt idx="7">
                  <c:v>0.19656169967576914</c:v>
                </c:pt>
                <c:pt idx="8">
                  <c:v>8.6115529174054475E-2</c:v>
                </c:pt>
                <c:pt idx="9">
                  <c:v>0</c:v>
                </c:pt>
                <c:pt idx="10">
                  <c:v>0</c:v>
                </c:pt>
                <c:pt idx="11">
                  <c:v>0</c:v>
                </c:pt>
              </c:numCache>
            </c:numRef>
          </c:val>
        </c:ser>
        <c:dLbls>
          <c:showLegendKey val="0"/>
          <c:showVal val="0"/>
          <c:showCatName val="0"/>
          <c:showSerName val="0"/>
          <c:showPercent val="0"/>
          <c:showBubbleSize val="0"/>
        </c:dLbls>
        <c:gapWidth val="150"/>
        <c:axId val="140096256"/>
        <c:axId val="140097792"/>
      </c:barChart>
      <c:lineChart>
        <c:grouping val="standard"/>
        <c:varyColors val="0"/>
        <c:ser>
          <c:idx val="1"/>
          <c:order val="0"/>
          <c:tx>
            <c:strRef>
              <c:f>PostF!$Z$3</c:f>
              <c:strCache>
                <c:ptCount val="1"/>
                <c:pt idx="0">
                  <c:v>HYDROSS
2009 HIA
(Existing)
Total
River
Diversion</c:v>
                </c:pt>
              </c:strCache>
            </c:strRef>
          </c:tx>
          <c:spPr>
            <a:ln>
              <a:solidFill>
                <a:schemeClr val="accent3"/>
              </a:solidFill>
              <a:prstDash val="sysDot"/>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PostF!$AA$36:$AA$47</c:f>
              <c:numCache>
                <c:formatCode>[&gt;=20]#,##0.0_);[&lt;=-20]\(#,##0.0\);#,##0.00_)</c:formatCode>
                <c:ptCount val="12"/>
                <c:pt idx="0">
                  <c:v>0</c:v>
                </c:pt>
                <c:pt idx="1">
                  <c:v>8.9518610992720821E-3</c:v>
                </c:pt>
                <c:pt idx="2">
                  <c:v>2.0959626942373605E-2</c:v>
                </c:pt>
                <c:pt idx="3">
                  <c:v>1.8331974812861189E-2</c:v>
                </c:pt>
                <c:pt idx="4">
                  <c:v>0.15033864435217839</c:v>
                </c:pt>
                <c:pt idx="5">
                  <c:v>0.24662117153519225</c:v>
                </c:pt>
                <c:pt idx="6">
                  <c:v>0.38425246716471451</c:v>
                </c:pt>
                <c:pt idx="7">
                  <c:v>0.40969224962203205</c:v>
                </c:pt>
                <c:pt idx="8">
                  <c:v>0.1617660933663792</c:v>
                </c:pt>
                <c:pt idx="9">
                  <c:v>0.11345816237638374</c:v>
                </c:pt>
                <c:pt idx="10">
                  <c:v>1.726364571047893E-2</c:v>
                </c:pt>
                <c:pt idx="11">
                  <c:v>1.0052424269398638E-2</c:v>
                </c:pt>
              </c:numCache>
            </c:numRef>
          </c:val>
          <c:smooth val="0"/>
        </c:ser>
        <c:ser>
          <c:idx val="2"/>
          <c:order val="1"/>
          <c:tx>
            <c:strRef>
              <c:f>PostF!$AC$3</c:f>
              <c:strCache>
                <c:ptCount val="1"/>
                <c:pt idx="0">
                  <c:v>HYDROSS
Oper. Improv.
Total
River
Diversion</c:v>
                </c:pt>
              </c:strCache>
            </c:strRef>
          </c:tx>
          <c:spPr>
            <a:ln>
              <a:solidFill>
                <a:schemeClr val="accent2"/>
              </a:solidFill>
              <a:prstDash val="sysDot"/>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PostF!$AD$36:$AD$47</c:f>
              <c:numCache>
                <c:formatCode>[&gt;=20]#,##0.0_);[&lt;=-20]\(#,##0.0\);#,##0.00_)</c:formatCode>
                <c:ptCount val="12"/>
                <c:pt idx="0">
                  <c:v>1.3083577846744687E-2</c:v>
                </c:pt>
                <c:pt idx="1">
                  <c:v>9.6995763438405078E-3</c:v>
                </c:pt>
                <c:pt idx="2">
                  <c:v>6.8221101909202841E-3</c:v>
                </c:pt>
                <c:pt idx="3">
                  <c:v>1.8647983787988896E-2</c:v>
                </c:pt>
                <c:pt idx="4">
                  <c:v>0.11536057094141886</c:v>
                </c:pt>
                <c:pt idx="5">
                  <c:v>0.30236461534770603</c:v>
                </c:pt>
                <c:pt idx="6">
                  <c:v>0.4027030631214904</c:v>
                </c:pt>
                <c:pt idx="7">
                  <c:v>0.3372617120913291</c:v>
                </c:pt>
                <c:pt idx="8">
                  <c:v>0.14737183218667993</c:v>
                </c:pt>
                <c:pt idx="9">
                  <c:v>5.1177338598947216E-3</c:v>
                </c:pt>
                <c:pt idx="10">
                  <c:v>2.3209104371253522E-2</c:v>
                </c:pt>
                <c:pt idx="11">
                  <c:v>1.8780373709007432E-2</c:v>
                </c:pt>
              </c:numCache>
            </c:numRef>
          </c:val>
          <c:smooth val="0"/>
        </c:ser>
        <c:dLbls>
          <c:showLegendKey val="0"/>
          <c:showVal val="0"/>
          <c:showCatName val="0"/>
          <c:showSerName val="0"/>
          <c:showPercent val="0"/>
          <c:showBubbleSize val="0"/>
        </c:dLbls>
        <c:marker val="1"/>
        <c:smooth val="0"/>
        <c:axId val="140096256"/>
        <c:axId val="140097792"/>
      </c:lineChart>
      <c:catAx>
        <c:axId val="140096256"/>
        <c:scaling>
          <c:orientation val="minMax"/>
        </c:scaling>
        <c:delete val="0"/>
        <c:axPos val="b"/>
        <c:majorTickMark val="out"/>
        <c:minorTickMark val="none"/>
        <c:tickLblPos val="nextTo"/>
        <c:crossAx val="140097792"/>
        <c:crosses val="autoZero"/>
        <c:auto val="1"/>
        <c:lblAlgn val="ctr"/>
        <c:lblOffset val="100"/>
        <c:noMultiLvlLbl val="0"/>
      </c:catAx>
      <c:valAx>
        <c:axId val="140097792"/>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0096256"/>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PostCrReuse!$D$4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PostCrReuse!$E$6:$E$17</c:f>
              <c:numCache>
                <c:formatCode>[&gt;=20]#,##0.0_);[&lt;=-20]\(#,##0.0\);#,##0.00_)</c:formatCode>
                <c:ptCount val="12"/>
                <c:pt idx="0">
                  <c:v>0</c:v>
                </c:pt>
                <c:pt idx="1">
                  <c:v>0</c:v>
                </c:pt>
                <c:pt idx="2">
                  <c:v>2.0290203827403152E-4</c:v>
                </c:pt>
                <c:pt idx="3">
                  <c:v>1.5169911214487884E-2</c:v>
                </c:pt>
                <c:pt idx="4">
                  <c:v>6.3591885877884682E-2</c:v>
                </c:pt>
                <c:pt idx="5">
                  <c:v>0.15710585469418095</c:v>
                </c:pt>
                <c:pt idx="6">
                  <c:v>0.29092571664291278</c:v>
                </c:pt>
                <c:pt idx="7">
                  <c:v>0.24023601331645331</c:v>
                </c:pt>
                <c:pt idx="8">
                  <c:v>0.11429352461836033</c:v>
                </c:pt>
                <c:pt idx="9">
                  <c:v>6.6480256069785613E-3</c:v>
                </c:pt>
                <c:pt idx="10">
                  <c:v>0</c:v>
                </c:pt>
                <c:pt idx="11">
                  <c:v>0</c:v>
                </c:pt>
              </c:numCache>
            </c:numRef>
          </c:val>
        </c:ser>
        <c:ser>
          <c:idx val="4"/>
          <c:order val="3"/>
          <c:tx>
            <c:strRef>
              <c:f>PostCrReuse!$F$4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PostCrReuse!$G$6:$G$17</c:f>
              <c:numCache>
                <c:formatCode>[&gt;=20]#,##0.0_);[&lt;=-20]\(#,##0.0\);#,##0.00_)</c:formatCode>
                <c:ptCount val="12"/>
                <c:pt idx="0">
                  <c:v>0</c:v>
                </c:pt>
                <c:pt idx="1">
                  <c:v>0</c:v>
                </c:pt>
                <c:pt idx="2">
                  <c:v>0</c:v>
                </c:pt>
                <c:pt idx="3">
                  <c:v>4.2848136317869007E-3</c:v>
                </c:pt>
                <c:pt idx="4">
                  <c:v>3.2858194786376992E-2</c:v>
                </c:pt>
                <c:pt idx="5">
                  <c:v>0.13529985328673069</c:v>
                </c:pt>
                <c:pt idx="6">
                  <c:v>0.26483490160367562</c:v>
                </c:pt>
                <c:pt idx="7">
                  <c:v>0.22987607395046161</c:v>
                </c:pt>
                <c:pt idx="8">
                  <c:v>0.10790807811973641</c:v>
                </c:pt>
                <c:pt idx="9">
                  <c:v>0</c:v>
                </c:pt>
                <c:pt idx="10">
                  <c:v>0</c:v>
                </c:pt>
                <c:pt idx="11">
                  <c:v>0</c:v>
                </c:pt>
              </c:numCache>
            </c:numRef>
          </c:val>
        </c:ser>
        <c:dLbls>
          <c:showLegendKey val="0"/>
          <c:showVal val="0"/>
          <c:showCatName val="0"/>
          <c:showSerName val="0"/>
          <c:showPercent val="0"/>
          <c:showBubbleSize val="0"/>
        </c:dLbls>
        <c:gapWidth val="150"/>
        <c:axId val="140724096"/>
        <c:axId val="140725632"/>
      </c:barChart>
      <c:lineChart>
        <c:grouping val="standard"/>
        <c:varyColors val="0"/>
        <c:ser>
          <c:idx val="1"/>
          <c:order val="0"/>
          <c:tx>
            <c:strRef>
              <c:f>PostCrReuse!$Q$3</c:f>
              <c:strCache>
                <c:ptCount val="1"/>
                <c:pt idx="0">
                  <c:v>HYDROSS
2009 HIA
(Existing)
Total
River
Diversion</c:v>
                </c:pt>
              </c:strCache>
            </c:strRef>
          </c:tx>
          <c:spPr>
            <a:ln>
              <a:solidFill>
                <a:schemeClr val="accent3"/>
              </a:solidFill>
              <a:prstDash val="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PostCrReuse!$R$6:$R$17</c:f>
              <c:numCache>
                <c:formatCode>[&gt;=20]#,##0.0_);[&lt;=-20]\(#,##0.0\);#,##0.00_)</c:formatCode>
                <c:ptCount val="12"/>
                <c:pt idx="0">
                  <c:v>0</c:v>
                </c:pt>
                <c:pt idx="1">
                  <c:v>0</c:v>
                </c:pt>
                <c:pt idx="2">
                  <c:v>2.7890314539385776E-4</c:v>
                </c:pt>
                <c:pt idx="3">
                  <c:v>2.0852111635034889E-2</c:v>
                </c:pt>
                <c:pt idx="4">
                  <c:v>8.7411526979910212E-2</c:v>
                </c:pt>
                <c:pt idx="5">
                  <c:v>0.21595306487172641</c:v>
                </c:pt>
                <c:pt idx="6">
                  <c:v>0.39989789229266365</c:v>
                </c:pt>
                <c:pt idx="7">
                  <c:v>0.3302213241463276</c:v>
                </c:pt>
                <c:pt idx="8">
                  <c:v>0.15710450119362246</c:v>
                </c:pt>
                <c:pt idx="9">
                  <c:v>9.1381795284928673E-3</c:v>
                </c:pt>
                <c:pt idx="10">
                  <c:v>0</c:v>
                </c:pt>
                <c:pt idx="11">
                  <c:v>0</c:v>
                </c:pt>
              </c:numCache>
            </c:numRef>
          </c:val>
          <c:smooth val="0"/>
        </c:ser>
        <c:ser>
          <c:idx val="2"/>
          <c:order val="1"/>
          <c:tx>
            <c:strRef>
              <c:f>PostCrReuse!$T$3</c:f>
              <c:strCache>
                <c:ptCount val="1"/>
                <c:pt idx="0">
                  <c:v>HYDROSS
Oper. Improv.
Total
River
Diversion</c:v>
                </c:pt>
              </c:strCache>
            </c:strRef>
          </c:tx>
          <c:spPr>
            <a:ln>
              <a:solidFill>
                <a:schemeClr val="accent2"/>
              </a:solidFill>
              <a:prstDash val="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PostCrReuse!$U$6:$U$17</c:f>
              <c:numCache>
                <c:formatCode>[&gt;=20]#,##0.0_);[&lt;=-20]\(#,##0.0\);#,##0.00_)</c:formatCode>
                <c:ptCount val="12"/>
                <c:pt idx="0">
                  <c:v>0</c:v>
                </c:pt>
                <c:pt idx="1">
                  <c:v>0</c:v>
                </c:pt>
                <c:pt idx="2">
                  <c:v>0</c:v>
                </c:pt>
                <c:pt idx="3">
                  <c:v>5.8897781880232316E-3</c:v>
                </c:pt>
                <c:pt idx="4">
                  <c:v>4.5165903486428849E-2</c:v>
                </c:pt>
                <c:pt idx="5">
                  <c:v>0.18597917977557477</c:v>
                </c:pt>
                <c:pt idx="6">
                  <c:v>0.36403422900848881</c:v>
                </c:pt>
                <c:pt idx="7">
                  <c:v>0.3159808576638648</c:v>
                </c:pt>
                <c:pt idx="8">
                  <c:v>0.148327255147404</c:v>
                </c:pt>
                <c:pt idx="9">
                  <c:v>0</c:v>
                </c:pt>
                <c:pt idx="10">
                  <c:v>0</c:v>
                </c:pt>
                <c:pt idx="11">
                  <c:v>0</c:v>
                </c:pt>
              </c:numCache>
            </c:numRef>
          </c:val>
          <c:smooth val="0"/>
        </c:ser>
        <c:dLbls>
          <c:showLegendKey val="0"/>
          <c:showVal val="0"/>
          <c:showCatName val="0"/>
          <c:showSerName val="0"/>
          <c:showPercent val="0"/>
          <c:showBubbleSize val="0"/>
        </c:dLbls>
        <c:marker val="1"/>
        <c:smooth val="0"/>
        <c:axId val="140724096"/>
        <c:axId val="140725632"/>
      </c:lineChart>
      <c:catAx>
        <c:axId val="140724096"/>
        <c:scaling>
          <c:orientation val="minMax"/>
        </c:scaling>
        <c:delete val="0"/>
        <c:axPos val="b"/>
        <c:majorTickMark val="out"/>
        <c:minorTickMark val="none"/>
        <c:tickLblPos val="nextTo"/>
        <c:crossAx val="140725632"/>
        <c:crosses val="autoZero"/>
        <c:auto val="1"/>
        <c:lblAlgn val="ctr"/>
        <c:lblOffset val="100"/>
        <c:noMultiLvlLbl val="0"/>
      </c:catAx>
      <c:valAx>
        <c:axId val="140725632"/>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072409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PostCrReuse!$D$4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PostCrReuse!$E$21:$E$32</c:f>
              <c:numCache>
                <c:formatCode>[&gt;=20]#,##0.0_);[&lt;=-20]\(#,##0.0\);#,##0.00_)</c:formatCode>
                <c:ptCount val="12"/>
                <c:pt idx="0">
                  <c:v>0</c:v>
                </c:pt>
                <c:pt idx="1">
                  <c:v>0</c:v>
                </c:pt>
                <c:pt idx="2">
                  <c:v>5.8483528678985534E-4</c:v>
                </c:pt>
                <c:pt idx="3">
                  <c:v>2.0588589177806135E-2</c:v>
                </c:pt>
                <c:pt idx="4">
                  <c:v>7.6979441932632064E-2</c:v>
                </c:pt>
                <c:pt idx="5">
                  <c:v>0.15582478692311749</c:v>
                </c:pt>
                <c:pt idx="6">
                  <c:v>0.34446400544788619</c:v>
                </c:pt>
                <c:pt idx="7">
                  <c:v>0.23373121267766817</c:v>
                </c:pt>
                <c:pt idx="8">
                  <c:v>9.7671471365244567E-2</c:v>
                </c:pt>
                <c:pt idx="9">
                  <c:v>1.3857015672714738E-2</c:v>
                </c:pt>
                <c:pt idx="10">
                  <c:v>0</c:v>
                </c:pt>
                <c:pt idx="11">
                  <c:v>0</c:v>
                </c:pt>
              </c:numCache>
            </c:numRef>
          </c:val>
        </c:ser>
        <c:ser>
          <c:idx val="4"/>
          <c:order val="3"/>
          <c:tx>
            <c:strRef>
              <c:f>PostCrReuse!$F$4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PostCrReuse!$G$21:$G$32</c:f>
              <c:numCache>
                <c:formatCode>[&gt;=20]#,##0.0_);[&lt;=-20]\(#,##0.0\);#,##0.00_)</c:formatCode>
                <c:ptCount val="12"/>
                <c:pt idx="0">
                  <c:v>0</c:v>
                </c:pt>
                <c:pt idx="1">
                  <c:v>0</c:v>
                </c:pt>
                <c:pt idx="2">
                  <c:v>0</c:v>
                </c:pt>
                <c:pt idx="3">
                  <c:v>1.2452615290151346E-2</c:v>
                </c:pt>
                <c:pt idx="4">
                  <c:v>6.212780842524071E-2</c:v>
                </c:pt>
                <c:pt idx="5">
                  <c:v>0.1263323788892862</c:v>
                </c:pt>
                <c:pt idx="6">
                  <c:v>0.28932637116475279</c:v>
                </c:pt>
                <c:pt idx="7">
                  <c:v>0.22627157891759353</c:v>
                </c:pt>
                <c:pt idx="8">
                  <c:v>8.1753607539079884E-2</c:v>
                </c:pt>
                <c:pt idx="9">
                  <c:v>0</c:v>
                </c:pt>
                <c:pt idx="10">
                  <c:v>0</c:v>
                </c:pt>
                <c:pt idx="11">
                  <c:v>0</c:v>
                </c:pt>
              </c:numCache>
            </c:numRef>
          </c:val>
        </c:ser>
        <c:dLbls>
          <c:showLegendKey val="0"/>
          <c:showVal val="0"/>
          <c:showCatName val="0"/>
          <c:showSerName val="0"/>
          <c:showPercent val="0"/>
          <c:showBubbleSize val="0"/>
        </c:dLbls>
        <c:gapWidth val="150"/>
        <c:axId val="140765824"/>
        <c:axId val="140976512"/>
      </c:barChart>
      <c:lineChart>
        <c:grouping val="standard"/>
        <c:varyColors val="0"/>
        <c:ser>
          <c:idx val="1"/>
          <c:order val="0"/>
          <c:tx>
            <c:strRef>
              <c:f>PostCrReuse!$Q$3</c:f>
              <c:strCache>
                <c:ptCount val="1"/>
                <c:pt idx="0">
                  <c:v>HYDROSS
2009 HIA
(Existing)
Total
River
Diversion</c:v>
                </c:pt>
              </c:strCache>
            </c:strRef>
          </c:tx>
          <c:spPr>
            <a:ln>
              <a:solidFill>
                <a:schemeClr val="accent3"/>
              </a:solidFill>
              <a:prstDash val="sys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PostCrReuse!$R$21:$R$32</c:f>
              <c:numCache>
                <c:formatCode>[&gt;=20]#,##0.0_);[&lt;=-20]\(#,##0.0\);#,##0.00_)</c:formatCode>
                <c:ptCount val="12"/>
                <c:pt idx="0">
                  <c:v>0</c:v>
                </c:pt>
                <c:pt idx="1">
                  <c:v>0</c:v>
                </c:pt>
                <c:pt idx="2">
                  <c:v>8.038973014293546E-4</c:v>
                </c:pt>
                <c:pt idx="3">
                  <c:v>2.8300466223788501E-2</c:v>
                </c:pt>
                <c:pt idx="4">
                  <c:v>0.10581366588677947</c:v>
                </c:pt>
                <c:pt idx="5">
                  <c:v>0.21419214697335739</c:v>
                </c:pt>
                <c:pt idx="6">
                  <c:v>0.47349004185276439</c:v>
                </c:pt>
                <c:pt idx="7">
                  <c:v>0.32128001742634799</c:v>
                </c:pt>
                <c:pt idx="8">
                  <c:v>0.13425631802782759</c:v>
                </c:pt>
                <c:pt idx="9">
                  <c:v>1.904744422366287E-2</c:v>
                </c:pt>
                <c:pt idx="10">
                  <c:v>0</c:v>
                </c:pt>
                <c:pt idx="11">
                  <c:v>0</c:v>
                </c:pt>
              </c:numCache>
            </c:numRef>
          </c:val>
          <c:smooth val="0"/>
        </c:ser>
        <c:ser>
          <c:idx val="2"/>
          <c:order val="1"/>
          <c:tx>
            <c:strRef>
              <c:f>PostCrReuse!$T$3</c:f>
              <c:strCache>
                <c:ptCount val="1"/>
                <c:pt idx="0">
                  <c:v>HYDROSS
Oper. Improv.
Total
River
Diversion</c:v>
                </c:pt>
              </c:strCache>
            </c:strRef>
          </c:tx>
          <c:spPr>
            <a:ln>
              <a:solidFill>
                <a:schemeClr val="accent2"/>
              </a:solidFill>
              <a:prstDash val="sys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PostCrReuse!$U$21:$U$32</c:f>
              <c:numCache>
                <c:formatCode>[&gt;=20]#,##0.0_);[&lt;=-20]\(#,##0.0\);#,##0.00_)</c:formatCode>
                <c:ptCount val="12"/>
                <c:pt idx="0">
                  <c:v>0</c:v>
                </c:pt>
                <c:pt idx="1">
                  <c:v>0</c:v>
                </c:pt>
                <c:pt idx="2">
                  <c:v>0</c:v>
                </c:pt>
                <c:pt idx="3">
                  <c:v>1.7116996962407351E-2</c:v>
                </c:pt>
                <c:pt idx="4">
                  <c:v>8.5399049381774172E-2</c:v>
                </c:pt>
                <c:pt idx="5">
                  <c:v>0.17365275448699138</c:v>
                </c:pt>
                <c:pt idx="6">
                  <c:v>0.39769947926426502</c:v>
                </c:pt>
                <c:pt idx="7">
                  <c:v>0.31102622531627977</c:v>
                </c:pt>
                <c:pt idx="8">
                  <c:v>0.11237609283722323</c:v>
                </c:pt>
                <c:pt idx="9">
                  <c:v>0</c:v>
                </c:pt>
                <c:pt idx="10">
                  <c:v>0</c:v>
                </c:pt>
                <c:pt idx="11">
                  <c:v>0</c:v>
                </c:pt>
              </c:numCache>
            </c:numRef>
          </c:val>
          <c:smooth val="0"/>
        </c:ser>
        <c:dLbls>
          <c:showLegendKey val="0"/>
          <c:showVal val="0"/>
          <c:showCatName val="0"/>
          <c:showSerName val="0"/>
          <c:showPercent val="0"/>
          <c:showBubbleSize val="0"/>
        </c:dLbls>
        <c:marker val="1"/>
        <c:smooth val="0"/>
        <c:axId val="140765824"/>
        <c:axId val="140976512"/>
      </c:lineChart>
      <c:catAx>
        <c:axId val="140765824"/>
        <c:scaling>
          <c:orientation val="minMax"/>
        </c:scaling>
        <c:delete val="0"/>
        <c:axPos val="b"/>
        <c:majorTickMark val="out"/>
        <c:minorTickMark val="none"/>
        <c:tickLblPos val="nextTo"/>
        <c:crossAx val="140976512"/>
        <c:crosses val="autoZero"/>
        <c:auto val="1"/>
        <c:lblAlgn val="ctr"/>
        <c:lblOffset val="100"/>
        <c:noMultiLvlLbl val="0"/>
      </c:catAx>
      <c:valAx>
        <c:axId val="14097651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0765824"/>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PostCrReuse!$D$4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PostCrReuse!$E$36:$E$47</c:f>
              <c:numCache>
                <c:formatCode>[&gt;=20]#,##0.0_);[&lt;=-20]\(#,##0.0\);#,##0.00_)</c:formatCode>
                <c:ptCount val="12"/>
                <c:pt idx="0">
                  <c:v>0</c:v>
                </c:pt>
                <c:pt idx="1">
                  <c:v>0</c:v>
                </c:pt>
                <c:pt idx="2">
                  <c:v>9.309622932573209E-4</c:v>
                </c:pt>
                <c:pt idx="3">
                  <c:v>1.9323435292097468E-2</c:v>
                </c:pt>
                <c:pt idx="4">
                  <c:v>0.11055774003131494</c:v>
                </c:pt>
                <c:pt idx="5">
                  <c:v>0.24542791841346528</c:v>
                </c:pt>
                <c:pt idx="6">
                  <c:v>0.33289063232358895</c:v>
                </c:pt>
                <c:pt idx="7">
                  <c:v>0.25842558427701939</c:v>
                </c:pt>
                <c:pt idx="8">
                  <c:v>0.14380980348022385</c:v>
                </c:pt>
                <c:pt idx="9">
                  <c:v>2.1161489050579872E-2</c:v>
                </c:pt>
                <c:pt idx="10">
                  <c:v>0</c:v>
                </c:pt>
                <c:pt idx="11">
                  <c:v>0</c:v>
                </c:pt>
              </c:numCache>
            </c:numRef>
          </c:val>
        </c:ser>
        <c:ser>
          <c:idx val="4"/>
          <c:order val="3"/>
          <c:tx>
            <c:strRef>
              <c:f>PostCrReuse!$F$4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PostCrReuse!$G$36:$G$47</c:f>
              <c:numCache>
                <c:formatCode>[&gt;=20]#,##0.0_);[&lt;=-20]\(#,##0.0\);#,##0.00_)</c:formatCode>
                <c:ptCount val="12"/>
                <c:pt idx="0">
                  <c:v>0</c:v>
                </c:pt>
                <c:pt idx="1">
                  <c:v>0</c:v>
                </c:pt>
                <c:pt idx="2">
                  <c:v>0</c:v>
                </c:pt>
                <c:pt idx="3">
                  <c:v>1.2030897328248457E-2</c:v>
                </c:pt>
                <c:pt idx="4">
                  <c:v>7.8678249194259753E-2</c:v>
                </c:pt>
                <c:pt idx="5">
                  <c:v>0.17043771215018649</c:v>
                </c:pt>
                <c:pt idx="6">
                  <c:v>0.26230459383225829</c:v>
                </c:pt>
                <c:pt idx="7">
                  <c:v>0.23787280134126165</c:v>
                </c:pt>
                <c:pt idx="8">
                  <c:v>8.1244363207725434E-2</c:v>
                </c:pt>
                <c:pt idx="9">
                  <c:v>0</c:v>
                </c:pt>
                <c:pt idx="10">
                  <c:v>0</c:v>
                </c:pt>
                <c:pt idx="11">
                  <c:v>0</c:v>
                </c:pt>
              </c:numCache>
            </c:numRef>
          </c:val>
        </c:ser>
        <c:dLbls>
          <c:showLegendKey val="0"/>
          <c:showVal val="0"/>
          <c:showCatName val="0"/>
          <c:showSerName val="0"/>
          <c:showPercent val="0"/>
          <c:showBubbleSize val="0"/>
        </c:dLbls>
        <c:gapWidth val="150"/>
        <c:axId val="141028736"/>
        <c:axId val="141030528"/>
      </c:barChart>
      <c:lineChart>
        <c:grouping val="standard"/>
        <c:varyColors val="0"/>
        <c:ser>
          <c:idx val="1"/>
          <c:order val="0"/>
          <c:tx>
            <c:strRef>
              <c:f>PostCrReuse!$Q$3</c:f>
              <c:strCache>
                <c:ptCount val="1"/>
                <c:pt idx="0">
                  <c:v>HYDROSS
2009 HIA
(Existing)
Total
River
Diversion</c:v>
                </c:pt>
              </c:strCache>
            </c:strRef>
          </c:tx>
          <c:spPr>
            <a:ln>
              <a:solidFill>
                <a:schemeClr val="accent3"/>
              </a:solidFill>
              <a:prstDash val="sysDot"/>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PostCrReuse!$R$36:$R$47</c:f>
              <c:numCache>
                <c:formatCode>[&gt;=20]#,##0.0_);[&lt;=-20]\(#,##0.0\);#,##0.00_)</c:formatCode>
                <c:ptCount val="12"/>
                <c:pt idx="0">
                  <c:v>0</c:v>
                </c:pt>
                <c:pt idx="1">
                  <c:v>0</c:v>
                </c:pt>
                <c:pt idx="2">
                  <c:v>1.2796732553365237E-3</c:v>
                </c:pt>
                <c:pt idx="3">
                  <c:v>2.6561423081920915E-2</c:v>
                </c:pt>
                <c:pt idx="4">
                  <c:v>0.15196940210490023</c:v>
                </c:pt>
                <c:pt idx="5">
                  <c:v>0.33735796345493507</c:v>
                </c:pt>
                <c:pt idx="6">
                  <c:v>0.45758162518706391</c:v>
                </c:pt>
                <c:pt idx="7">
                  <c:v>0.35522417082751806</c:v>
                </c:pt>
                <c:pt idx="8">
                  <c:v>0.1976767058147407</c:v>
                </c:pt>
                <c:pt idx="9">
                  <c:v>2.9087957457841745E-2</c:v>
                </c:pt>
                <c:pt idx="10">
                  <c:v>0</c:v>
                </c:pt>
                <c:pt idx="11">
                  <c:v>0</c:v>
                </c:pt>
              </c:numCache>
            </c:numRef>
          </c:val>
          <c:smooth val="0"/>
        </c:ser>
        <c:ser>
          <c:idx val="2"/>
          <c:order val="1"/>
          <c:tx>
            <c:strRef>
              <c:f>PostCrReuse!$T$3</c:f>
              <c:strCache>
                <c:ptCount val="1"/>
                <c:pt idx="0">
                  <c:v>HYDROSS
Oper. Improv.
Total
River
Diversion</c:v>
                </c:pt>
              </c:strCache>
            </c:strRef>
          </c:tx>
          <c:spPr>
            <a:ln>
              <a:solidFill>
                <a:schemeClr val="accent2"/>
              </a:solidFill>
              <a:prstDash val="sysDot"/>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PostCrReuse!$U$36:$U$47</c:f>
              <c:numCache>
                <c:formatCode>[&gt;=20]#,##0.0_);[&lt;=-20]\(#,##0.0\);#,##0.00_)</c:formatCode>
                <c:ptCount val="12"/>
                <c:pt idx="0">
                  <c:v>0</c:v>
                </c:pt>
                <c:pt idx="1">
                  <c:v>0</c:v>
                </c:pt>
                <c:pt idx="2">
                  <c:v>0</c:v>
                </c:pt>
                <c:pt idx="3">
                  <c:v>1.6537315915118152E-2</c:v>
                </c:pt>
                <c:pt idx="4">
                  <c:v>0.10814879614331235</c:v>
                </c:pt>
                <c:pt idx="5">
                  <c:v>0.23427864213084049</c:v>
                </c:pt>
                <c:pt idx="6">
                  <c:v>0.36055614272475367</c:v>
                </c:pt>
                <c:pt idx="7">
                  <c:v>0.32697292280585799</c:v>
                </c:pt>
                <c:pt idx="8">
                  <c:v>0.11167610062917586</c:v>
                </c:pt>
                <c:pt idx="9">
                  <c:v>0</c:v>
                </c:pt>
                <c:pt idx="10">
                  <c:v>0</c:v>
                </c:pt>
                <c:pt idx="11">
                  <c:v>0</c:v>
                </c:pt>
              </c:numCache>
            </c:numRef>
          </c:val>
          <c:smooth val="0"/>
        </c:ser>
        <c:dLbls>
          <c:showLegendKey val="0"/>
          <c:showVal val="0"/>
          <c:showCatName val="0"/>
          <c:showSerName val="0"/>
          <c:showPercent val="0"/>
          <c:showBubbleSize val="0"/>
        </c:dLbls>
        <c:marker val="1"/>
        <c:smooth val="0"/>
        <c:axId val="141028736"/>
        <c:axId val="141030528"/>
      </c:lineChart>
      <c:catAx>
        <c:axId val="141028736"/>
        <c:scaling>
          <c:orientation val="minMax"/>
        </c:scaling>
        <c:delete val="0"/>
        <c:axPos val="b"/>
        <c:majorTickMark val="out"/>
        <c:minorTickMark val="none"/>
        <c:tickLblPos val="nextTo"/>
        <c:crossAx val="141030528"/>
        <c:crosses val="autoZero"/>
        <c:auto val="1"/>
        <c:lblAlgn val="ctr"/>
        <c:lblOffset val="100"/>
        <c:noMultiLvlLbl val="0"/>
      </c:catAx>
      <c:valAx>
        <c:axId val="14103052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1028736"/>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Dublin!$T$3</c:f>
              <c:strCache>
                <c:ptCount val="1"/>
                <c:pt idx="0">
                  <c:v>HYDROSS
2009 HIA
(Existing)
Total
River
Diversion</c:v>
                </c:pt>
              </c:strCache>
            </c:strRef>
          </c:tx>
          <c:spPr>
            <a:ln>
              <a:solidFill>
                <a:schemeClr val="accent3"/>
              </a:solidFill>
              <a:prstDash val="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Dublin!$T$6:$T$17</c:f>
              <c:numCache>
                <c:formatCode>[&gt;=20]#,##0_);[&lt;=-20]\(#,##0\);#,##0.0_)</c:formatCode>
                <c:ptCount val="12"/>
                <c:pt idx="0">
                  <c:v>0</c:v>
                </c:pt>
                <c:pt idx="1">
                  <c:v>0</c:v>
                </c:pt>
                <c:pt idx="2">
                  <c:v>0</c:v>
                </c:pt>
                <c:pt idx="3">
                  <c:v>0</c:v>
                </c:pt>
                <c:pt idx="4">
                  <c:v>31.075000000000003</c:v>
                </c:pt>
                <c:pt idx="5">
                  <c:v>85.877499999999998</c:v>
                </c:pt>
                <c:pt idx="6">
                  <c:v>204.48749999999998</c:v>
                </c:pt>
                <c:pt idx="7">
                  <c:v>264.03499999999997</c:v>
                </c:pt>
                <c:pt idx="8">
                  <c:v>0</c:v>
                </c:pt>
                <c:pt idx="9">
                  <c:v>0</c:v>
                </c:pt>
                <c:pt idx="10">
                  <c:v>0</c:v>
                </c:pt>
                <c:pt idx="11">
                  <c:v>0</c:v>
                </c:pt>
              </c:numCache>
            </c:numRef>
          </c:val>
          <c:smooth val="0"/>
        </c:ser>
        <c:ser>
          <c:idx val="2"/>
          <c:order val="1"/>
          <c:tx>
            <c:strRef>
              <c:f>Dublin!$W$3</c:f>
              <c:strCache>
                <c:ptCount val="1"/>
                <c:pt idx="0">
                  <c:v>HYDROSS
Oper. Improv.
Total
River
Diversion</c:v>
                </c:pt>
              </c:strCache>
            </c:strRef>
          </c:tx>
          <c:spPr>
            <a:ln>
              <a:solidFill>
                <a:schemeClr val="accent2"/>
              </a:solidFill>
              <a:prstDash val="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Dublin!$W$6:$W$17</c:f>
              <c:numCache>
                <c:formatCode>[&gt;=20]#,##0_);[&lt;=-20]\(#,##0\);#,##0.0_)</c:formatCode>
                <c:ptCount val="12"/>
                <c:pt idx="0">
                  <c:v>0</c:v>
                </c:pt>
                <c:pt idx="1">
                  <c:v>0</c:v>
                </c:pt>
                <c:pt idx="2">
                  <c:v>0</c:v>
                </c:pt>
                <c:pt idx="3">
                  <c:v>1.22</c:v>
                </c:pt>
                <c:pt idx="4">
                  <c:v>44.9</c:v>
                </c:pt>
                <c:pt idx="5">
                  <c:v>122.29750000000001</c:v>
                </c:pt>
                <c:pt idx="6">
                  <c:v>239.13499999999999</c:v>
                </c:pt>
                <c:pt idx="7">
                  <c:v>291.09500000000003</c:v>
                </c:pt>
                <c:pt idx="8">
                  <c:v>146.51249999999999</c:v>
                </c:pt>
                <c:pt idx="9">
                  <c:v>0</c:v>
                </c:pt>
                <c:pt idx="10">
                  <c:v>0</c:v>
                </c:pt>
                <c:pt idx="11">
                  <c:v>0</c:v>
                </c:pt>
              </c:numCache>
            </c:numRef>
          </c:val>
          <c:smooth val="0"/>
        </c:ser>
        <c:dLbls>
          <c:showLegendKey val="0"/>
          <c:showVal val="0"/>
          <c:showCatName val="0"/>
          <c:showSerName val="0"/>
          <c:showPercent val="0"/>
          <c:showBubbleSize val="0"/>
        </c:dLbls>
        <c:marker val="1"/>
        <c:smooth val="0"/>
        <c:axId val="141257344"/>
        <c:axId val="141263232"/>
      </c:lineChart>
      <c:catAx>
        <c:axId val="141257344"/>
        <c:scaling>
          <c:orientation val="minMax"/>
        </c:scaling>
        <c:delete val="0"/>
        <c:axPos val="b"/>
        <c:majorTickMark val="out"/>
        <c:minorTickMark val="none"/>
        <c:tickLblPos val="nextTo"/>
        <c:crossAx val="141263232"/>
        <c:crosses val="autoZero"/>
        <c:auto val="1"/>
        <c:lblAlgn val="ctr"/>
        <c:lblOffset val="100"/>
        <c:noMultiLvlLbl val="0"/>
      </c:catAx>
      <c:valAx>
        <c:axId val="141263232"/>
        <c:scaling>
          <c:orientation val="minMax"/>
          <c:max val="5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41257344"/>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Dublin!$T$3</c:f>
              <c:strCache>
                <c:ptCount val="1"/>
                <c:pt idx="0">
                  <c:v>HYDROSS
2009 HIA
(Existing)
Total
River
Diversion</c:v>
                </c:pt>
              </c:strCache>
            </c:strRef>
          </c:tx>
          <c:spPr>
            <a:ln>
              <a:solidFill>
                <a:schemeClr val="accent3"/>
              </a:solidFill>
              <a:prstDash val="sys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Dublin!$T$21:$T$32</c:f>
              <c:numCache>
                <c:formatCode>[&gt;=20]#,##0_);[&lt;=-20]\(#,##0\);#,##0.0_)</c:formatCode>
                <c:ptCount val="12"/>
                <c:pt idx="0">
                  <c:v>0</c:v>
                </c:pt>
                <c:pt idx="1">
                  <c:v>0</c:v>
                </c:pt>
                <c:pt idx="2">
                  <c:v>0</c:v>
                </c:pt>
                <c:pt idx="3">
                  <c:v>0</c:v>
                </c:pt>
                <c:pt idx="4">
                  <c:v>82.201666666666654</c:v>
                </c:pt>
                <c:pt idx="5">
                  <c:v>93.90583333333332</c:v>
                </c:pt>
                <c:pt idx="6">
                  <c:v>260.34583333333336</c:v>
                </c:pt>
                <c:pt idx="7">
                  <c:v>333.50916666666666</c:v>
                </c:pt>
                <c:pt idx="8">
                  <c:v>0</c:v>
                </c:pt>
                <c:pt idx="9">
                  <c:v>0</c:v>
                </c:pt>
                <c:pt idx="10">
                  <c:v>0</c:v>
                </c:pt>
                <c:pt idx="11">
                  <c:v>0</c:v>
                </c:pt>
              </c:numCache>
            </c:numRef>
          </c:val>
          <c:smooth val="0"/>
        </c:ser>
        <c:ser>
          <c:idx val="2"/>
          <c:order val="1"/>
          <c:tx>
            <c:strRef>
              <c:f>Dublin!$W$3</c:f>
              <c:strCache>
                <c:ptCount val="1"/>
                <c:pt idx="0">
                  <c:v>HYDROSS
Oper. Improv.
Total
River
Diversion</c:v>
                </c:pt>
              </c:strCache>
            </c:strRef>
          </c:tx>
          <c:spPr>
            <a:ln>
              <a:solidFill>
                <a:schemeClr val="accent2"/>
              </a:solidFill>
              <a:prstDash val="sys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Dublin!$W$21:$W$32</c:f>
              <c:numCache>
                <c:formatCode>[&gt;=20]#,##0_);[&lt;=-20]\(#,##0\);#,##0.0_)</c:formatCode>
                <c:ptCount val="12"/>
                <c:pt idx="0">
                  <c:v>0</c:v>
                </c:pt>
                <c:pt idx="1">
                  <c:v>0</c:v>
                </c:pt>
                <c:pt idx="2">
                  <c:v>0</c:v>
                </c:pt>
                <c:pt idx="3">
                  <c:v>0</c:v>
                </c:pt>
                <c:pt idx="4">
                  <c:v>79.029166666666669</c:v>
                </c:pt>
                <c:pt idx="5">
                  <c:v>150.7475</c:v>
                </c:pt>
                <c:pt idx="6">
                  <c:v>263.12583333333333</c:v>
                </c:pt>
                <c:pt idx="7">
                  <c:v>317.32583333333332</c:v>
                </c:pt>
                <c:pt idx="8">
                  <c:v>85.37</c:v>
                </c:pt>
                <c:pt idx="9">
                  <c:v>0</c:v>
                </c:pt>
                <c:pt idx="10">
                  <c:v>0</c:v>
                </c:pt>
                <c:pt idx="11">
                  <c:v>0</c:v>
                </c:pt>
              </c:numCache>
            </c:numRef>
          </c:val>
          <c:smooth val="0"/>
        </c:ser>
        <c:dLbls>
          <c:showLegendKey val="0"/>
          <c:showVal val="0"/>
          <c:showCatName val="0"/>
          <c:showSerName val="0"/>
          <c:showPercent val="0"/>
          <c:showBubbleSize val="0"/>
        </c:dLbls>
        <c:marker val="1"/>
        <c:smooth val="0"/>
        <c:axId val="141379072"/>
        <c:axId val="141380608"/>
      </c:lineChart>
      <c:catAx>
        <c:axId val="141379072"/>
        <c:scaling>
          <c:orientation val="minMax"/>
        </c:scaling>
        <c:delete val="0"/>
        <c:axPos val="b"/>
        <c:majorTickMark val="out"/>
        <c:minorTickMark val="none"/>
        <c:tickLblPos val="nextTo"/>
        <c:crossAx val="141380608"/>
        <c:crosses val="autoZero"/>
        <c:auto val="1"/>
        <c:lblAlgn val="ctr"/>
        <c:lblOffset val="100"/>
        <c:noMultiLvlLbl val="0"/>
      </c:catAx>
      <c:valAx>
        <c:axId val="141380608"/>
        <c:scaling>
          <c:orientation val="minMax"/>
          <c:max val="5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4137907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Dublin!$T$3</c:f>
              <c:strCache>
                <c:ptCount val="1"/>
                <c:pt idx="0">
                  <c:v>HYDROSS
2009 HIA
(Existing)
Total
River
Diversion</c:v>
                </c:pt>
              </c:strCache>
            </c:strRef>
          </c:tx>
          <c:spPr>
            <a:ln>
              <a:solidFill>
                <a:schemeClr val="accent3"/>
              </a:solidFill>
              <a:prstDash val="sysDot"/>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Dublin!$T$36:$T$47</c:f>
              <c:numCache>
                <c:formatCode>[&gt;=20]#,##0_);[&lt;=-20]\(#,##0\);#,##0.0_)</c:formatCode>
                <c:ptCount val="12"/>
                <c:pt idx="0">
                  <c:v>0</c:v>
                </c:pt>
                <c:pt idx="1">
                  <c:v>0</c:v>
                </c:pt>
                <c:pt idx="2">
                  <c:v>0</c:v>
                </c:pt>
                <c:pt idx="3">
                  <c:v>0</c:v>
                </c:pt>
                <c:pt idx="4">
                  <c:v>115.85</c:v>
                </c:pt>
                <c:pt idx="5">
                  <c:v>96.99</c:v>
                </c:pt>
                <c:pt idx="6">
                  <c:v>308.50749999999994</c:v>
                </c:pt>
                <c:pt idx="7">
                  <c:v>397.96500000000003</c:v>
                </c:pt>
                <c:pt idx="8">
                  <c:v>0</c:v>
                </c:pt>
                <c:pt idx="9">
                  <c:v>0</c:v>
                </c:pt>
                <c:pt idx="10">
                  <c:v>0</c:v>
                </c:pt>
                <c:pt idx="11">
                  <c:v>0</c:v>
                </c:pt>
              </c:numCache>
            </c:numRef>
          </c:val>
          <c:smooth val="0"/>
        </c:ser>
        <c:ser>
          <c:idx val="2"/>
          <c:order val="1"/>
          <c:tx>
            <c:strRef>
              <c:f>Dublin!$W$3</c:f>
              <c:strCache>
                <c:ptCount val="1"/>
                <c:pt idx="0">
                  <c:v>HYDROSS
Oper. Improv.
Total
River
Diversion</c:v>
                </c:pt>
              </c:strCache>
            </c:strRef>
          </c:tx>
          <c:spPr>
            <a:ln>
              <a:solidFill>
                <a:schemeClr val="accent2"/>
              </a:solidFill>
              <a:prstDash val="sysDot"/>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Dublin!$W$36:$W$47</c:f>
              <c:numCache>
                <c:formatCode>[&gt;=20]#,##0_);[&lt;=-20]\(#,##0\);#,##0.0_)</c:formatCode>
                <c:ptCount val="12"/>
                <c:pt idx="0">
                  <c:v>0</c:v>
                </c:pt>
                <c:pt idx="1">
                  <c:v>0</c:v>
                </c:pt>
                <c:pt idx="2">
                  <c:v>0</c:v>
                </c:pt>
                <c:pt idx="3">
                  <c:v>0</c:v>
                </c:pt>
                <c:pt idx="4">
                  <c:v>89.492499999999993</c:v>
                </c:pt>
                <c:pt idx="5">
                  <c:v>156.5325</c:v>
                </c:pt>
                <c:pt idx="6">
                  <c:v>265.255</c:v>
                </c:pt>
                <c:pt idx="7">
                  <c:v>325.09749999999997</c:v>
                </c:pt>
                <c:pt idx="8">
                  <c:v>91.88</c:v>
                </c:pt>
                <c:pt idx="9">
                  <c:v>0</c:v>
                </c:pt>
                <c:pt idx="10">
                  <c:v>0</c:v>
                </c:pt>
                <c:pt idx="11">
                  <c:v>0</c:v>
                </c:pt>
              </c:numCache>
            </c:numRef>
          </c:val>
          <c:smooth val="0"/>
        </c:ser>
        <c:dLbls>
          <c:showLegendKey val="0"/>
          <c:showVal val="0"/>
          <c:showCatName val="0"/>
          <c:showSerName val="0"/>
          <c:showPercent val="0"/>
          <c:showBubbleSize val="0"/>
        </c:dLbls>
        <c:marker val="1"/>
        <c:smooth val="0"/>
        <c:axId val="141422976"/>
        <c:axId val="141424512"/>
      </c:lineChart>
      <c:catAx>
        <c:axId val="141422976"/>
        <c:scaling>
          <c:orientation val="minMax"/>
        </c:scaling>
        <c:delete val="0"/>
        <c:axPos val="b"/>
        <c:majorTickMark val="out"/>
        <c:minorTickMark val="none"/>
        <c:tickLblPos val="nextTo"/>
        <c:crossAx val="141424512"/>
        <c:crosses val="autoZero"/>
        <c:auto val="1"/>
        <c:lblAlgn val="ctr"/>
        <c:lblOffset val="100"/>
        <c:noMultiLvlLbl val="0"/>
      </c:catAx>
      <c:valAx>
        <c:axId val="141424512"/>
        <c:scaling>
          <c:orientation val="minMax"/>
          <c:max val="5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41422976"/>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MissionH!$D$4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MissionH!$E$6:$E$17</c:f>
              <c:numCache>
                <c:formatCode>[&gt;=20]#,##0.0_);[&lt;=-20]\(#,##0.0\);#,##0.00_)</c:formatCode>
                <c:ptCount val="12"/>
                <c:pt idx="0">
                  <c:v>0</c:v>
                </c:pt>
                <c:pt idx="1">
                  <c:v>0</c:v>
                </c:pt>
                <c:pt idx="2">
                  <c:v>0</c:v>
                </c:pt>
                <c:pt idx="3">
                  <c:v>0</c:v>
                </c:pt>
                <c:pt idx="4">
                  <c:v>1.2169168173936309E-2</c:v>
                </c:pt>
                <c:pt idx="5">
                  <c:v>7.8155892784389572E-2</c:v>
                </c:pt>
                <c:pt idx="6">
                  <c:v>0.23116599555592501</c:v>
                </c:pt>
                <c:pt idx="7">
                  <c:v>0.19986786915485372</c:v>
                </c:pt>
                <c:pt idx="8">
                  <c:v>0.1386747998311785</c:v>
                </c:pt>
                <c:pt idx="9">
                  <c:v>0</c:v>
                </c:pt>
                <c:pt idx="10">
                  <c:v>0</c:v>
                </c:pt>
                <c:pt idx="11">
                  <c:v>0</c:v>
                </c:pt>
              </c:numCache>
            </c:numRef>
          </c:val>
        </c:ser>
        <c:ser>
          <c:idx val="4"/>
          <c:order val="3"/>
          <c:tx>
            <c:strRef>
              <c:f>MissionH!$F$4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MissionH!$G$6:$G$17</c:f>
              <c:numCache>
                <c:formatCode>[&gt;=20]#,##0.0_);[&lt;=-20]\(#,##0.0\);#,##0.00_)</c:formatCode>
                <c:ptCount val="12"/>
                <c:pt idx="0">
                  <c:v>0</c:v>
                </c:pt>
                <c:pt idx="1">
                  <c:v>0</c:v>
                </c:pt>
                <c:pt idx="2">
                  <c:v>0</c:v>
                </c:pt>
                <c:pt idx="3">
                  <c:v>5.3760102005873519E-3</c:v>
                </c:pt>
                <c:pt idx="4">
                  <c:v>5.0399072174406701E-2</c:v>
                </c:pt>
                <c:pt idx="5">
                  <c:v>0.10344316429291901</c:v>
                </c:pt>
                <c:pt idx="6">
                  <c:v>0.18365653610814778</c:v>
                </c:pt>
                <c:pt idx="7">
                  <c:v>0.16465116102764463</c:v>
                </c:pt>
                <c:pt idx="8">
                  <c:v>9.8925219686333415E-2</c:v>
                </c:pt>
                <c:pt idx="9">
                  <c:v>0</c:v>
                </c:pt>
                <c:pt idx="10">
                  <c:v>0</c:v>
                </c:pt>
                <c:pt idx="11">
                  <c:v>0</c:v>
                </c:pt>
              </c:numCache>
            </c:numRef>
          </c:val>
        </c:ser>
        <c:dLbls>
          <c:showLegendKey val="0"/>
          <c:showVal val="0"/>
          <c:showCatName val="0"/>
          <c:showSerName val="0"/>
          <c:showPercent val="0"/>
          <c:showBubbleSize val="0"/>
        </c:dLbls>
        <c:gapWidth val="150"/>
        <c:axId val="141673984"/>
        <c:axId val="141675520"/>
      </c:barChart>
      <c:lineChart>
        <c:grouping val="standard"/>
        <c:varyColors val="0"/>
        <c:ser>
          <c:idx val="1"/>
          <c:order val="0"/>
          <c:tx>
            <c:strRef>
              <c:f>MissionH!$Z$3</c:f>
              <c:strCache>
                <c:ptCount val="1"/>
                <c:pt idx="0">
                  <c:v>HYDROSS
2009 HIA
(Existing)
Total
River
Diversion</c:v>
                </c:pt>
              </c:strCache>
            </c:strRef>
          </c:tx>
          <c:spPr>
            <a:ln>
              <a:solidFill>
                <a:schemeClr val="accent3"/>
              </a:solidFill>
              <a:prstDash val="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MissionH!$AA$6:$AA$17</c:f>
              <c:numCache>
                <c:formatCode>[&gt;=20]#,##0.0_);[&lt;=-20]\(#,##0.0\);#,##0.00_)</c:formatCode>
                <c:ptCount val="12"/>
                <c:pt idx="0">
                  <c:v>0</c:v>
                </c:pt>
                <c:pt idx="1">
                  <c:v>0</c:v>
                </c:pt>
                <c:pt idx="2">
                  <c:v>0</c:v>
                </c:pt>
                <c:pt idx="3">
                  <c:v>0</c:v>
                </c:pt>
                <c:pt idx="4">
                  <c:v>3.7146422997363579E-2</c:v>
                </c:pt>
                <c:pt idx="5">
                  <c:v>0.77873264543795551</c:v>
                </c:pt>
                <c:pt idx="6">
                  <c:v>2.3087827352399315</c:v>
                </c:pt>
                <c:pt idx="7">
                  <c:v>1.8363151328886405</c:v>
                </c:pt>
                <c:pt idx="8">
                  <c:v>1.3314408837354488</c:v>
                </c:pt>
                <c:pt idx="9">
                  <c:v>0</c:v>
                </c:pt>
                <c:pt idx="10">
                  <c:v>0</c:v>
                </c:pt>
                <c:pt idx="11">
                  <c:v>0</c:v>
                </c:pt>
              </c:numCache>
            </c:numRef>
          </c:val>
          <c:smooth val="0"/>
        </c:ser>
        <c:ser>
          <c:idx val="2"/>
          <c:order val="1"/>
          <c:tx>
            <c:strRef>
              <c:f>MissionH!$AC$3</c:f>
              <c:strCache>
                <c:ptCount val="1"/>
                <c:pt idx="0">
                  <c:v>HYDROSS
Oper. Improv.
Total
River
Diversion</c:v>
                </c:pt>
              </c:strCache>
            </c:strRef>
          </c:tx>
          <c:spPr>
            <a:ln>
              <a:solidFill>
                <a:schemeClr val="accent2"/>
              </a:solidFill>
              <a:prstDash val="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MissionH!$AD$6:$AD$17</c:f>
              <c:numCache>
                <c:formatCode>[&gt;=20]#,##0.0_);[&lt;=-20]\(#,##0.0\);#,##0.00_)</c:formatCode>
                <c:ptCount val="12"/>
                <c:pt idx="0">
                  <c:v>0</c:v>
                </c:pt>
                <c:pt idx="1">
                  <c:v>0</c:v>
                </c:pt>
                <c:pt idx="2">
                  <c:v>0</c:v>
                </c:pt>
                <c:pt idx="3">
                  <c:v>1.7985982604842264E-2</c:v>
                </c:pt>
                <c:pt idx="4">
                  <c:v>0.15888736498867179</c:v>
                </c:pt>
                <c:pt idx="5">
                  <c:v>0.29750694360920055</c:v>
                </c:pt>
                <c:pt idx="6">
                  <c:v>0.52820401526645888</c:v>
                </c:pt>
                <c:pt idx="7">
                  <c:v>0.43535473566273047</c:v>
                </c:pt>
                <c:pt idx="8">
                  <c:v>0.26156853433721161</c:v>
                </c:pt>
                <c:pt idx="9">
                  <c:v>0</c:v>
                </c:pt>
                <c:pt idx="10">
                  <c:v>0</c:v>
                </c:pt>
                <c:pt idx="11">
                  <c:v>0</c:v>
                </c:pt>
              </c:numCache>
            </c:numRef>
          </c:val>
          <c:smooth val="0"/>
        </c:ser>
        <c:dLbls>
          <c:showLegendKey val="0"/>
          <c:showVal val="0"/>
          <c:showCatName val="0"/>
          <c:showSerName val="0"/>
          <c:showPercent val="0"/>
          <c:showBubbleSize val="0"/>
        </c:dLbls>
        <c:marker val="1"/>
        <c:smooth val="0"/>
        <c:axId val="141673984"/>
        <c:axId val="141675520"/>
      </c:lineChart>
      <c:catAx>
        <c:axId val="141673984"/>
        <c:scaling>
          <c:orientation val="minMax"/>
        </c:scaling>
        <c:delete val="0"/>
        <c:axPos val="b"/>
        <c:majorTickMark val="out"/>
        <c:minorTickMark val="none"/>
        <c:tickLblPos val="nextTo"/>
        <c:crossAx val="141675520"/>
        <c:crosses val="autoZero"/>
        <c:auto val="1"/>
        <c:lblAlgn val="ctr"/>
        <c:lblOffset val="100"/>
        <c:noMultiLvlLbl val="0"/>
      </c:catAx>
      <c:valAx>
        <c:axId val="14167552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1673984"/>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Private!$D$4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Private!$B$21:$B$32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Private!$E$21:$E$32</c:f>
              <c:numCache>
                <c:formatCode>[&gt;=20]#,##0.0_);[&lt;=-20]\(#,##0.0\);#,##0.00_)</c:formatCode>
                <c:ptCount val="12"/>
                <c:pt idx="0">
                  <c:v>0</c:v>
                </c:pt>
                <c:pt idx="1">
                  <c:v>0</c:v>
                </c:pt>
                <c:pt idx="2">
                  <c:v>2.9121824975543925E-4</c:v>
                </c:pt>
                <c:pt idx="3">
                  <c:v>2.4409069927014825E-2</c:v>
                </c:pt>
                <c:pt idx="4">
                  <c:v>5.9870608021734315E-2</c:v>
                </c:pt>
                <c:pt idx="5">
                  <c:v>0.12288558340060669</c:v>
                </c:pt>
                <c:pt idx="6">
                  <c:v>0.26851383931099715</c:v>
                </c:pt>
                <c:pt idx="7">
                  <c:v>0.18361100749978743</c:v>
                </c:pt>
                <c:pt idx="8">
                  <c:v>8.3015005422581584E-2</c:v>
                </c:pt>
                <c:pt idx="9">
                  <c:v>1.3560410866514138E-2</c:v>
                </c:pt>
                <c:pt idx="10">
                  <c:v>0</c:v>
                </c:pt>
                <c:pt idx="11">
                  <c:v>0</c:v>
                </c:pt>
              </c:numCache>
            </c:numRef>
          </c:val>
        </c:ser>
        <c:ser>
          <c:idx val="4"/>
          <c:order val="3"/>
          <c:tx>
            <c:strRef>
              <c:f>Private!$F$4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Private!$B$21:$B$32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Private!$G$21:$G$32</c:f>
              <c:numCache>
                <c:formatCode>[&gt;=20]#,##0.0_);[&lt;=-20]\(#,##0.0\);#,##0.00_)</c:formatCode>
                <c:ptCount val="12"/>
                <c:pt idx="0">
                  <c:v>0</c:v>
                </c:pt>
                <c:pt idx="1">
                  <c:v>0</c:v>
                </c:pt>
                <c:pt idx="2">
                  <c:v>0</c:v>
                </c:pt>
                <c:pt idx="3">
                  <c:v>1.3430584959371465E-2</c:v>
                </c:pt>
                <c:pt idx="4">
                  <c:v>5.1843190172815599E-2</c:v>
                </c:pt>
                <c:pt idx="5">
                  <c:v>0.11446547734192712</c:v>
                </c:pt>
                <c:pt idx="6">
                  <c:v>0.24451448949257065</c:v>
                </c:pt>
                <c:pt idx="7">
                  <c:v>0.19704686874927788</c:v>
                </c:pt>
                <c:pt idx="8">
                  <c:v>7.3496037370950187E-2</c:v>
                </c:pt>
                <c:pt idx="9">
                  <c:v>0</c:v>
                </c:pt>
                <c:pt idx="10">
                  <c:v>0</c:v>
                </c:pt>
                <c:pt idx="11">
                  <c:v>0</c:v>
                </c:pt>
              </c:numCache>
            </c:numRef>
          </c:val>
        </c:ser>
        <c:dLbls>
          <c:showLegendKey val="0"/>
          <c:showVal val="0"/>
          <c:showCatName val="0"/>
          <c:showSerName val="0"/>
          <c:showPercent val="0"/>
          <c:showBubbleSize val="0"/>
        </c:dLbls>
        <c:gapWidth val="150"/>
        <c:axId val="77869056"/>
        <c:axId val="77870592"/>
      </c:barChart>
      <c:lineChart>
        <c:grouping val="standard"/>
        <c:varyColors val="0"/>
        <c:ser>
          <c:idx val="1"/>
          <c:order val="0"/>
          <c:tx>
            <c:strRef>
              <c:f>Private!$W$3</c:f>
              <c:strCache>
                <c:ptCount val="1"/>
                <c:pt idx="0">
                  <c:v>HYDROSS
2009 HIA
(Existing)
Total
River
Diversion</c:v>
                </c:pt>
              </c:strCache>
            </c:strRef>
          </c:tx>
          <c:spPr>
            <a:ln>
              <a:solidFill>
                <a:schemeClr val="accent3"/>
              </a:solidFill>
              <a:prstDash val="sysDash"/>
            </a:ln>
          </c:spPr>
          <c:marker>
            <c:symbol val="none"/>
          </c:marker>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Private!$X$21:$X$32</c:f>
              <c:numCache>
                <c:formatCode>[&gt;=20]#,##0.0_);[&lt;=-20]\(#,##0.0\);#,##0.00_)</c:formatCode>
                <c:ptCount val="12"/>
                <c:pt idx="0">
                  <c:v>0</c:v>
                </c:pt>
                <c:pt idx="1">
                  <c:v>0</c:v>
                </c:pt>
                <c:pt idx="2">
                  <c:v>0.38035806750232709</c:v>
                </c:pt>
                <c:pt idx="3">
                  <c:v>0.37589002691405632</c:v>
                </c:pt>
                <c:pt idx="4">
                  <c:v>0.35058667214750483</c:v>
                </c:pt>
                <c:pt idx="5">
                  <c:v>0.35685529107069819</c:v>
                </c:pt>
                <c:pt idx="6">
                  <c:v>0.43652350490668773</c:v>
                </c:pt>
                <c:pt idx="7">
                  <c:v>0.42350301232690846</c:v>
                </c:pt>
                <c:pt idx="8">
                  <c:v>0.35161928387386532</c:v>
                </c:pt>
                <c:pt idx="9">
                  <c:v>0.3859887996206221</c:v>
                </c:pt>
                <c:pt idx="10">
                  <c:v>0.40707233961491973</c:v>
                </c:pt>
                <c:pt idx="11">
                  <c:v>0</c:v>
                </c:pt>
              </c:numCache>
            </c:numRef>
          </c:val>
          <c:smooth val="0"/>
        </c:ser>
        <c:ser>
          <c:idx val="2"/>
          <c:order val="1"/>
          <c:tx>
            <c:strRef>
              <c:f>Private!$Z$3</c:f>
              <c:strCache>
                <c:ptCount val="1"/>
                <c:pt idx="0">
                  <c:v>HYDROSS
Oper. Improv.
Total
River
Diversion</c:v>
                </c:pt>
              </c:strCache>
            </c:strRef>
          </c:tx>
          <c:spPr>
            <a:ln>
              <a:solidFill>
                <a:schemeClr val="accent2"/>
              </a:solidFill>
              <a:prstDash val="sysDash"/>
            </a:ln>
          </c:spPr>
          <c:marker>
            <c:symbol val="none"/>
          </c:marker>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Private!$AA$21:$AA$32</c:f>
              <c:numCache>
                <c:formatCode>[&gt;=20]#,##0.0_);[&lt;=-20]\(#,##0.0\);#,##0.00_)</c:formatCode>
                <c:ptCount val="12"/>
                <c:pt idx="0">
                  <c:v>0</c:v>
                </c:pt>
                <c:pt idx="1">
                  <c:v>0</c:v>
                </c:pt>
                <c:pt idx="2">
                  <c:v>0</c:v>
                </c:pt>
                <c:pt idx="3">
                  <c:v>2.1576895232392201E-2</c:v>
                </c:pt>
                <c:pt idx="4">
                  <c:v>8.4185140628220981E-2</c:v>
                </c:pt>
                <c:pt idx="5">
                  <c:v>0.18660133821906608</c:v>
                </c:pt>
                <c:pt idx="6">
                  <c:v>0.39780588461955008</c:v>
                </c:pt>
                <c:pt idx="7">
                  <c:v>0.32226821497332259</c:v>
                </c:pt>
                <c:pt idx="8">
                  <c:v>0.11985798112324567</c:v>
                </c:pt>
                <c:pt idx="9">
                  <c:v>0</c:v>
                </c:pt>
                <c:pt idx="10">
                  <c:v>0</c:v>
                </c:pt>
                <c:pt idx="11">
                  <c:v>0</c:v>
                </c:pt>
              </c:numCache>
            </c:numRef>
          </c:val>
          <c:smooth val="0"/>
        </c:ser>
        <c:dLbls>
          <c:showLegendKey val="0"/>
          <c:showVal val="0"/>
          <c:showCatName val="0"/>
          <c:showSerName val="0"/>
          <c:showPercent val="0"/>
          <c:showBubbleSize val="0"/>
        </c:dLbls>
        <c:marker val="1"/>
        <c:smooth val="0"/>
        <c:axId val="77869056"/>
        <c:axId val="77870592"/>
      </c:lineChart>
      <c:catAx>
        <c:axId val="77869056"/>
        <c:scaling>
          <c:orientation val="minMax"/>
        </c:scaling>
        <c:delete val="0"/>
        <c:axPos val="b"/>
        <c:majorTickMark val="out"/>
        <c:minorTickMark val="none"/>
        <c:tickLblPos val="nextTo"/>
        <c:crossAx val="77870592"/>
        <c:crosses val="autoZero"/>
        <c:auto val="1"/>
        <c:lblAlgn val="ctr"/>
        <c:lblOffset val="100"/>
        <c:noMultiLvlLbl val="0"/>
      </c:catAx>
      <c:valAx>
        <c:axId val="7787059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7869056"/>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MissionH!$D$4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MissionH!$E$21:$E$32</c:f>
              <c:numCache>
                <c:formatCode>[&gt;=20]#,##0.0_);[&lt;=-20]\(#,##0.0\);#,##0.00_)</c:formatCode>
                <c:ptCount val="12"/>
                <c:pt idx="0">
                  <c:v>0</c:v>
                </c:pt>
                <c:pt idx="1">
                  <c:v>0</c:v>
                </c:pt>
                <c:pt idx="2">
                  <c:v>0</c:v>
                </c:pt>
                <c:pt idx="3">
                  <c:v>0</c:v>
                </c:pt>
                <c:pt idx="4">
                  <c:v>1.2169168173936307E-2</c:v>
                </c:pt>
                <c:pt idx="5">
                  <c:v>7.8155892784389572E-2</c:v>
                </c:pt>
                <c:pt idx="6">
                  <c:v>0.22745762737763389</c:v>
                </c:pt>
                <c:pt idx="7">
                  <c:v>0.19986786915485369</c:v>
                </c:pt>
                <c:pt idx="8">
                  <c:v>0.12604734647194588</c:v>
                </c:pt>
                <c:pt idx="9">
                  <c:v>0</c:v>
                </c:pt>
                <c:pt idx="10">
                  <c:v>0</c:v>
                </c:pt>
                <c:pt idx="11">
                  <c:v>0</c:v>
                </c:pt>
              </c:numCache>
            </c:numRef>
          </c:val>
        </c:ser>
        <c:ser>
          <c:idx val="4"/>
          <c:order val="3"/>
          <c:tx>
            <c:strRef>
              <c:f>MissionH!$F$4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MissionH!$G$21:$G$32</c:f>
              <c:numCache>
                <c:formatCode>[&gt;=20]#,##0.0_);[&lt;=-20]\(#,##0.0\);#,##0.00_)</c:formatCode>
                <c:ptCount val="12"/>
                <c:pt idx="0">
                  <c:v>0</c:v>
                </c:pt>
                <c:pt idx="1">
                  <c:v>0</c:v>
                </c:pt>
                <c:pt idx="2">
                  <c:v>0</c:v>
                </c:pt>
                <c:pt idx="3">
                  <c:v>9.3612117920675239E-3</c:v>
                </c:pt>
                <c:pt idx="4">
                  <c:v>6.0212788023361934E-2</c:v>
                </c:pt>
                <c:pt idx="5">
                  <c:v>0.11108531098949714</c:v>
                </c:pt>
                <c:pt idx="6">
                  <c:v>0.18850531289896652</c:v>
                </c:pt>
                <c:pt idx="7">
                  <c:v>0.17713896297393741</c:v>
                </c:pt>
                <c:pt idx="8">
                  <c:v>7.5096023086242927E-2</c:v>
                </c:pt>
                <c:pt idx="9">
                  <c:v>0</c:v>
                </c:pt>
                <c:pt idx="10">
                  <c:v>0</c:v>
                </c:pt>
                <c:pt idx="11">
                  <c:v>0</c:v>
                </c:pt>
              </c:numCache>
            </c:numRef>
          </c:val>
        </c:ser>
        <c:dLbls>
          <c:showLegendKey val="0"/>
          <c:showVal val="0"/>
          <c:showCatName val="0"/>
          <c:showSerName val="0"/>
          <c:showPercent val="0"/>
          <c:showBubbleSize val="0"/>
        </c:dLbls>
        <c:gapWidth val="150"/>
        <c:axId val="141798016"/>
        <c:axId val="141812096"/>
      </c:barChart>
      <c:lineChart>
        <c:grouping val="standard"/>
        <c:varyColors val="0"/>
        <c:ser>
          <c:idx val="1"/>
          <c:order val="0"/>
          <c:tx>
            <c:strRef>
              <c:f>MissionH!$Z$3</c:f>
              <c:strCache>
                <c:ptCount val="1"/>
                <c:pt idx="0">
                  <c:v>HYDROSS
2009 HIA
(Existing)
Total
River
Diversion</c:v>
                </c:pt>
              </c:strCache>
            </c:strRef>
          </c:tx>
          <c:spPr>
            <a:ln>
              <a:solidFill>
                <a:schemeClr val="accent3"/>
              </a:solidFill>
              <a:prstDash val="sys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MissionH!$AA$21:$AA$32</c:f>
              <c:numCache>
                <c:formatCode>[&gt;=20]#,##0.0_);[&lt;=-20]\(#,##0.0\);#,##0.00_)</c:formatCode>
                <c:ptCount val="12"/>
                <c:pt idx="0">
                  <c:v>0</c:v>
                </c:pt>
                <c:pt idx="1">
                  <c:v>0</c:v>
                </c:pt>
                <c:pt idx="2">
                  <c:v>0</c:v>
                </c:pt>
                <c:pt idx="3">
                  <c:v>0</c:v>
                </c:pt>
                <c:pt idx="4">
                  <c:v>3.7146422997363579E-2</c:v>
                </c:pt>
                <c:pt idx="5">
                  <c:v>0.77873264543795551</c:v>
                </c:pt>
                <c:pt idx="6">
                  <c:v>2.2984558954229133</c:v>
                </c:pt>
                <c:pt idx="7">
                  <c:v>1.83631513288864</c:v>
                </c:pt>
                <c:pt idx="8">
                  <c:v>1.299112534121438</c:v>
                </c:pt>
                <c:pt idx="9">
                  <c:v>0</c:v>
                </c:pt>
                <c:pt idx="10">
                  <c:v>0</c:v>
                </c:pt>
                <c:pt idx="11">
                  <c:v>0</c:v>
                </c:pt>
              </c:numCache>
            </c:numRef>
          </c:val>
          <c:smooth val="0"/>
        </c:ser>
        <c:ser>
          <c:idx val="2"/>
          <c:order val="1"/>
          <c:tx>
            <c:strRef>
              <c:f>MissionH!$AC$3</c:f>
              <c:strCache>
                <c:ptCount val="1"/>
                <c:pt idx="0">
                  <c:v>HYDROSS
Oper. Improv.
Total
River
Diversion</c:v>
                </c:pt>
              </c:strCache>
            </c:strRef>
          </c:tx>
          <c:spPr>
            <a:ln>
              <a:solidFill>
                <a:schemeClr val="accent2"/>
              </a:solidFill>
              <a:prstDash val="sys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MissionH!$AD$21:$AD$32</c:f>
              <c:numCache>
                <c:formatCode>[&gt;=20]#,##0.0_);[&lt;=-20]\(#,##0.0\);#,##0.00_)</c:formatCode>
                <c:ptCount val="12"/>
                <c:pt idx="0">
                  <c:v>0</c:v>
                </c:pt>
                <c:pt idx="1">
                  <c:v>0</c:v>
                </c:pt>
                <c:pt idx="2">
                  <c:v>0</c:v>
                </c:pt>
                <c:pt idx="3">
                  <c:v>3.131887518256115E-2</c:v>
                </c:pt>
                <c:pt idx="4">
                  <c:v>0.18982593954401619</c:v>
                </c:pt>
                <c:pt idx="5">
                  <c:v>0.31948608279981938</c:v>
                </c:pt>
                <c:pt idx="6">
                  <c:v>0.54214930370712267</c:v>
                </c:pt>
                <c:pt idx="7">
                  <c:v>0.46837377835520211</c:v>
                </c:pt>
                <c:pt idx="8">
                  <c:v>0.19856166865743763</c:v>
                </c:pt>
                <c:pt idx="9">
                  <c:v>0</c:v>
                </c:pt>
                <c:pt idx="10">
                  <c:v>0</c:v>
                </c:pt>
                <c:pt idx="11">
                  <c:v>0</c:v>
                </c:pt>
              </c:numCache>
            </c:numRef>
          </c:val>
          <c:smooth val="0"/>
        </c:ser>
        <c:dLbls>
          <c:showLegendKey val="0"/>
          <c:showVal val="0"/>
          <c:showCatName val="0"/>
          <c:showSerName val="0"/>
          <c:showPercent val="0"/>
          <c:showBubbleSize val="0"/>
        </c:dLbls>
        <c:marker val="1"/>
        <c:smooth val="0"/>
        <c:axId val="141798016"/>
        <c:axId val="141812096"/>
      </c:lineChart>
      <c:catAx>
        <c:axId val="141798016"/>
        <c:scaling>
          <c:orientation val="minMax"/>
        </c:scaling>
        <c:delete val="0"/>
        <c:axPos val="b"/>
        <c:majorTickMark val="out"/>
        <c:minorTickMark val="none"/>
        <c:tickLblPos val="nextTo"/>
        <c:crossAx val="141812096"/>
        <c:crosses val="autoZero"/>
        <c:auto val="1"/>
        <c:lblAlgn val="ctr"/>
        <c:lblOffset val="100"/>
        <c:noMultiLvlLbl val="0"/>
      </c:catAx>
      <c:valAx>
        <c:axId val="141812096"/>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179801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MissionH!$D$4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MissionH!$B$36:$B$47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MissionH!$E$36:$E$47</c:f>
              <c:numCache>
                <c:formatCode>[&gt;=20]#,##0.0_);[&lt;=-20]\(#,##0.0\);#,##0.00_)</c:formatCode>
                <c:ptCount val="12"/>
                <c:pt idx="0">
                  <c:v>0</c:v>
                </c:pt>
                <c:pt idx="1">
                  <c:v>0</c:v>
                </c:pt>
                <c:pt idx="2">
                  <c:v>0</c:v>
                </c:pt>
                <c:pt idx="3">
                  <c:v>0</c:v>
                </c:pt>
                <c:pt idx="4">
                  <c:v>1.2169168173936309E-2</c:v>
                </c:pt>
                <c:pt idx="5">
                  <c:v>7.8155892784389572E-2</c:v>
                </c:pt>
                <c:pt idx="6">
                  <c:v>0.23116599555592501</c:v>
                </c:pt>
                <c:pt idx="7">
                  <c:v>0.19986786915485372</c:v>
                </c:pt>
                <c:pt idx="8">
                  <c:v>0.14280676558310107</c:v>
                </c:pt>
                <c:pt idx="9">
                  <c:v>0</c:v>
                </c:pt>
                <c:pt idx="10">
                  <c:v>0</c:v>
                </c:pt>
                <c:pt idx="11">
                  <c:v>0</c:v>
                </c:pt>
              </c:numCache>
            </c:numRef>
          </c:val>
        </c:ser>
        <c:ser>
          <c:idx val="4"/>
          <c:order val="3"/>
          <c:tx>
            <c:strRef>
              <c:f>MissionH!$F$4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MissionH!$B$36:$B$47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MissionH!$G$36:$G$47</c:f>
              <c:numCache>
                <c:formatCode>[&gt;=20]#,##0.0_);[&lt;=-20]\(#,##0.0\);#,##0.00_)</c:formatCode>
                <c:ptCount val="12"/>
                <c:pt idx="0">
                  <c:v>0</c:v>
                </c:pt>
                <c:pt idx="1">
                  <c:v>0</c:v>
                </c:pt>
                <c:pt idx="2">
                  <c:v>0</c:v>
                </c:pt>
                <c:pt idx="3">
                  <c:v>8.3548815244202674E-3</c:v>
                </c:pt>
                <c:pt idx="4">
                  <c:v>6.7408093786804138E-2</c:v>
                </c:pt>
                <c:pt idx="5">
                  <c:v>0.12913477807286575</c:v>
                </c:pt>
                <c:pt idx="6">
                  <c:v>0.19370216710929863</c:v>
                </c:pt>
                <c:pt idx="7">
                  <c:v>0.18961407406459366</c:v>
                </c:pt>
                <c:pt idx="8">
                  <c:v>8.7592285602959993E-2</c:v>
                </c:pt>
                <c:pt idx="9">
                  <c:v>0</c:v>
                </c:pt>
                <c:pt idx="10">
                  <c:v>0</c:v>
                </c:pt>
                <c:pt idx="11">
                  <c:v>0</c:v>
                </c:pt>
              </c:numCache>
            </c:numRef>
          </c:val>
        </c:ser>
        <c:dLbls>
          <c:showLegendKey val="0"/>
          <c:showVal val="0"/>
          <c:showCatName val="0"/>
          <c:showSerName val="0"/>
          <c:showPercent val="0"/>
          <c:showBubbleSize val="0"/>
        </c:dLbls>
        <c:gapWidth val="150"/>
        <c:axId val="141991296"/>
        <c:axId val="142013568"/>
      </c:barChart>
      <c:lineChart>
        <c:grouping val="standard"/>
        <c:varyColors val="0"/>
        <c:ser>
          <c:idx val="1"/>
          <c:order val="0"/>
          <c:tx>
            <c:strRef>
              <c:f>MissionH!$Z$3</c:f>
              <c:strCache>
                <c:ptCount val="1"/>
                <c:pt idx="0">
                  <c:v>HYDROSS
2009 HIA
(Existing)
Total
River
Diversion</c:v>
                </c:pt>
              </c:strCache>
            </c:strRef>
          </c:tx>
          <c:spPr>
            <a:ln>
              <a:solidFill>
                <a:schemeClr val="accent3"/>
              </a:solidFill>
              <a:prstDash val="sysDot"/>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MissionH!$AA$36:$AA$47</c:f>
              <c:numCache>
                <c:formatCode>[&gt;=20]#,##0.0_);[&lt;=-20]\(#,##0.0\);#,##0.00_)</c:formatCode>
                <c:ptCount val="12"/>
                <c:pt idx="0">
                  <c:v>0</c:v>
                </c:pt>
                <c:pt idx="1">
                  <c:v>0</c:v>
                </c:pt>
                <c:pt idx="2">
                  <c:v>0</c:v>
                </c:pt>
                <c:pt idx="3">
                  <c:v>0</c:v>
                </c:pt>
                <c:pt idx="4">
                  <c:v>3.7146422997363579E-2</c:v>
                </c:pt>
                <c:pt idx="5">
                  <c:v>0.77873264543795551</c:v>
                </c:pt>
                <c:pt idx="6">
                  <c:v>2.3087827352399315</c:v>
                </c:pt>
                <c:pt idx="7">
                  <c:v>1.8363151328886405</c:v>
                </c:pt>
                <c:pt idx="8">
                  <c:v>1.3420193930849691</c:v>
                </c:pt>
                <c:pt idx="9">
                  <c:v>0</c:v>
                </c:pt>
                <c:pt idx="10">
                  <c:v>0</c:v>
                </c:pt>
                <c:pt idx="11">
                  <c:v>0</c:v>
                </c:pt>
              </c:numCache>
            </c:numRef>
          </c:val>
          <c:smooth val="0"/>
        </c:ser>
        <c:ser>
          <c:idx val="2"/>
          <c:order val="1"/>
          <c:tx>
            <c:strRef>
              <c:f>MissionH!$AC$3</c:f>
              <c:strCache>
                <c:ptCount val="1"/>
                <c:pt idx="0">
                  <c:v>HYDROSS
Oper. Improv.
Total
River
Diversion</c:v>
                </c:pt>
              </c:strCache>
            </c:strRef>
          </c:tx>
          <c:spPr>
            <a:ln>
              <a:solidFill>
                <a:schemeClr val="accent2"/>
              </a:solidFill>
              <a:prstDash val="sysDot"/>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MissionH!$AD$36:$AD$47</c:f>
              <c:numCache>
                <c:formatCode>[&gt;=20]#,##0.0_);[&lt;=-20]\(#,##0.0\);#,##0.00_)</c:formatCode>
                <c:ptCount val="12"/>
                <c:pt idx="0">
                  <c:v>0</c:v>
                </c:pt>
                <c:pt idx="1">
                  <c:v>0</c:v>
                </c:pt>
                <c:pt idx="2">
                  <c:v>0</c:v>
                </c:pt>
                <c:pt idx="3">
                  <c:v>2.7952096100435822E-2</c:v>
                </c:pt>
                <c:pt idx="4">
                  <c:v>0.21250975342624256</c:v>
                </c:pt>
                <c:pt idx="5">
                  <c:v>0.37139711841491441</c:v>
                </c:pt>
                <c:pt idx="6">
                  <c:v>0.55709567762237178</c:v>
                </c:pt>
                <c:pt idx="7">
                  <c:v>0.50135926510997808</c:v>
                </c:pt>
                <c:pt idx="8">
                  <c:v>0.23160308197503968</c:v>
                </c:pt>
                <c:pt idx="9">
                  <c:v>0</c:v>
                </c:pt>
                <c:pt idx="10">
                  <c:v>0</c:v>
                </c:pt>
                <c:pt idx="11">
                  <c:v>0</c:v>
                </c:pt>
              </c:numCache>
            </c:numRef>
          </c:val>
          <c:smooth val="0"/>
        </c:ser>
        <c:dLbls>
          <c:showLegendKey val="0"/>
          <c:showVal val="0"/>
          <c:showCatName val="0"/>
          <c:showSerName val="0"/>
          <c:showPercent val="0"/>
          <c:showBubbleSize val="0"/>
        </c:dLbls>
        <c:marker val="1"/>
        <c:smooth val="0"/>
        <c:axId val="141991296"/>
        <c:axId val="142013568"/>
      </c:lineChart>
      <c:catAx>
        <c:axId val="141991296"/>
        <c:scaling>
          <c:orientation val="minMax"/>
        </c:scaling>
        <c:delete val="0"/>
        <c:axPos val="b"/>
        <c:majorTickMark val="out"/>
        <c:minorTickMark val="none"/>
        <c:tickLblPos val="nextTo"/>
        <c:crossAx val="142013568"/>
        <c:crosses val="autoZero"/>
        <c:auto val="1"/>
        <c:lblAlgn val="ctr"/>
        <c:lblOffset val="100"/>
        <c:noMultiLvlLbl val="0"/>
      </c:catAx>
      <c:valAx>
        <c:axId val="14201356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1991296"/>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KHReuse!$D$4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KHReuse!$E$6:$E$17</c:f>
              <c:numCache>
                <c:formatCode>[&gt;=20]#,##0.0_);[&lt;=-20]\(#,##0.0\);#,##0.00_)</c:formatCode>
                <c:ptCount val="12"/>
                <c:pt idx="0">
                  <c:v>0</c:v>
                </c:pt>
                <c:pt idx="1">
                  <c:v>0</c:v>
                </c:pt>
                <c:pt idx="2">
                  <c:v>0</c:v>
                </c:pt>
                <c:pt idx="3">
                  <c:v>5.460971190009792E-3</c:v>
                </c:pt>
                <c:pt idx="4">
                  <c:v>4.8219213699022632E-3</c:v>
                </c:pt>
                <c:pt idx="5">
                  <c:v>0.15845530766757135</c:v>
                </c:pt>
                <c:pt idx="6">
                  <c:v>0.25114657930225887</c:v>
                </c:pt>
                <c:pt idx="7">
                  <c:v>0.17986347664117355</c:v>
                </c:pt>
                <c:pt idx="8">
                  <c:v>0.12432423773001015</c:v>
                </c:pt>
                <c:pt idx="9">
                  <c:v>6.7100231111290529E-3</c:v>
                </c:pt>
                <c:pt idx="10">
                  <c:v>0</c:v>
                </c:pt>
                <c:pt idx="11">
                  <c:v>0</c:v>
                </c:pt>
              </c:numCache>
            </c:numRef>
          </c:val>
        </c:ser>
        <c:ser>
          <c:idx val="4"/>
          <c:order val="3"/>
          <c:tx>
            <c:strRef>
              <c:f>KHReuse!$F$4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KHReuse!$G$6:$G$17</c:f>
              <c:numCache>
                <c:formatCode>[&gt;=20]#,##0.0_);[&lt;=-20]\(#,##0.0\);#,##0.00_)</c:formatCode>
                <c:ptCount val="12"/>
                <c:pt idx="0">
                  <c:v>0</c:v>
                </c:pt>
                <c:pt idx="1">
                  <c:v>0</c:v>
                </c:pt>
                <c:pt idx="2">
                  <c:v>0</c:v>
                </c:pt>
                <c:pt idx="3">
                  <c:v>5.2285894366658064E-3</c:v>
                </c:pt>
                <c:pt idx="4">
                  <c:v>4.6185873357214635E-2</c:v>
                </c:pt>
                <c:pt idx="5">
                  <c:v>0.13004663837751565</c:v>
                </c:pt>
                <c:pt idx="6">
                  <c:v>0.26215566481060504</c:v>
                </c:pt>
                <c:pt idx="7">
                  <c:v>0.22334791210290772</c:v>
                </c:pt>
                <c:pt idx="8">
                  <c:v>0.10695370169890833</c:v>
                </c:pt>
                <c:pt idx="9">
                  <c:v>0</c:v>
                </c:pt>
                <c:pt idx="10">
                  <c:v>0</c:v>
                </c:pt>
                <c:pt idx="11">
                  <c:v>0</c:v>
                </c:pt>
              </c:numCache>
            </c:numRef>
          </c:val>
        </c:ser>
        <c:dLbls>
          <c:showLegendKey val="0"/>
          <c:showVal val="0"/>
          <c:showCatName val="0"/>
          <c:showSerName val="0"/>
          <c:showPercent val="0"/>
          <c:showBubbleSize val="0"/>
        </c:dLbls>
        <c:gapWidth val="150"/>
        <c:axId val="142185216"/>
        <c:axId val="142186752"/>
      </c:barChart>
      <c:lineChart>
        <c:grouping val="standard"/>
        <c:varyColors val="0"/>
        <c:ser>
          <c:idx val="1"/>
          <c:order val="0"/>
          <c:tx>
            <c:strRef>
              <c:f>KHReuse!$T$3</c:f>
              <c:strCache>
                <c:ptCount val="1"/>
                <c:pt idx="0">
                  <c:v>HYDROSS
2009 HIA
(Existing)
Total
River
Diversion</c:v>
                </c:pt>
              </c:strCache>
            </c:strRef>
          </c:tx>
          <c:spPr>
            <a:ln>
              <a:solidFill>
                <a:schemeClr val="accent3"/>
              </a:solidFill>
              <a:prstDash val="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KHReuse!$U$6:$U$17</c:f>
              <c:numCache>
                <c:formatCode>[&gt;=20]#,##0.0_);[&lt;=-20]\(#,##0.0\);#,##0.00_)</c:formatCode>
                <c:ptCount val="12"/>
                <c:pt idx="0">
                  <c:v>0</c:v>
                </c:pt>
                <c:pt idx="1">
                  <c:v>0</c:v>
                </c:pt>
                <c:pt idx="2">
                  <c:v>0</c:v>
                </c:pt>
                <c:pt idx="3">
                  <c:v>7.5064896082608816E-3</c:v>
                </c:pt>
                <c:pt idx="4">
                  <c:v>6.6280706115495027E-3</c:v>
                </c:pt>
                <c:pt idx="5">
                  <c:v>0.21780798304820803</c:v>
                </c:pt>
                <c:pt idx="6">
                  <c:v>0.34521866570757231</c:v>
                </c:pt>
                <c:pt idx="7">
                  <c:v>0.24723501943803927</c:v>
                </c:pt>
                <c:pt idx="8">
                  <c:v>0.17089242299657753</c:v>
                </c:pt>
                <c:pt idx="9">
                  <c:v>9.2233994654694878E-3</c:v>
                </c:pt>
                <c:pt idx="10">
                  <c:v>0</c:v>
                </c:pt>
                <c:pt idx="11">
                  <c:v>0</c:v>
                </c:pt>
              </c:numCache>
            </c:numRef>
          </c:val>
          <c:smooth val="0"/>
        </c:ser>
        <c:ser>
          <c:idx val="2"/>
          <c:order val="1"/>
          <c:tx>
            <c:strRef>
              <c:f>KHReuse!$W$3</c:f>
              <c:strCache>
                <c:ptCount val="1"/>
                <c:pt idx="0">
                  <c:v>HYDROSS
Oper. Improv.
Total
River
Diversion</c:v>
                </c:pt>
              </c:strCache>
            </c:strRef>
          </c:tx>
          <c:spPr>
            <a:ln>
              <a:solidFill>
                <a:schemeClr val="accent2"/>
              </a:solidFill>
              <a:prstDash val="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KHReuse!$X$6:$X$17</c:f>
              <c:numCache>
                <c:formatCode>[&gt;=20]#,##0.0_);[&lt;=-20]\(#,##0.0\);#,##0.00_)</c:formatCode>
                <c:ptCount val="12"/>
                <c:pt idx="0">
                  <c:v>0</c:v>
                </c:pt>
                <c:pt idx="1">
                  <c:v>0</c:v>
                </c:pt>
                <c:pt idx="2">
                  <c:v>0</c:v>
                </c:pt>
                <c:pt idx="3">
                  <c:v>6.0690767038808907E-3</c:v>
                </c:pt>
                <c:pt idx="4">
                  <c:v>5.3743271338313678E-2</c:v>
                </c:pt>
                <c:pt idx="5">
                  <c:v>0.16374528659615481</c:v>
                </c:pt>
                <c:pt idx="6">
                  <c:v>0.36031150115671817</c:v>
                </c:pt>
                <c:pt idx="7">
                  <c:v>0.30700743931671165</c:v>
                </c:pt>
                <c:pt idx="8">
                  <c:v>0.14701539752427262</c:v>
                </c:pt>
                <c:pt idx="9">
                  <c:v>0</c:v>
                </c:pt>
                <c:pt idx="10">
                  <c:v>0</c:v>
                </c:pt>
                <c:pt idx="11">
                  <c:v>0</c:v>
                </c:pt>
              </c:numCache>
            </c:numRef>
          </c:val>
          <c:smooth val="0"/>
        </c:ser>
        <c:dLbls>
          <c:showLegendKey val="0"/>
          <c:showVal val="0"/>
          <c:showCatName val="0"/>
          <c:showSerName val="0"/>
          <c:showPercent val="0"/>
          <c:showBubbleSize val="0"/>
        </c:dLbls>
        <c:marker val="1"/>
        <c:smooth val="0"/>
        <c:axId val="142185216"/>
        <c:axId val="142186752"/>
      </c:lineChart>
      <c:catAx>
        <c:axId val="142185216"/>
        <c:scaling>
          <c:orientation val="minMax"/>
        </c:scaling>
        <c:delete val="0"/>
        <c:axPos val="b"/>
        <c:majorTickMark val="out"/>
        <c:minorTickMark val="none"/>
        <c:tickLblPos val="nextTo"/>
        <c:crossAx val="142186752"/>
        <c:crosses val="autoZero"/>
        <c:auto val="1"/>
        <c:lblAlgn val="ctr"/>
        <c:lblOffset val="100"/>
        <c:noMultiLvlLbl val="0"/>
      </c:catAx>
      <c:valAx>
        <c:axId val="142186752"/>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218521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KHReuse!$D$4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KHReuse!$B$21:$B$32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KHReuse!$E$21:$E$32</c:f>
              <c:numCache>
                <c:formatCode>[&gt;=20]#,##0.0_);[&lt;=-20]\(#,##0.0\);#,##0.00_)</c:formatCode>
                <c:ptCount val="12"/>
                <c:pt idx="0">
                  <c:v>0</c:v>
                </c:pt>
                <c:pt idx="1">
                  <c:v>0</c:v>
                </c:pt>
                <c:pt idx="2">
                  <c:v>0</c:v>
                </c:pt>
                <c:pt idx="3">
                  <c:v>6.2936724707559656E-4</c:v>
                </c:pt>
                <c:pt idx="4">
                  <c:v>3.4518372858838499E-2</c:v>
                </c:pt>
                <c:pt idx="5">
                  <c:v>0.15775816240927223</c:v>
                </c:pt>
                <c:pt idx="6">
                  <c:v>0.35048977860988367</c:v>
                </c:pt>
                <c:pt idx="7">
                  <c:v>0.24707989862884727</c:v>
                </c:pt>
                <c:pt idx="8">
                  <c:v>8.4683783737279514E-2</c:v>
                </c:pt>
                <c:pt idx="9">
                  <c:v>1.1038133256402771E-2</c:v>
                </c:pt>
                <c:pt idx="10">
                  <c:v>0</c:v>
                </c:pt>
                <c:pt idx="11">
                  <c:v>0</c:v>
                </c:pt>
              </c:numCache>
            </c:numRef>
          </c:val>
        </c:ser>
        <c:ser>
          <c:idx val="4"/>
          <c:order val="3"/>
          <c:tx>
            <c:strRef>
              <c:f>KHReuse!$F$4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KHReuse!$B$21:$B$32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KHReuse!$G$21:$G$32</c:f>
              <c:numCache>
                <c:formatCode>[&gt;=20]#,##0.0_);[&lt;=-20]\(#,##0.0\);#,##0.00_)</c:formatCode>
                <c:ptCount val="12"/>
                <c:pt idx="0">
                  <c:v>0</c:v>
                </c:pt>
                <c:pt idx="1">
                  <c:v>0</c:v>
                </c:pt>
                <c:pt idx="2">
                  <c:v>0</c:v>
                </c:pt>
                <c:pt idx="3">
                  <c:v>1.8145141859836525E-2</c:v>
                </c:pt>
                <c:pt idx="4">
                  <c:v>6.3827521419446295E-2</c:v>
                </c:pt>
                <c:pt idx="5">
                  <c:v>0.12760662997373826</c:v>
                </c:pt>
                <c:pt idx="6">
                  <c:v>0.29311085079027283</c:v>
                </c:pt>
                <c:pt idx="7">
                  <c:v>0.2293801551011351</c:v>
                </c:pt>
                <c:pt idx="8">
                  <c:v>8.3279810638449275E-2</c:v>
                </c:pt>
                <c:pt idx="9">
                  <c:v>0</c:v>
                </c:pt>
                <c:pt idx="10">
                  <c:v>0</c:v>
                </c:pt>
                <c:pt idx="11">
                  <c:v>0</c:v>
                </c:pt>
              </c:numCache>
            </c:numRef>
          </c:val>
        </c:ser>
        <c:dLbls>
          <c:showLegendKey val="0"/>
          <c:showVal val="0"/>
          <c:showCatName val="0"/>
          <c:showSerName val="0"/>
          <c:showPercent val="0"/>
          <c:showBubbleSize val="0"/>
        </c:dLbls>
        <c:gapWidth val="150"/>
        <c:axId val="142251520"/>
        <c:axId val="142253056"/>
      </c:barChart>
      <c:lineChart>
        <c:grouping val="standard"/>
        <c:varyColors val="0"/>
        <c:ser>
          <c:idx val="1"/>
          <c:order val="0"/>
          <c:tx>
            <c:strRef>
              <c:f>KHReuse!$T$3</c:f>
              <c:strCache>
                <c:ptCount val="1"/>
                <c:pt idx="0">
                  <c:v>HYDROSS
2009 HIA
(Existing)
Total
River
Diversion</c:v>
                </c:pt>
              </c:strCache>
            </c:strRef>
          </c:tx>
          <c:spPr>
            <a:ln>
              <a:solidFill>
                <a:schemeClr val="accent3"/>
              </a:solidFill>
              <a:prstDash val="sys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KHReuse!$U$21:$U$32</c:f>
              <c:numCache>
                <c:formatCode>[&gt;=20]#,##0.0_);[&lt;=-20]\(#,##0.0\);#,##0.00_)</c:formatCode>
                <c:ptCount val="12"/>
                <c:pt idx="0">
                  <c:v>0</c:v>
                </c:pt>
                <c:pt idx="1">
                  <c:v>0</c:v>
                </c:pt>
                <c:pt idx="2">
                  <c:v>0</c:v>
                </c:pt>
                <c:pt idx="3">
                  <c:v>8.6510961797332852E-4</c:v>
                </c:pt>
                <c:pt idx="4">
                  <c:v>4.744793520115257E-2</c:v>
                </c:pt>
                <c:pt idx="5">
                  <c:v>0.21684970777906837</c:v>
                </c:pt>
                <c:pt idx="6">
                  <c:v>0.4817728915599776</c:v>
                </c:pt>
                <c:pt idx="7">
                  <c:v>0.33962872663759075</c:v>
                </c:pt>
                <c:pt idx="8">
                  <c:v>0.11640382644299589</c:v>
                </c:pt>
                <c:pt idx="9">
                  <c:v>1.5172691761378381E-2</c:v>
                </c:pt>
                <c:pt idx="10">
                  <c:v>0</c:v>
                </c:pt>
                <c:pt idx="11">
                  <c:v>0</c:v>
                </c:pt>
              </c:numCache>
            </c:numRef>
          </c:val>
          <c:smooth val="0"/>
        </c:ser>
        <c:ser>
          <c:idx val="2"/>
          <c:order val="1"/>
          <c:tx>
            <c:strRef>
              <c:f>KHReuse!$W$3</c:f>
              <c:strCache>
                <c:ptCount val="1"/>
                <c:pt idx="0">
                  <c:v>HYDROSS
Oper. Improv.
Total
River
Diversion</c:v>
                </c:pt>
              </c:strCache>
            </c:strRef>
          </c:tx>
          <c:spPr>
            <a:ln>
              <a:solidFill>
                <a:schemeClr val="accent2"/>
              </a:solidFill>
              <a:prstDash val="sys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KHReuse!$X$21:$X$32</c:f>
              <c:numCache>
                <c:formatCode>[&gt;=20]#,##0.0_);[&lt;=-20]\(#,##0.0\);#,##0.00_)</c:formatCode>
                <c:ptCount val="12"/>
                <c:pt idx="0">
                  <c:v>0</c:v>
                </c:pt>
                <c:pt idx="1">
                  <c:v>0</c:v>
                </c:pt>
                <c:pt idx="2">
                  <c:v>0</c:v>
                </c:pt>
                <c:pt idx="3">
                  <c:v>2.494177575235261E-2</c:v>
                </c:pt>
                <c:pt idx="4">
                  <c:v>8.1852679229972553E-2</c:v>
                </c:pt>
                <c:pt idx="5">
                  <c:v>0.17487192721993647</c:v>
                </c:pt>
                <c:pt idx="6">
                  <c:v>0.37616297123198611</c:v>
                </c:pt>
                <c:pt idx="7">
                  <c:v>0.31529918226960157</c:v>
                </c:pt>
                <c:pt idx="8">
                  <c:v>0.11447396651333233</c:v>
                </c:pt>
                <c:pt idx="9">
                  <c:v>0</c:v>
                </c:pt>
                <c:pt idx="10">
                  <c:v>0</c:v>
                </c:pt>
                <c:pt idx="11">
                  <c:v>0</c:v>
                </c:pt>
              </c:numCache>
            </c:numRef>
          </c:val>
          <c:smooth val="0"/>
        </c:ser>
        <c:dLbls>
          <c:showLegendKey val="0"/>
          <c:showVal val="0"/>
          <c:showCatName val="0"/>
          <c:showSerName val="0"/>
          <c:showPercent val="0"/>
          <c:showBubbleSize val="0"/>
        </c:dLbls>
        <c:marker val="1"/>
        <c:smooth val="0"/>
        <c:axId val="142251520"/>
        <c:axId val="142253056"/>
      </c:lineChart>
      <c:catAx>
        <c:axId val="142251520"/>
        <c:scaling>
          <c:orientation val="minMax"/>
        </c:scaling>
        <c:delete val="0"/>
        <c:axPos val="b"/>
        <c:majorTickMark val="out"/>
        <c:minorTickMark val="none"/>
        <c:tickLblPos val="nextTo"/>
        <c:crossAx val="142253056"/>
        <c:crosses val="autoZero"/>
        <c:auto val="1"/>
        <c:lblAlgn val="ctr"/>
        <c:lblOffset val="100"/>
        <c:noMultiLvlLbl val="0"/>
      </c:catAx>
      <c:valAx>
        <c:axId val="142253056"/>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2251520"/>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KHReuse!$D$4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KHReuse!$B$36:$B$47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KHReuse!$E$36:$E$47</c:f>
              <c:numCache>
                <c:formatCode>[&gt;=20]#,##0.0_);[&lt;=-20]\(#,##0.0\);#,##0.00_)</c:formatCode>
                <c:ptCount val="12"/>
                <c:pt idx="0">
                  <c:v>0</c:v>
                </c:pt>
                <c:pt idx="1">
                  <c:v>0</c:v>
                </c:pt>
                <c:pt idx="2">
                  <c:v>1.0457178874486834E-3</c:v>
                </c:pt>
                <c:pt idx="3">
                  <c:v>1.8648635659501527E-2</c:v>
                </c:pt>
                <c:pt idx="4">
                  <c:v>0.11151419360876377</c:v>
                </c:pt>
                <c:pt idx="5">
                  <c:v>0.19830877826700452</c:v>
                </c:pt>
                <c:pt idx="6">
                  <c:v>0.34189165375752795</c:v>
                </c:pt>
                <c:pt idx="7">
                  <c:v>0.22660125666631059</c:v>
                </c:pt>
                <c:pt idx="8">
                  <c:v>2.6840092444516211E-2</c:v>
                </c:pt>
                <c:pt idx="9">
                  <c:v>2.1582455288177E-2</c:v>
                </c:pt>
                <c:pt idx="10">
                  <c:v>0</c:v>
                </c:pt>
                <c:pt idx="11">
                  <c:v>0</c:v>
                </c:pt>
              </c:numCache>
            </c:numRef>
          </c:val>
        </c:ser>
        <c:ser>
          <c:idx val="4"/>
          <c:order val="3"/>
          <c:tx>
            <c:strRef>
              <c:f>KHReuse!$F$4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KHReuse!$B$36:$B$47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KHReuse!$G$36:$G$47</c:f>
              <c:numCache>
                <c:formatCode>[&gt;=20]#,##0.0_);[&lt;=-20]\(#,##0.0\);#,##0.00_)</c:formatCode>
                <c:ptCount val="12"/>
                <c:pt idx="0">
                  <c:v>0</c:v>
                </c:pt>
                <c:pt idx="1">
                  <c:v>0</c:v>
                </c:pt>
                <c:pt idx="2">
                  <c:v>0</c:v>
                </c:pt>
                <c:pt idx="3">
                  <c:v>1.2490519209812761E-2</c:v>
                </c:pt>
                <c:pt idx="4">
                  <c:v>7.5698355955283847E-2</c:v>
                </c:pt>
                <c:pt idx="5">
                  <c:v>0.16592057145686157</c:v>
                </c:pt>
                <c:pt idx="6">
                  <c:v>0.26093566060871637</c:v>
                </c:pt>
                <c:pt idx="7">
                  <c:v>0.23386318641442447</c:v>
                </c:pt>
                <c:pt idx="8">
                  <c:v>0.10596607924976036</c:v>
                </c:pt>
                <c:pt idx="9">
                  <c:v>0</c:v>
                </c:pt>
                <c:pt idx="10">
                  <c:v>0</c:v>
                </c:pt>
                <c:pt idx="11">
                  <c:v>0</c:v>
                </c:pt>
              </c:numCache>
            </c:numRef>
          </c:val>
        </c:ser>
        <c:dLbls>
          <c:showLegendKey val="0"/>
          <c:showVal val="0"/>
          <c:showCatName val="0"/>
          <c:showSerName val="0"/>
          <c:showPercent val="0"/>
          <c:showBubbleSize val="0"/>
        </c:dLbls>
        <c:gapWidth val="150"/>
        <c:axId val="142420224"/>
        <c:axId val="142438400"/>
      </c:barChart>
      <c:lineChart>
        <c:grouping val="standard"/>
        <c:varyColors val="0"/>
        <c:ser>
          <c:idx val="1"/>
          <c:order val="0"/>
          <c:tx>
            <c:strRef>
              <c:f>KHReuse!$T$3</c:f>
              <c:strCache>
                <c:ptCount val="1"/>
                <c:pt idx="0">
                  <c:v>HYDROSS
2009 HIA
(Existing)
Total
River
Diversion</c:v>
                </c:pt>
              </c:strCache>
            </c:strRef>
          </c:tx>
          <c:spPr>
            <a:ln>
              <a:solidFill>
                <a:schemeClr val="accent3"/>
              </a:solidFill>
              <a:prstDash val="sysDot"/>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KHReuse!$U$36:$U$47</c:f>
              <c:numCache>
                <c:formatCode>[&gt;=20]#,##0.0_);[&lt;=-20]\(#,##0.0\);#,##0.00_)</c:formatCode>
                <c:ptCount val="12"/>
                <c:pt idx="0">
                  <c:v>0</c:v>
                </c:pt>
                <c:pt idx="1">
                  <c:v>0</c:v>
                </c:pt>
                <c:pt idx="2">
                  <c:v>1.4374129037095307E-3</c:v>
                </c:pt>
                <c:pt idx="3">
                  <c:v>2.5633863449486628E-2</c:v>
                </c:pt>
                <c:pt idx="4">
                  <c:v>0.15328411492613578</c:v>
                </c:pt>
                <c:pt idx="5">
                  <c:v>0.27258938593402682</c:v>
                </c:pt>
                <c:pt idx="6">
                  <c:v>0.46995416324058825</c:v>
                </c:pt>
                <c:pt idx="7">
                  <c:v>0.31147939060661251</c:v>
                </c:pt>
                <c:pt idx="8">
                  <c:v>3.6893597861877951E-2</c:v>
                </c:pt>
                <c:pt idx="9">
                  <c:v>2.9666605207116146E-2</c:v>
                </c:pt>
                <c:pt idx="10">
                  <c:v>0</c:v>
                </c:pt>
                <c:pt idx="11">
                  <c:v>0</c:v>
                </c:pt>
              </c:numCache>
            </c:numRef>
          </c:val>
          <c:smooth val="0"/>
        </c:ser>
        <c:ser>
          <c:idx val="2"/>
          <c:order val="1"/>
          <c:tx>
            <c:strRef>
              <c:f>KHReuse!$W$3</c:f>
              <c:strCache>
                <c:ptCount val="1"/>
                <c:pt idx="0">
                  <c:v>HYDROSS
Oper. Improv.
Total
River
Diversion</c:v>
                </c:pt>
              </c:strCache>
            </c:strRef>
          </c:tx>
          <c:spPr>
            <a:ln>
              <a:solidFill>
                <a:schemeClr val="accent2"/>
              </a:solidFill>
              <a:prstDash val="sysDot"/>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KHReuse!$X$36:$X$47</c:f>
              <c:numCache>
                <c:formatCode>[&gt;=20]#,##0.0_);[&lt;=-20]\(#,##0.0\);#,##0.00_)</c:formatCode>
                <c:ptCount val="12"/>
                <c:pt idx="0">
                  <c:v>0</c:v>
                </c:pt>
                <c:pt idx="1">
                  <c:v>0</c:v>
                </c:pt>
                <c:pt idx="2">
                  <c:v>0</c:v>
                </c:pt>
                <c:pt idx="3">
                  <c:v>1.7169098570189362E-2</c:v>
                </c:pt>
                <c:pt idx="4">
                  <c:v>0.10189660360726338</c:v>
                </c:pt>
                <c:pt idx="5">
                  <c:v>0.21169897818405578</c:v>
                </c:pt>
                <c:pt idx="6">
                  <c:v>0.34933126369903889</c:v>
                </c:pt>
                <c:pt idx="7">
                  <c:v>0.3214614246246385</c:v>
                </c:pt>
                <c:pt idx="8">
                  <c:v>0.14565784089314138</c:v>
                </c:pt>
                <c:pt idx="9">
                  <c:v>0</c:v>
                </c:pt>
                <c:pt idx="10">
                  <c:v>0</c:v>
                </c:pt>
                <c:pt idx="11">
                  <c:v>0</c:v>
                </c:pt>
              </c:numCache>
            </c:numRef>
          </c:val>
          <c:smooth val="0"/>
        </c:ser>
        <c:dLbls>
          <c:showLegendKey val="0"/>
          <c:showVal val="0"/>
          <c:showCatName val="0"/>
          <c:showSerName val="0"/>
          <c:showPercent val="0"/>
          <c:showBubbleSize val="0"/>
        </c:dLbls>
        <c:marker val="1"/>
        <c:smooth val="0"/>
        <c:axId val="142420224"/>
        <c:axId val="142438400"/>
      </c:lineChart>
      <c:catAx>
        <c:axId val="142420224"/>
        <c:scaling>
          <c:orientation val="minMax"/>
        </c:scaling>
        <c:delete val="0"/>
        <c:axPos val="b"/>
        <c:majorTickMark val="out"/>
        <c:minorTickMark val="none"/>
        <c:tickLblPos val="nextTo"/>
        <c:crossAx val="142438400"/>
        <c:crosses val="autoZero"/>
        <c:auto val="1"/>
        <c:lblAlgn val="ctr"/>
        <c:lblOffset val="100"/>
        <c:noMultiLvlLbl val="0"/>
      </c:catAx>
      <c:valAx>
        <c:axId val="14243840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2420224"/>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Ninepipe!$Z$3</c:f>
              <c:strCache>
                <c:ptCount val="1"/>
                <c:pt idx="0">
                  <c:v>HYDROSS
2009 HIA
(Existing)
Total
River
Diversion</c:v>
                </c:pt>
              </c:strCache>
            </c:strRef>
          </c:tx>
          <c:spPr>
            <a:ln>
              <a:solidFill>
                <a:schemeClr val="accent3"/>
              </a:solidFill>
              <a:prstDash val="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Ninepipe!$Z$6:$Z$17</c:f>
              <c:numCache>
                <c:formatCode>[&gt;=20]#,##0_);[&lt;=-20]\(#,##0\);#,##0.0_)</c:formatCode>
                <c:ptCount val="12"/>
                <c:pt idx="0">
                  <c:v>0</c:v>
                </c:pt>
                <c:pt idx="1">
                  <c:v>0</c:v>
                </c:pt>
                <c:pt idx="2">
                  <c:v>748.23500000000001</c:v>
                </c:pt>
                <c:pt idx="3">
                  <c:v>90.847499999999997</c:v>
                </c:pt>
                <c:pt idx="4">
                  <c:v>1757.3999999999999</c:v>
                </c:pt>
                <c:pt idx="5">
                  <c:v>5761.3499999999995</c:v>
                </c:pt>
                <c:pt idx="6">
                  <c:v>2267.3350000000005</c:v>
                </c:pt>
                <c:pt idx="7">
                  <c:v>114.2475</c:v>
                </c:pt>
                <c:pt idx="8">
                  <c:v>1301.9499999999998</c:v>
                </c:pt>
                <c:pt idx="9">
                  <c:v>1796.1025</c:v>
                </c:pt>
                <c:pt idx="10">
                  <c:v>436.24250000000001</c:v>
                </c:pt>
                <c:pt idx="11">
                  <c:v>191.4975</c:v>
                </c:pt>
              </c:numCache>
            </c:numRef>
          </c:val>
          <c:smooth val="0"/>
        </c:ser>
        <c:ser>
          <c:idx val="2"/>
          <c:order val="1"/>
          <c:tx>
            <c:strRef>
              <c:f>Ninepipe!$AC$3</c:f>
              <c:strCache>
                <c:ptCount val="1"/>
                <c:pt idx="0">
                  <c:v>HYDROSS
Oper. Improv.
Total
River
Diversion</c:v>
                </c:pt>
              </c:strCache>
            </c:strRef>
          </c:tx>
          <c:spPr>
            <a:ln>
              <a:solidFill>
                <a:schemeClr val="accent2"/>
              </a:solidFill>
              <a:prstDash val="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Ninepipe!$AC$6:$AC$17</c:f>
              <c:numCache>
                <c:formatCode>[&gt;=20]#,##0_);[&lt;=-20]\(#,##0\);#,##0.0_)</c:formatCode>
                <c:ptCount val="12"/>
                <c:pt idx="0">
                  <c:v>0</c:v>
                </c:pt>
                <c:pt idx="1">
                  <c:v>0</c:v>
                </c:pt>
                <c:pt idx="2">
                  <c:v>5155.7150000000001</c:v>
                </c:pt>
                <c:pt idx="3">
                  <c:v>917.23749999999995</c:v>
                </c:pt>
                <c:pt idx="4">
                  <c:v>1924.2425000000001</c:v>
                </c:pt>
                <c:pt idx="5">
                  <c:v>5667.3024999999998</c:v>
                </c:pt>
                <c:pt idx="6">
                  <c:v>2628.0924999999997</c:v>
                </c:pt>
                <c:pt idx="7">
                  <c:v>0</c:v>
                </c:pt>
                <c:pt idx="8">
                  <c:v>0</c:v>
                </c:pt>
                <c:pt idx="9">
                  <c:v>1175.0374999999999</c:v>
                </c:pt>
                <c:pt idx="10">
                  <c:v>707.15500000000009</c:v>
                </c:pt>
                <c:pt idx="11">
                  <c:v>606.90249999999992</c:v>
                </c:pt>
              </c:numCache>
            </c:numRef>
          </c:val>
          <c:smooth val="0"/>
        </c:ser>
        <c:dLbls>
          <c:showLegendKey val="0"/>
          <c:showVal val="0"/>
          <c:showCatName val="0"/>
          <c:showSerName val="0"/>
          <c:showPercent val="0"/>
          <c:showBubbleSize val="0"/>
        </c:dLbls>
        <c:marker val="1"/>
        <c:smooth val="0"/>
        <c:axId val="142931456"/>
        <c:axId val="142932992"/>
      </c:lineChart>
      <c:catAx>
        <c:axId val="142931456"/>
        <c:scaling>
          <c:orientation val="minMax"/>
        </c:scaling>
        <c:delete val="0"/>
        <c:axPos val="b"/>
        <c:majorTickMark val="out"/>
        <c:minorTickMark val="none"/>
        <c:tickLblPos val="nextTo"/>
        <c:crossAx val="142932992"/>
        <c:crosses val="autoZero"/>
        <c:auto val="1"/>
        <c:lblAlgn val="ctr"/>
        <c:lblOffset val="100"/>
        <c:noMultiLvlLbl val="0"/>
      </c:catAx>
      <c:valAx>
        <c:axId val="142932992"/>
        <c:scaling>
          <c:orientation val="minMax"/>
          <c:max val="100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4293145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Ninepipe!$Z$3</c:f>
              <c:strCache>
                <c:ptCount val="1"/>
                <c:pt idx="0">
                  <c:v>HYDROSS
2009 HIA
(Existing)
Total
River
Diversion</c:v>
                </c:pt>
              </c:strCache>
            </c:strRef>
          </c:tx>
          <c:spPr>
            <a:ln>
              <a:solidFill>
                <a:schemeClr val="accent3"/>
              </a:solidFill>
              <a:prstDash val="sys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Ninepipe!$Z$21:$Z$32</c:f>
              <c:numCache>
                <c:formatCode>[&gt;=20]#,##0_);[&lt;=-20]\(#,##0\);#,##0.0_)</c:formatCode>
                <c:ptCount val="12"/>
                <c:pt idx="0">
                  <c:v>148.29749999999999</c:v>
                </c:pt>
                <c:pt idx="1">
                  <c:v>297.31083333333333</c:v>
                </c:pt>
                <c:pt idx="2">
                  <c:v>427.66583333333335</c:v>
                </c:pt>
                <c:pt idx="3">
                  <c:v>1280.7808333333332</c:v>
                </c:pt>
                <c:pt idx="4">
                  <c:v>3645.6558333333332</c:v>
                </c:pt>
                <c:pt idx="5">
                  <c:v>8149.7166666666672</c:v>
                </c:pt>
                <c:pt idx="6">
                  <c:v>2841.7175000000002</c:v>
                </c:pt>
                <c:pt idx="7">
                  <c:v>1244.2033333333334</c:v>
                </c:pt>
                <c:pt idx="8">
                  <c:v>1163.9816666666668</c:v>
                </c:pt>
                <c:pt idx="9">
                  <c:v>400.05916666666661</c:v>
                </c:pt>
                <c:pt idx="10">
                  <c:v>320.58416666666665</c:v>
                </c:pt>
                <c:pt idx="11">
                  <c:v>292.33583333333331</c:v>
                </c:pt>
              </c:numCache>
            </c:numRef>
          </c:val>
          <c:smooth val="0"/>
        </c:ser>
        <c:ser>
          <c:idx val="2"/>
          <c:order val="1"/>
          <c:tx>
            <c:strRef>
              <c:f>Ninepipe!$AC$3</c:f>
              <c:strCache>
                <c:ptCount val="1"/>
                <c:pt idx="0">
                  <c:v>HYDROSS
Oper. Improv.
Total
River
Diversion</c:v>
                </c:pt>
              </c:strCache>
            </c:strRef>
          </c:tx>
          <c:spPr>
            <a:ln>
              <a:solidFill>
                <a:schemeClr val="accent2"/>
              </a:solidFill>
              <a:prstDash val="sys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Ninepipe!$AC$21:$AC$32</c:f>
              <c:numCache>
                <c:formatCode>[&gt;=20]#,##0_);[&lt;=-20]\(#,##0\);#,##0.0_)</c:formatCode>
                <c:ptCount val="12"/>
                <c:pt idx="0">
                  <c:v>0</c:v>
                </c:pt>
                <c:pt idx="1">
                  <c:v>0</c:v>
                </c:pt>
                <c:pt idx="2">
                  <c:v>4397.3916666666664</c:v>
                </c:pt>
                <c:pt idx="3">
                  <c:v>1246.5608333333332</c:v>
                </c:pt>
                <c:pt idx="4">
                  <c:v>2654.0033333333331</c:v>
                </c:pt>
                <c:pt idx="5">
                  <c:v>5604.7983333333341</c:v>
                </c:pt>
                <c:pt idx="6">
                  <c:v>2734.7508333333335</c:v>
                </c:pt>
                <c:pt idx="7">
                  <c:v>0</c:v>
                </c:pt>
                <c:pt idx="8">
                  <c:v>0</c:v>
                </c:pt>
                <c:pt idx="9">
                  <c:v>239.78000000000003</c:v>
                </c:pt>
                <c:pt idx="10">
                  <c:v>413.5291666666667</c:v>
                </c:pt>
                <c:pt idx="11">
                  <c:v>412.79416666666668</c:v>
                </c:pt>
              </c:numCache>
            </c:numRef>
          </c:val>
          <c:smooth val="0"/>
        </c:ser>
        <c:dLbls>
          <c:showLegendKey val="0"/>
          <c:showVal val="0"/>
          <c:showCatName val="0"/>
          <c:showSerName val="0"/>
          <c:showPercent val="0"/>
          <c:showBubbleSize val="0"/>
        </c:dLbls>
        <c:marker val="1"/>
        <c:smooth val="0"/>
        <c:axId val="142975744"/>
        <c:axId val="142977280"/>
      </c:lineChart>
      <c:catAx>
        <c:axId val="142975744"/>
        <c:scaling>
          <c:orientation val="minMax"/>
        </c:scaling>
        <c:delete val="0"/>
        <c:axPos val="b"/>
        <c:majorTickMark val="out"/>
        <c:minorTickMark val="none"/>
        <c:tickLblPos val="nextTo"/>
        <c:crossAx val="142977280"/>
        <c:crosses val="autoZero"/>
        <c:auto val="1"/>
        <c:lblAlgn val="ctr"/>
        <c:lblOffset val="100"/>
        <c:noMultiLvlLbl val="0"/>
      </c:catAx>
      <c:valAx>
        <c:axId val="142977280"/>
        <c:scaling>
          <c:orientation val="minMax"/>
          <c:max val="100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4297574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Ninepipe!$Z$3</c:f>
              <c:strCache>
                <c:ptCount val="1"/>
                <c:pt idx="0">
                  <c:v>HYDROSS
2009 HIA
(Existing)
Total
River
Diversion</c:v>
                </c:pt>
              </c:strCache>
            </c:strRef>
          </c:tx>
          <c:spPr>
            <a:ln>
              <a:solidFill>
                <a:schemeClr val="accent3"/>
              </a:solidFill>
              <a:prstDash val="sysDot"/>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Ninepipe!$Z$36:$Z$47</c:f>
              <c:numCache>
                <c:formatCode>[&gt;=20]#,##0_);[&lt;=-20]\(#,##0\);#,##0.0_)</c:formatCode>
                <c:ptCount val="12"/>
                <c:pt idx="0">
                  <c:v>0</c:v>
                </c:pt>
                <c:pt idx="1">
                  <c:v>0</c:v>
                </c:pt>
                <c:pt idx="2">
                  <c:v>1785.5374999999999</c:v>
                </c:pt>
                <c:pt idx="3">
                  <c:v>466.32249999999999</c:v>
                </c:pt>
                <c:pt idx="4">
                  <c:v>2933.58</c:v>
                </c:pt>
                <c:pt idx="5">
                  <c:v>7181.7849999999999</c:v>
                </c:pt>
                <c:pt idx="6">
                  <c:v>2902.0025000000001</c:v>
                </c:pt>
                <c:pt idx="7">
                  <c:v>2251.8049999999998</c:v>
                </c:pt>
                <c:pt idx="8">
                  <c:v>1802.325</c:v>
                </c:pt>
                <c:pt idx="9">
                  <c:v>35.71</c:v>
                </c:pt>
                <c:pt idx="10">
                  <c:v>211.65</c:v>
                </c:pt>
                <c:pt idx="11">
                  <c:v>356.48250000000002</c:v>
                </c:pt>
              </c:numCache>
            </c:numRef>
          </c:val>
          <c:smooth val="0"/>
        </c:ser>
        <c:ser>
          <c:idx val="2"/>
          <c:order val="1"/>
          <c:tx>
            <c:strRef>
              <c:f>Ninepipe!$AC$3</c:f>
              <c:strCache>
                <c:ptCount val="1"/>
                <c:pt idx="0">
                  <c:v>HYDROSS
Oper. Improv.
Total
River
Diversion</c:v>
                </c:pt>
              </c:strCache>
            </c:strRef>
          </c:tx>
          <c:spPr>
            <a:ln>
              <a:solidFill>
                <a:schemeClr val="accent2"/>
              </a:solidFill>
              <a:prstDash val="sysDot"/>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Ninepipe!$AC$36:$AC$47</c:f>
              <c:numCache>
                <c:formatCode>[&gt;=20]#,##0_);[&lt;=-20]\(#,##0\);#,##0.0_)</c:formatCode>
                <c:ptCount val="12"/>
                <c:pt idx="0">
                  <c:v>0</c:v>
                </c:pt>
                <c:pt idx="1">
                  <c:v>0</c:v>
                </c:pt>
                <c:pt idx="2">
                  <c:v>4378.7224999999999</c:v>
                </c:pt>
                <c:pt idx="3">
                  <c:v>1027.3050000000001</c:v>
                </c:pt>
                <c:pt idx="4">
                  <c:v>2660.3474999999999</c:v>
                </c:pt>
                <c:pt idx="5">
                  <c:v>6036.0574999999999</c:v>
                </c:pt>
                <c:pt idx="6">
                  <c:v>2479.9124999999999</c:v>
                </c:pt>
                <c:pt idx="7">
                  <c:v>0</c:v>
                </c:pt>
                <c:pt idx="8">
                  <c:v>0</c:v>
                </c:pt>
                <c:pt idx="9">
                  <c:v>111.27500000000001</c:v>
                </c:pt>
                <c:pt idx="10">
                  <c:v>711.52250000000004</c:v>
                </c:pt>
                <c:pt idx="11">
                  <c:v>607.26499999999999</c:v>
                </c:pt>
              </c:numCache>
            </c:numRef>
          </c:val>
          <c:smooth val="0"/>
        </c:ser>
        <c:dLbls>
          <c:showLegendKey val="0"/>
          <c:showVal val="0"/>
          <c:showCatName val="0"/>
          <c:showSerName val="0"/>
          <c:showPercent val="0"/>
          <c:showBubbleSize val="0"/>
        </c:dLbls>
        <c:marker val="1"/>
        <c:smooth val="0"/>
        <c:axId val="143031680"/>
        <c:axId val="143041664"/>
      </c:lineChart>
      <c:catAx>
        <c:axId val="143031680"/>
        <c:scaling>
          <c:orientation val="minMax"/>
        </c:scaling>
        <c:delete val="0"/>
        <c:axPos val="b"/>
        <c:majorTickMark val="out"/>
        <c:minorTickMark val="none"/>
        <c:tickLblPos val="nextTo"/>
        <c:crossAx val="143041664"/>
        <c:crosses val="autoZero"/>
        <c:auto val="1"/>
        <c:lblAlgn val="ctr"/>
        <c:lblOffset val="100"/>
        <c:noMultiLvlLbl val="0"/>
      </c:catAx>
      <c:valAx>
        <c:axId val="143041664"/>
        <c:scaling>
          <c:orientation val="minMax"/>
          <c:max val="100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43031680"/>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PostA!$D$4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PostA!$E$6:$E$17</c:f>
              <c:numCache>
                <c:formatCode>[&gt;=20]#,##0.0_);[&lt;=-20]\(#,##0.0\);#,##0.00_)</c:formatCode>
                <c:ptCount val="12"/>
                <c:pt idx="0">
                  <c:v>0</c:v>
                </c:pt>
                <c:pt idx="1">
                  <c:v>0</c:v>
                </c:pt>
                <c:pt idx="2">
                  <c:v>0</c:v>
                </c:pt>
                <c:pt idx="3">
                  <c:v>0</c:v>
                </c:pt>
                <c:pt idx="4">
                  <c:v>4.7912867546364441E-3</c:v>
                </c:pt>
                <c:pt idx="5">
                  <c:v>0.15748850883523255</c:v>
                </c:pt>
                <c:pt idx="6">
                  <c:v>0.24733541584846397</c:v>
                </c:pt>
                <c:pt idx="7">
                  <c:v>0.17873714096816529</c:v>
                </c:pt>
                <c:pt idx="8">
                  <c:v>0.10861723778548421</c:v>
                </c:pt>
                <c:pt idx="9">
                  <c:v>6.6661421602581929E-3</c:v>
                </c:pt>
                <c:pt idx="10">
                  <c:v>0</c:v>
                </c:pt>
                <c:pt idx="11">
                  <c:v>0</c:v>
                </c:pt>
              </c:numCache>
            </c:numRef>
          </c:val>
        </c:ser>
        <c:ser>
          <c:idx val="4"/>
          <c:order val="3"/>
          <c:tx>
            <c:strRef>
              <c:f>PostA!$F$4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PostA!$G$6:$G$17</c:f>
              <c:numCache>
                <c:formatCode>[&gt;=20]#,##0.0_);[&lt;=-20]\(#,##0.0\);#,##0.00_)</c:formatCode>
                <c:ptCount val="12"/>
                <c:pt idx="0">
                  <c:v>0</c:v>
                </c:pt>
                <c:pt idx="1">
                  <c:v>0</c:v>
                </c:pt>
                <c:pt idx="2">
                  <c:v>0</c:v>
                </c:pt>
                <c:pt idx="3">
                  <c:v>4.3236681430788206E-3</c:v>
                </c:pt>
                <c:pt idx="4">
                  <c:v>3.686085049638757E-2</c:v>
                </c:pt>
                <c:pt idx="5">
                  <c:v>0.10697062884822293</c:v>
                </c:pt>
                <c:pt idx="6">
                  <c:v>0.20998844420750767</c:v>
                </c:pt>
                <c:pt idx="7">
                  <c:v>0.1766131047694536</c:v>
                </c:pt>
                <c:pt idx="8">
                  <c:v>9.5231299340030579E-2</c:v>
                </c:pt>
                <c:pt idx="9">
                  <c:v>0</c:v>
                </c:pt>
                <c:pt idx="10">
                  <c:v>0</c:v>
                </c:pt>
                <c:pt idx="11">
                  <c:v>0</c:v>
                </c:pt>
              </c:numCache>
            </c:numRef>
          </c:val>
        </c:ser>
        <c:dLbls>
          <c:showLegendKey val="0"/>
          <c:showVal val="0"/>
          <c:showCatName val="0"/>
          <c:showSerName val="0"/>
          <c:showPercent val="0"/>
          <c:showBubbleSize val="0"/>
        </c:dLbls>
        <c:gapWidth val="150"/>
        <c:axId val="143201024"/>
        <c:axId val="143202560"/>
      </c:barChart>
      <c:lineChart>
        <c:grouping val="standard"/>
        <c:varyColors val="0"/>
        <c:ser>
          <c:idx val="1"/>
          <c:order val="0"/>
          <c:tx>
            <c:strRef>
              <c:f>PostA!$Z$3</c:f>
              <c:strCache>
                <c:ptCount val="1"/>
                <c:pt idx="0">
                  <c:v>HYDROSS
2009 HIA
(Existing)
Total
River
Diversion</c:v>
                </c:pt>
              </c:strCache>
            </c:strRef>
          </c:tx>
          <c:spPr>
            <a:ln>
              <a:solidFill>
                <a:schemeClr val="accent3"/>
              </a:solidFill>
              <a:prstDash val="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PostA!$AA$6:$AA$17</c:f>
              <c:numCache>
                <c:formatCode>[&gt;=20]#,##0.0_);[&lt;=-20]\(#,##0.0\);#,##0.00_)</c:formatCode>
                <c:ptCount val="12"/>
                <c:pt idx="0">
                  <c:v>0</c:v>
                </c:pt>
                <c:pt idx="1">
                  <c:v>0</c:v>
                </c:pt>
                <c:pt idx="2">
                  <c:v>0</c:v>
                </c:pt>
                <c:pt idx="3">
                  <c:v>0</c:v>
                </c:pt>
                <c:pt idx="4">
                  <c:v>6.2645471571789513E-2</c:v>
                </c:pt>
                <c:pt idx="5">
                  <c:v>0.51074725675748778</c:v>
                </c:pt>
                <c:pt idx="6">
                  <c:v>0.62207096541364182</c:v>
                </c:pt>
                <c:pt idx="7">
                  <c:v>0.43289369575678005</c:v>
                </c:pt>
                <c:pt idx="8">
                  <c:v>0.27225114938953165</c:v>
                </c:pt>
                <c:pt idx="9">
                  <c:v>0.10820222154055967</c:v>
                </c:pt>
                <c:pt idx="10">
                  <c:v>0</c:v>
                </c:pt>
                <c:pt idx="11">
                  <c:v>0</c:v>
                </c:pt>
              </c:numCache>
            </c:numRef>
          </c:val>
          <c:smooth val="0"/>
        </c:ser>
        <c:ser>
          <c:idx val="2"/>
          <c:order val="1"/>
          <c:tx>
            <c:strRef>
              <c:f>PostA!$AC$3</c:f>
              <c:strCache>
                <c:ptCount val="1"/>
                <c:pt idx="0">
                  <c:v>HYDROSS
Oper. Improv.
Total
River
Diversion</c:v>
                </c:pt>
              </c:strCache>
            </c:strRef>
          </c:tx>
          <c:spPr>
            <a:ln>
              <a:solidFill>
                <a:schemeClr val="accent2"/>
              </a:solidFill>
              <a:prstDash val="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PostA!$AD$6:$AD$17</c:f>
              <c:numCache>
                <c:formatCode>[&gt;=20]#,##0.0_);[&lt;=-20]\(#,##0.0\);#,##0.00_)</c:formatCode>
                <c:ptCount val="12"/>
                <c:pt idx="0">
                  <c:v>0</c:v>
                </c:pt>
                <c:pt idx="1">
                  <c:v>0</c:v>
                </c:pt>
                <c:pt idx="2">
                  <c:v>0</c:v>
                </c:pt>
                <c:pt idx="3">
                  <c:v>1.278813411144283E-2</c:v>
                </c:pt>
                <c:pt idx="4">
                  <c:v>0.10474808325202493</c:v>
                </c:pt>
                <c:pt idx="5">
                  <c:v>0.27683910157407593</c:v>
                </c:pt>
                <c:pt idx="6">
                  <c:v>0.5434483545742953</c:v>
                </c:pt>
                <c:pt idx="7">
                  <c:v>0.41960823181148399</c:v>
                </c:pt>
                <c:pt idx="8">
                  <c:v>0.22625635386084716</c:v>
                </c:pt>
                <c:pt idx="9">
                  <c:v>0</c:v>
                </c:pt>
                <c:pt idx="10">
                  <c:v>0</c:v>
                </c:pt>
                <c:pt idx="11">
                  <c:v>0</c:v>
                </c:pt>
              </c:numCache>
            </c:numRef>
          </c:val>
          <c:smooth val="0"/>
        </c:ser>
        <c:dLbls>
          <c:showLegendKey val="0"/>
          <c:showVal val="0"/>
          <c:showCatName val="0"/>
          <c:showSerName val="0"/>
          <c:showPercent val="0"/>
          <c:showBubbleSize val="0"/>
        </c:dLbls>
        <c:marker val="1"/>
        <c:smooth val="0"/>
        <c:axId val="143201024"/>
        <c:axId val="143202560"/>
      </c:lineChart>
      <c:catAx>
        <c:axId val="143201024"/>
        <c:scaling>
          <c:orientation val="minMax"/>
        </c:scaling>
        <c:delete val="0"/>
        <c:axPos val="b"/>
        <c:majorTickMark val="out"/>
        <c:minorTickMark val="none"/>
        <c:tickLblPos val="nextTo"/>
        <c:crossAx val="143202560"/>
        <c:crosses val="autoZero"/>
        <c:auto val="1"/>
        <c:lblAlgn val="ctr"/>
        <c:lblOffset val="100"/>
        <c:noMultiLvlLbl val="0"/>
      </c:catAx>
      <c:valAx>
        <c:axId val="14320256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320102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PostA!$D$4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PostA!$E$21:$E$32</c:f>
              <c:numCache>
                <c:formatCode>[&gt;=20]#,##0.0_);[&lt;=-20]\(#,##0.0\);#,##0.00_)</c:formatCode>
                <c:ptCount val="12"/>
                <c:pt idx="0">
                  <c:v>0</c:v>
                </c:pt>
                <c:pt idx="1">
                  <c:v>0</c:v>
                </c:pt>
                <c:pt idx="2">
                  <c:v>0</c:v>
                </c:pt>
                <c:pt idx="3">
                  <c:v>0</c:v>
                </c:pt>
                <c:pt idx="4">
                  <c:v>3.3269776919080084E-2</c:v>
                </c:pt>
                <c:pt idx="5">
                  <c:v>0.14589560243915636</c:v>
                </c:pt>
                <c:pt idx="6">
                  <c:v>0.33623837286192076</c:v>
                </c:pt>
                <c:pt idx="7">
                  <c:v>0.24345318373306141</c:v>
                </c:pt>
                <c:pt idx="8">
                  <c:v>7.1619337747352005E-2</c:v>
                </c:pt>
                <c:pt idx="9">
                  <c:v>1.0971427176571362E-2</c:v>
                </c:pt>
                <c:pt idx="10">
                  <c:v>0</c:v>
                </c:pt>
                <c:pt idx="11">
                  <c:v>0</c:v>
                </c:pt>
              </c:numCache>
            </c:numRef>
          </c:val>
        </c:ser>
        <c:ser>
          <c:idx val="4"/>
          <c:order val="3"/>
          <c:tx>
            <c:strRef>
              <c:f>PostA!$F$4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PostA!$G$21:$G$32</c:f>
              <c:numCache>
                <c:formatCode>[&gt;=20]#,##0.0_);[&lt;=-20]\(#,##0.0\);#,##0.00_)</c:formatCode>
                <c:ptCount val="12"/>
                <c:pt idx="0">
                  <c:v>0</c:v>
                </c:pt>
                <c:pt idx="1">
                  <c:v>0</c:v>
                </c:pt>
                <c:pt idx="2">
                  <c:v>0</c:v>
                </c:pt>
                <c:pt idx="3">
                  <c:v>1.402266736284263E-2</c:v>
                </c:pt>
                <c:pt idx="4">
                  <c:v>5.5335849320821272E-2</c:v>
                </c:pt>
                <c:pt idx="5">
                  <c:v>0.10021376973126574</c:v>
                </c:pt>
                <c:pt idx="6">
                  <c:v>0.21306589488957495</c:v>
                </c:pt>
                <c:pt idx="7">
                  <c:v>0.18712181231300529</c:v>
                </c:pt>
                <c:pt idx="8">
                  <c:v>6.4543174714376469E-2</c:v>
                </c:pt>
                <c:pt idx="9">
                  <c:v>0</c:v>
                </c:pt>
                <c:pt idx="10">
                  <c:v>0</c:v>
                </c:pt>
                <c:pt idx="11">
                  <c:v>0</c:v>
                </c:pt>
              </c:numCache>
            </c:numRef>
          </c:val>
        </c:ser>
        <c:dLbls>
          <c:showLegendKey val="0"/>
          <c:showVal val="0"/>
          <c:showCatName val="0"/>
          <c:showSerName val="0"/>
          <c:showPercent val="0"/>
          <c:showBubbleSize val="0"/>
        </c:dLbls>
        <c:gapWidth val="150"/>
        <c:axId val="143247232"/>
        <c:axId val="143248768"/>
      </c:barChart>
      <c:lineChart>
        <c:grouping val="standard"/>
        <c:varyColors val="0"/>
        <c:ser>
          <c:idx val="1"/>
          <c:order val="0"/>
          <c:tx>
            <c:strRef>
              <c:f>PostA!$Z$3</c:f>
              <c:strCache>
                <c:ptCount val="1"/>
                <c:pt idx="0">
                  <c:v>HYDROSS
2009 HIA
(Existing)
Total
River
Diversion</c:v>
                </c:pt>
              </c:strCache>
            </c:strRef>
          </c:tx>
          <c:spPr>
            <a:ln>
              <a:solidFill>
                <a:schemeClr val="accent3"/>
              </a:solidFill>
              <a:prstDash val="sys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PostA!$AA$21:$AA$32</c:f>
              <c:numCache>
                <c:formatCode>[&gt;=20]#,##0.0_);[&lt;=-20]\(#,##0.0\);#,##0.00_)</c:formatCode>
                <c:ptCount val="12"/>
                <c:pt idx="0">
                  <c:v>0</c:v>
                </c:pt>
                <c:pt idx="1">
                  <c:v>0</c:v>
                </c:pt>
                <c:pt idx="2">
                  <c:v>0</c:v>
                </c:pt>
                <c:pt idx="3">
                  <c:v>0</c:v>
                </c:pt>
                <c:pt idx="4">
                  <c:v>0.2071783119467919</c:v>
                </c:pt>
                <c:pt idx="5">
                  <c:v>0.47203593105232788</c:v>
                </c:pt>
                <c:pt idx="6">
                  <c:v>0.84566995186599792</c:v>
                </c:pt>
                <c:pt idx="7">
                  <c:v>0.5868080142904154</c:v>
                </c:pt>
                <c:pt idx="8">
                  <c:v>0.18920993095702496</c:v>
                </c:pt>
                <c:pt idx="9">
                  <c:v>0.11805879810744851</c:v>
                </c:pt>
                <c:pt idx="10">
                  <c:v>0</c:v>
                </c:pt>
                <c:pt idx="11">
                  <c:v>0</c:v>
                </c:pt>
              </c:numCache>
            </c:numRef>
          </c:val>
          <c:smooth val="0"/>
        </c:ser>
        <c:ser>
          <c:idx val="2"/>
          <c:order val="1"/>
          <c:tx>
            <c:strRef>
              <c:f>PostA!$AC$3</c:f>
              <c:strCache>
                <c:ptCount val="1"/>
                <c:pt idx="0">
                  <c:v>HYDROSS
Oper. Improv.
Total
River
Diversion</c:v>
                </c:pt>
              </c:strCache>
            </c:strRef>
          </c:tx>
          <c:spPr>
            <a:ln>
              <a:solidFill>
                <a:schemeClr val="accent2"/>
              </a:solidFill>
              <a:prstDash val="sys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PostA!$AD$21:$AD$32</c:f>
              <c:numCache>
                <c:formatCode>[&gt;=20]#,##0.0_);[&lt;=-20]\(#,##0.0\);#,##0.00_)</c:formatCode>
                <c:ptCount val="12"/>
                <c:pt idx="0">
                  <c:v>0</c:v>
                </c:pt>
                <c:pt idx="1">
                  <c:v>0</c:v>
                </c:pt>
                <c:pt idx="2">
                  <c:v>0</c:v>
                </c:pt>
                <c:pt idx="3">
                  <c:v>4.1474910863184354E-2</c:v>
                </c:pt>
                <c:pt idx="4">
                  <c:v>0.15724879034049807</c:v>
                </c:pt>
                <c:pt idx="5">
                  <c:v>0.25935240613681604</c:v>
                </c:pt>
                <c:pt idx="6">
                  <c:v>0.5514127714533511</c:v>
                </c:pt>
                <c:pt idx="7">
                  <c:v>0.44457546284867011</c:v>
                </c:pt>
                <c:pt idx="8">
                  <c:v>0.15334562773669863</c:v>
                </c:pt>
                <c:pt idx="9">
                  <c:v>0</c:v>
                </c:pt>
                <c:pt idx="10">
                  <c:v>0</c:v>
                </c:pt>
                <c:pt idx="11">
                  <c:v>0</c:v>
                </c:pt>
              </c:numCache>
            </c:numRef>
          </c:val>
          <c:smooth val="0"/>
        </c:ser>
        <c:dLbls>
          <c:showLegendKey val="0"/>
          <c:showVal val="0"/>
          <c:showCatName val="0"/>
          <c:showSerName val="0"/>
          <c:showPercent val="0"/>
          <c:showBubbleSize val="0"/>
        </c:dLbls>
        <c:marker val="1"/>
        <c:smooth val="0"/>
        <c:axId val="143247232"/>
        <c:axId val="143248768"/>
      </c:lineChart>
      <c:catAx>
        <c:axId val="143247232"/>
        <c:scaling>
          <c:orientation val="minMax"/>
        </c:scaling>
        <c:delete val="0"/>
        <c:axPos val="b"/>
        <c:majorTickMark val="out"/>
        <c:minorTickMark val="none"/>
        <c:tickLblPos val="nextTo"/>
        <c:crossAx val="143248768"/>
        <c:crosses val="autoZero"/>
        <c:auto val="1"/>
        <c:lblAlgn val="ctr"/>
        <c:lblOffset val="100"/>
        <c:noMultiLvlLbl val="0"/>
      </c:catAx>
      <c:valAx>
        <c:axId val="14324876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3247232"/>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Private!$D$4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Private!$B$36:$B$47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Private!$E$36:$E$47</c:f>
              <c:numCache>
                <c:formatCode>[&gt;=20]#,##0.0_);[&lt;=-20]\(#,##0.0\);#,##0.00_)</c:formatCode>
                <c:ptCount val="12"/>
                <c:pt idx="0">
                  <c:v>0</c:v>
                </c:pt>
                <c:pt idx="1">
                  <c:v>0</c:v>
                </c:pt>
                <c:pt idx="2">
                  <c:v>8.9496270640453427E-4</c:v>
                </c:pt>
                <c:pt idx="3">
                  <c:v>2.4405184931963957E-2</c:v>
                </c:pt>
                <c:pt idx="4">
                  <c:v>8.3550958057704905E-2</c:v>
                </c:pt>
                <c:pt idx="5">
                  <c:v>0.17973111302911018</c:v>
                </c:pt>
                <c:pt idx="6">
                  <c:v>0.25686947485564954</c:v>
                </c:pt>
                <c:pt idx="7">
                  <c:v>0.20123050186250468</c:v>
                </c:pt>
                <c:pt idx="8">
                  <c:v>0.11175772671543038</c:v>
                </c:pt>
                <c:pt idx="9">
                  <c:v>2.5739120267404349E-2</c:v>
                </c:pt>
                <c:pt idx="10">
                  <c:v>0</c:v>
                </c:pt>
                <c:pt idx="11">
                  <c:v>0</c:v>
                </c:pt>
              </c:numCache>
            </c:numRef>
          </c:val>
        </c:ser>
        <c:ser>
          <c:idx val="4"/>
          <c:order val="3"/>
          <c:tx>
            <c:strRef>
              <c:f>Private!$F$4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Private!$B$36:$B$47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Private!$G$36:$G$47</c:f>
              <c:numCache>
                <c:formatCode>[&gt;=20]#,##0.0_);[&lt;=-20]\(#,##0.0\);#,##0.00_)</c:formatCode>
                <c:ptCount val="12"/>
                <c:pt idx="0">
                  <c:v>0</c:v>
                </c:pt>
                <c:pt idx="1">
                  <c:v>0</c:v>
                </c:pt>
                <c:pt idx="2">
                  <c:v>0</c:v>
                </c:pt>
                <c:pt idx="3">
                  <c:v>1.2177906830512652E-2</c:v>
                </c:pt>
                <c:pt idx="4">
                  <c:v>6.4530566916340959E-2</c:v>
                </c:pt>
                <c:pt idx="5">
                  <c:v>0.14907488429114979</c:v>
                </c:pt>
                <c:pt idx="6">
                  <c:v>0.21402176625444461</c:v>
                </c:pt>
                <c:pt idx="7">
                  <c:v>0.19436083246713276</c:v>
                </c:pt>
                <c:pt idx="8">
                  <c:v>8.2978563602978242E-2</c:v>
                </c:pt>
                <c:pt idx="9">
                  <c:v>0</c:v>
                </c:pt>
                <c:pt idx="10">
                  <c:v>0</c:v>
                </c:pt>
                <c:pt idx="11">
                  <c:v>0</c:v>
                </c:pt>
              </c:numCache>
            </c:numRef>
          </c:val>
        </c:ser>
        <c:dLbls>
          <c:showLegendKey val="0"/>
          <c:showVal val="0"/>
          <c:showCatName val="0"/>
          <c:showSerName val="0"/>
          <c:showPercent val="0"/>
          <c:showBubbleSize val="0"/>
        </c:dLbls>
        <c:gapWidth val="150"/>
        <c:axId val="77906688"/>
        <c:axId val="77908224"/>
      </c:barChart>
      <c:lineChart>
        <c:grouping val="standard"/>
        <c:varyColors val="0"/>
        <c:ser>
          <c:idx val="1"/>
          <c:order val="0"/>
          <c:tx>
            <c:strRef>
              <c:f>Private!$W$3</c:f>
              <c:strCache>
                <c:ptCount val="1"/>
                <c:pt idx="0">
                  <c:v>HYDROSS
2009 HIA
(Existing)
Total
River
Diversion</c:v>
                </c:pt>
              </c:strCache>
            </c:strRef>
          </c:tx>
          <c:spPr>
            <a:ln>
              <a:solidFill>
                <a:schemeClr val="accent3"/>
              </a:solidFill>
              <a:prstDash val="sysDot"/>
            </a:ln>
          </c:spPr>
          <c:marker>
            <c:symbol val="none"/>
          </c:marker>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Private!$X$36:$X$47</c:f>
              <c:numCache>
                <c:formatCode>[&gt;=20]#,##0.0_);[&lt;=-20]\(#,##0.0\);#,##0.00_)</c:formatCode>
                <c:ptCount val="12"/>
                <c:pt idx="0">
                  <c:v>0</c:v>
                </c:pt>
                <c:pt idx="1">
                  <c:v>0</c:v>
                </c:pt>
                <c:pt idx="2">
                  <c:v>0.38445097776751008</c:v>
                </c:pt>
                <c:pt idx="3">
                  <c:v>0.3791147548235716</c:v>
                </c:pt>
                <c:pt idx="4">
                  <c:v>0.38714051345396649</c:v>
                </c:pt>
                <c:pt idx="5">
                  <c:v>0.44195958947848413</c:v>
                </c:pt>
                <c:pt idx="6">
                  <c:v>0.41751084249643772</c:v>
                </c:pt>
                <c:pt idx="7">
                  <c:v>0.43768147484674219</c:v>
                </c:pt>
                <c:pt idx="8">
                  <c:v>0.3764053884592426</c:v>
                </c:pt>
                <c:pt idx="9">
                  <c:v>0.38591349026060623</c:v>
                </c:pt>
                <c:pt idx="10">
                  <c:v>0.39349197861593055</c:v>
                </c:pt>
                <c:pt idx="11">
                  <c:v>0</c:v>
                </c:pt>
              </c:numCache>
            </c:numRef>
          </c:val>
          <c:smooth val="0"/>
        </c:ser>
        <c:ser>
          <c:idx val="2"/>
          <c:order val="1"/>
          <c:tx>
            <c:strRef>
              <c:f>Private!$Z$3</c:f>
              <c:strCache>
                <c:ptCount val="1"/>
                <c:pt idx="0">
                  <c:v>HYDROSS
Oper. Improv.
Total
River
Diversion</c:v>
                </c:pt>
              </c:strCache>
            </c:strRef>
          </c:tx>
          <c:spPr>
            <a:ln>
              <a:solidFill>
                <a:schemeClr val="accent2"/>
              </a:solidFill>
              <a:prstDash val="sysDot"/>
            </a:ln>
          </c:spPr>
          <c:marker>
            <c:symbol val="none"/>
          </c:marker>
          <c:cat>
            <c:strRef>
              <c:f>Private!$B$6:$B$17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Private!$AA$36:$AA$47</c:f>
              <c:numCache>
                <c:formatCode>[&gt;=20]#,##0.0_);[&lt;=-20]\(#,##0.0\);#,##0.00_)</c:formatCode>
                <c:ptCount val="12"/>
                <c:pt idx="0">
                  <c:v>0</c:v>
                </c:pt>
                <c:pt idx="1">
                  <c:v>0</c:v>
                </c:pt>
                <c:pt idx="2">
                  <c:v>0</c:v>
                </c:pt>
                <c:pt idx="3">
                  <c:v>2.0235879099798466E-2</c:v>
                </c:pt>
                <c:pt idx="4">
                  <c:v>0.10462171930590063</c:v>
                </c:pt>
                <c:pt idx="5">
                  <c:v>0.24273599578634145</c:v>
                </c:pt>
                <c:pt idx="6">
                  <c:v>0.34990884582769238</c:v>
                </c:pt>
                <c:pt idx="7">
                  <c:v>0.31757121690998485</c:v>
                </c:pt>
                <c:pt idx="8">
                  <c:v>0.13393979771523307</c:v>
                </c:pt>
                <c:pt idx="9">
                  <c:v>0</c:v>
                </c:pt>
                <c:pt idx="10">
                  <c:v>0</c:v>
                </c:pt>
                <c:pt idx="11">
                  <c:v>0</c:v>
                </c:pt>
              </c:numCache>
            </c:numRef>
          </c:val>
          <c:smooth val="0"/>
        </c:ser>
        <c:dLbls>
          <c:showLegendKey val="0"/>
          <c:showVal val="0"/>
          <c:showCatName val="0"/>
          <c:showSerName val="0"/>
          <c:showPercent val="0"/>
          <c:showBubbleSize val="0"/>
        </c:dLbls>
        <c:marker val="1"/>
        <c:smooth val="0"/>
        <c:axId val="77906688"/>
        <c:axId val="77908224"/>
      </c:lineChart>
      <c:catAx>
        <c:axId val="77906688"/>
        <c:scaling>
          <c:orientation val="minMax"/>
        </c:scaling>
        <c:delete val="0"/>
        <c:axPos val="b"/>
        <c:majorTickMark val="out"/>
        <c:minorTickMark val="none"/>
        <c:tickLblPos val="nextTo"/>
        <c:crossAx val="77908224"/>
        <c:crosses val="autoZero"/>
        <c:auto val="1"/>
        <c:lblAlgn val="ctr"/>
        <c:lblOffset val="100"/>
        <c:noMultiLvlLbl val="0"/>
      </c:catAx>
      <c:valAx>
        <c:axId val="7790822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7906688"/>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PostA!$D$4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PostA!$E$36:$E$47</c:f>
              <c:numCache>
                <c:formatCode>[&gt;=20]#,##0.0_);[&lt;=-20]\(#,##0.0\);#,##0.00_)</c:formatCode>
                <c:ptCount val="12"/>
                <c:pt idx="0">
                  <c:v>0</c:v>
                </c:pt>
                <c:pt idx="1">
                  <c:v>0</c:v>
                </c:pt>
                <c:pt idx="2">
                  <c:v>0</c:v>
                </c:pt>
                <c:pt idx="3">
                  <c:v>0</c:v>
                </c:pt>
                <c:pt idx="4">
                  <c:v>9.7725851488951535E-2</c:v>
                </c:pt>
                <c:pt idx="5">
                  <c:v>0.18638189074740949</c:v>
                </c:pt>
                <c:pt idx="6">
                  <c:v>0.32378816343714756</c:v>
                </c:pt>
                <c:pt idx="7">
                  <c:v>0.22519262883207419</c:v>
                </c:pt>
                <c:pt idx="8">
                  <c:v>1.7102398014702994E-2</c:v>
                </c:pt>
                <c:pt idx="9">
                  <c:v>1.3884249534257436E-2</c:v>
                </c:pt>
                <c:pt idx="10">
                  <c:v>0</c:v>
                </c:pt>
                <c:pt idx="11">
                  <c:v>0</c:v>
                </c:pt>
              </c:numCache>
            </c:numRef>
          </c:val>
        </c:ser>
        <c:ser>
          <c:idx val="4"/>
          <c:order val="3"/>
          <c:tx>
            <c:strRef>
              <c:f>PostA!$F$4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PostA!$G$36:$G$47</c:f>
              <c:numCache>
                <c:formatCode>[&gt;=20]#,##0.0_);[&lt;=-20]\(#,##0.0\);#,##0.00_)</c:formatCode>
                <c:ptCount val="12"/>
                <c:pt idx="0">
                  <c:v>0</c:v>
                </c:pt>
                <c:pt idx="1">
                  <c:v>0</c:v>
                </c:pt>
                <c:pt idx="2">
                  <c:v>0</c:v>
                </c:pt>
                <c:pt idx="3">
                  <c:v>9.7032678595719724E-3</c:v>
                </c:pt>
                <c:pt idx="4">
                  <c:v>5.9062547997348197E-2</c:v>
                </c:pt>
                <c:pt idx="5">
                  <c:v>0.12366223010950457</c:v>
                </c:pt>
                <c:pt idx="6">
                  <c:v>0.21007498358846324</c:v>
                </c:pt>
                <c:pt idx="7">
                  <c:v>0.2009060361832454</c:v>
                </c:pt>
                <c:pt idx="8">
                  <c:v>8.6465937246364422E-2</c:v>
                </c:pt>
                <c:pt idx="9">
                  <c:v>0</c:v>
                </c:pt>
                <c:pt idx="10">
                  <c:v>0</c:v>
                </c:pt>
                <c:pt idx="11">
                  <c:v>0</c:v>
                </c:pt>
              </c:numCache>
            </c:numRef>
          </c:val>
        </c:ser>
        <c:dLbls>
          <c:showLegendKey val="0"/>
          <c:showVal val="0"/>
          <c:showCatName val="0"/>
          <c:showSerName val="0"/>
          <c:showPercent val="0"/>
          <c:showBubbleSize val="0"/>
        </c:dLbls>
        <c:gapWidth val="150"/>
        <c:axId val="143493760"/>
        <c:axId val="143495552"/>
      </c:barChart>
      <c:lineChart>
        <c:grouping val="standard"/>
        <c:varyColors val="0"/>
        <c:ser>
          <c:idx val="1"/>
          <c:order val="0"/>
          <c:tx>
            <c:strRef>
              <c:f>PostA!$Z$3</c:f>
              <c:strCache>
                <c:ptCount val="1"/>
                <c:pt idx="0">
                  <c:v>HYDROSS
2009 HIA
(Existing)
Total
River
Diversion</c:v>
                </c:pt>
              </c:strCache>
            </c:strRef>
          </c:tx>
          <c:spPr>
            <a:ln>
              <a:solidFill>
                <a:schemeClr val="accent3"/>
              </a:solidFill>
              <a:prstDash val="sysDot"/>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PostA!$AA$36:$AA$47</c:f>
              <c:numCache>
                <c:formatCode>[&gt;=20]#,##0.0_);[&lt;=-20]\(#,##0.0\);#,##0.00_)</c:formatCode>
                <c:ptCount val="12"/>
                <c:pt idx="0">
                  <c:v>0</c:v>
                </c:pt>
                <c:pt idx="1">
                  <c:v>0</c:v>
                </c:pt>
                <c:pt idx="2">
                  <c:v>0</c:v>
                </c:pt>
                <c:pt idx="3">
                  <c:v>0</c:v>
                </c:pt>
                <c:pt idx="4">
                  <c:v>0.46754047361222234</c:v>
                </c:pt>
                <c:pt idx="5">
                  <c:v>0.52609202961061818</c:v>
                </c:pt>
                <c:pt idx="6">
                  <c:v>0.81435654788014988</c:v>
                </c:pt>
                <c:pt idx="7">
                  <c:v>0.54015642460441093</c:v>
                </c:pt>
                <c:pt idx="8">
                  <c:v>3.9488335291394575E-2</c:v>
                </c:pt>
                <c:pt idx="9">
                  <c:v>6.5398901514956947E-2</c:v>
                </c:pt>
                <c:pt idx="10">
                  <c:v>0</c:v>
                </c:pt>
                <c:pt idx="11">
                  <c:v>0</c:v>
                </c:pt>
              </c:numCache>
            </c:numRef>
          </c:val>
          <c:smooth val="0"/>
        </c:ser>
        <c:ser>
          <c:idx val="2"/>
          <c:order val="1"/>
          <c:tx>
            <c:strRef>
              <c:f>PostA!$AC$3</c:f>
              <c:strCache>
                <c:ptCount val="1"/>
                <c:pt idx="0">
                  <c:v>HYDROSS
Oper. Improv.
Total
River
Diversion</c:v>
                </c:pt>
              </c:strCache>
            </c:strRef>
          </c:tx>
          <c:spPr>
            <a:ln>
              <a:solidFill>
                <a:schemeClr val="accent2"/>
              </a:solidFill>
              <a:prstDash val="sysDot"/>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PostA!$AD$36:$AD$47</c:f>
              <c:numCache>
                <c:formatCode>[&gt;=20]#,##0.0_);[&lt;=-20]\(#,##0.0\);#,##0.00_)</c:formatCode>
                <c:ptCount val="12"/>
                <c:pt idx="0">
                  <c:v>0</c:v>
                </c:pt>
                <c:pt idx="1">
                  <c:v>0</c:v>
                </c:pt>
                <c:pt idx="2">
                  <c:v>0</c:v>
                </c:pt>
                <c:pt idx="3">
                  <c:v>2.8699402128281488E-2</c:v>
                </c:pt>
                <c:pt idx="4">
                  <c:v>0.16783901107515828</c:v>
                </c:pt>
                <c:pt idx="5">
                  <c:v>0.32003682740555012</c:v>
                </c:pt>
                <c:pt idx="6">
                  <c:v>0.54367231777552594</c:v>
                </c:pt>
                <c:pt idx="7">
                  <c:v>0.47732486619920511</c:v>
                </c:pt>
                <c:pt idx="8">
                  <c:v>0.20543106972289005</c:v>
                </c:pt>
                <c:pt idx="9">
                  <c:v>0</c:v>
                </c:pt>
                <c:pt idx="10">
                  <c:v>0</c:v>
                </c:pt>
                <c:pt idx="11">
                  <c:v>0</c:v>
                </c:pt>
              </c:numCache>
            </c:numRef>
          </c:val>
          <c:smooth val="0"/>
        </c:ser>
        <c:dLbls>
          <c:showLegendKey val="0"/>
          <c:showVal val="0"/>
          <c:showCatName val="0"/>
          <c:showSerName val="0"/>
          <c:showPercent val="0"/>
          <c:showBubbleSize val="0"/>
        </c:dLbls>
        <c:marker val="1"/>
        <c:smooth val="0"/>
        <c:axId val="143493760"/>
        <c:axId val="143495552"/>
      </c:lineChart>
      <c:catAx>
        <c:axId val="143493760"/>
        <c:scaling>
          <c:orientation val="minMax"/>
        </c:scaling>
        <c:delete val="0"/>
        <c:axPos val="b"/>
        <c:majorTickMark val="out"/>
        <c:minorTickMark val="none"/>
        <c:tickLblPos val="nextTo"/>
        <c:crossAx val="143495552"/>
        <c:crosses val="autoZero"/>
        <c:auto val="1"/>
        <c:lblAlgn val="ctr"/>
        <c:lblOffset val="100"/>
        <c:noMultiLvlLbl val="0"/>
      </c:catAx>
      <c:valAx>
        <c:axId val="143495552"/>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3493760"/>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PostG!$D$4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PostG!$E$6:$E$17</c:f>
              <c:numCache>
                <c:formatCode>[&gt;=20]#,##0.0_);[&lt;=-20]\(#,##0.0\);#,##0.00_)</c:formatCode>
                <c:ptCount val="12"/>
                <c:pt idx="0">
                  <c:v>0</c:v>
                </c:pt>
                <c:pt idx="1">
                  <c:v>0</c:v>
                </c:pt>
                <c:pt idx="2">
                  <c:v>0</c:v>
                </c:pt>
                <c:pt idx="3">
                  <c:v>0</c:v>
                </c:pt>
                <c:pt idx="4">
                  <c:v>4.7905481832469527E-3</c:v>
                </c:pt>
                <c:pt idx="5">
                  <c:v>0.11467123558138838</c:v>
                </c:pt>
                <c:pt idx="6">
                  <c:v>0.1927889355018472</c:v>
                </c:pt>
                <c:pt idx="7">
                  <c:v>0.17869931415613105</c:v>
                </c:pt>
                <c:pt idx="8">
                  <c:v>7.603336530423585E-2</c:v>
                </c:pt>
                <c:pt idx="9">
                  <c:v>0</c:v>
                </c:pt>
                <c:pt idx="10">
                  <c:v>0</c:v>
                </c:pt>
                <c:pt idx="11">
                  <c:v>0</c:v>
                </c:pt>
              </c:numCache>
            </c:numRef>
          </c:val>
        </c:ser>
        <c:ser>
          <c:idx val="4"/>
          <c:order val="3"/>
          <c:tx>
            <c:strRef>
              <c:f>PostG!$F$4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PostG!$G$6:$G$17</c:f>
              <c:numCache>
                <c:formatCode>[&gt;=20]#,##0.0_);[&lt;=-20]\(#,##0.0\);#,##0.00_)</c:formatCode>
                <c:ptCount val="12"/>
                <c:pt idx="0">
                  <c:v>0</c:v>
                </c:pt>
                <c:pt idx="1">
                  <c:v>0</c:v>
                </c:pt>
                <c:pt idx="2">
                  <c:v>0</c:v>
                </c:pt>
                <c:pt idx="3">
                  <c:v>3.6347394916528284E-3</c:v>
                </c:pt>
                <c:pt idx="4">
                  <c:v>3.2034464847456874E-2</c:v>
                </c:pt>
                <c:pt idx="5">
                  <c:v>9.3319526235171424E-2</c:v>
                </c:pt>
                <c:pt idx="6">
                  <c:v>0.1845821194919148</c:v>
                </c:pt>
                <c:pt idx="7">
                  <c:v>0.14975232289908608</c:v>
                </c:pt>
                <c:pt idx="8">
                  <c:v>9.0414650779629943E-2</c:v>
                </c:pt>
                <c:pt idx="9">
                  <c:v>0</c:v>
                </c:pt>
                <c:pt idx="10">
                  <c:v>0</c:v>
                </c:pt>
                <c:pt idx="11">
                  <c:v>0</c:v>
                </c:pt>
              </c:numCache>
            </c:numRef>
          </c:val>
        </c:ser>
        <c:dLbls>
          <c:showLegendKey val="0"/>
          <c:showVal val="0"/>
          <c:showCatName val="0"/>
          <c:showSerName val="0"/>
          <c:showPercent val="0"/>
          <c:showBubbleSize val="0"/>
        </c:dLbls>
        <c:gapWidth val="150"/>
        <c:axId val="143847424"/>
        <c:axId val="143848960"/>
      </c:barChart>
      <c:lineChart>
        <c:grouping val="standard"/>
        <c:varyColors val="0"/>
        <c:ser>
          <c:idx val="1"/>
          <c:order val="0"/>
          <c:tx>
            <c:strRef>
              <c:f>PostG!$Z$3</c:f>
              <c:strCache>
                <c:ptCount val="1"/>
                <c:pt idx="0">
                  <c:v>HYDROSS
2009 HIA
(Existing)
Total
River
Diversion</c:v>
                </c:pt>
              </c:strCache>
            </c:strRef>
          </c:tx>
          <c:spPr>
            <a:ln>
              <a:solidFill>
                <a:schemeClr val="accent3"/>
              </a:solidFill>
              <a:prstDash val="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PostG!$AA$6:$AA$17</c:f>
              <c:numCache>
                <c:formatCode>[&gt;=20]#,##0.0_);[&lt;=-20]\(#,##0.0\);#,##0.00_)</c:formatCode>
                <c:ptCount val="12"/>
                <c:pt idx="0">
                  <c:v>0</c:v>
                </c:pt>
                <c:pt idx="1">
                  <c:v>0</c:v>
                </c:pt>
                <c:pt idx="2">
                  <c:v>0</c:v>
                </c:pt>
                <c:pt idx="3">
                  <c:v>0</c:v>
                </c:pt>
                <c:pt idx="4">
                  <c:v>1.1851925243065197E-2</c:v>
                </c:pt>
                <c:pt idx="5">
                  <c:v>0.25642047312475041</c:v>
                </c:pt>
                <c:pt idx="6">
                  <c:v>0.43110227080019503</c:v>
                </c:pt>
                <c:pt idx="7">
                  <c:v>0.37105339318133529</c:v>
                </c:pt>
                <c:pt idx="8">
                  <c:v>0.15787658908686847</c:v>
                </c:pt>
                <c:pt idx="9">
                  <c:v>0</c:v>
                </c:pt>
                <c:pt idx="10">
                  <c:v>0</c:v>
                </c:pt>
                <c:pt idx="11">
                  <c:v>0</c:v>
                </c:pt>
              </c:numCache>
            </c:numRef>
          </c:val>
          <c:smooth val="0"/>
        </c:ser>
        <c:ser>
          <c:idx val="2"/>
          <c:order val="1"/>
          <c:tx>
            <c:strRef>
              <c:f>PostG!$AC$3</c:f>
              <c:strCache>
                <c:ptCount val="1"/>
                <c:pt idx="0">
                  <c:v>HYDROSS
Oper. Improv.
Total
River
Diversion</c:v>
                </c:pt>
              </c:strCache>
            </c:strRef>
          </c:tx>
          <c:spPr>
            <a:ln>
              <a:solidFill>
                <a:schemeClr val="accent2"/>
              </a:solidFill>
              <a:prstDash val="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PostG!$AD$6:$AD$17</c:f>
              <c:numCache>
                <c:formatCode>[&gt;=20]#,##0.0_);[&lt;=-20]\(#,##0.0\);#,##0.00_)</c:formatCode>
                <c:ptCount val="12"/>
                <c:pt idx="0">
                  <c:v>0</c:v>
                </c:pt>
                <c:pt idx="1">
                  <c:v>0</c:v>
                </c:pt>
                <c:pt idx="2">
                  <c:v>0</c:v>
                </c:pt>
                <c:pt idx="3">
                  <c:v>9.3920917096972315E-3</c:v>
                </c:pt>
                <c:pt idx="4">
                  <c:v>7.9253995169363864E-2</c:v>
                </c:pt>
                <c:pt idx="5">
                  <c:v>0.20867514811084845</c:v>
                </c:pt>
                <c:pt idx="6">
                  <c:v>0.41275071442735861</c:v>
                </c:pt>
                <c:pt idx="7">
                  <c:v>0.31094751432534479</c:v>
                </c:pt>
                <c:pt idx="8">
                  <c:v>0.18773806225006215</c:v>
                </c:pt>
                <c:pt idx="9">
                  <c:v>0</c:v>
                </c:pt>
                <c:pt idx="10">
                  <c:v>0</c:v>
                </c:pt>
                <c:pt idx="11">
                  <c:v>0</c:v>
                </c:pt>
              </c:numCache>
            </c:numRef>
          </c:val>
          <c:smooth val="0"/>
        </c:ser>
        <c:dLbls>
          <c:showLegendKey val="0"/>
          <c:showVal val="0"/>
          <c:showCatName val="0"/>
          <c:showSerName val="0"/>
          <c:showPercent val="0"/>
          <c:showBubbleSize val="0"/>
        </c:dLbls>
        <c:marker val="1"/>
        <c:smooth val="0"/>
        <c:axId val="143847424"/>
        <c:axId val="143848960"/>
      </c:lineChart>
      <c:catAx>
        <c:axId val="143847424"/>
        <c:scaling>
          <c:orientation val="minMax"/>
        </c:scaling>
        <c:delete val="0"/>
        <c:axPos val="b"/>
        <c:majorTickMark val="out"/>
        <c:minorTickMark val="none"/>
        <c:tickLblPos val="nextTo"/>
        <c:crossAx val="143848960"/>
        <c:crosses val="autoZero"/>
        <c:auto val="1"/>
        <c:lblAlgn val="ctr"/>
        <c:lblOffset val="100"/>
        <c:noMultiLvlLbl val="0"/>
      </c:catAx>
      <c:valAx>
        <c:axId val="14384896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3847424"/>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PostG!$D$4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PostG!$B$21:$B$32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PostG!$E$21:$E$32</c:f>
              <c:numCache>
                <c:formatCode>[&gt;=20]#,##0.0_);[&lt;=-20]\(#,##0.0\);#,##0.00_)</c:formatCode>
                <c:ptCount val="12"/>
                <c:pt idx="0">
                  <c:v>0</c:v>
                </c:pt>
                <c:pt idx="1">
                  <c:v>0</c:v>
                </c:pt>
                <c:pt idx="2">
                  <c:v>0</c:v>
                </c:pt>
                <c:pt idx="3">
                  <c:v>0</c:v>
                </c:pt>
                <c:pt idx="4">
                  <c:v>2.9869295368721908E-2</c:v>
                </c:pt>
                <c:pt idx="5">
                  <c:v>9.1225119136058172E-2</c:v>
                </c:pt>
                <c:pt idx="6">
                  <c:v>0.23563092116892442</c:v>
                </c:pt>
                <c:pt idx="7">
                  <c:v>0.2115418968999343</c:v>
                </c:pt>
                <c:pt idx="8">
                  <c:v>6.1033355911048921E-2</c:v>
                </c:pt>
                <c:pt idx="9">
                  <c:v>0</c:v>
                </c:pt>
                <c:pt idx="10">
                  <c:v>0</c:v>
                </c:pt>
                <c:pt idx="11">
                  <c:v>0</c:v>
                </c:pt>
              </c:numCache>
            </c:numRef>
          </c:val>
        </c:ser>
        <c:ser>
          <c:idx val="4"/>
          <c:order val="3"/>
          <c:tx>
            <c:strRef>
              <c:f>PostG!$F$4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PostG!$B$21:$B$32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PostG!$G$21:$G$32</c:f>
              <c:numCache>
                <c:formatCode>[&gt;=20]#,##0.0_);[&lt;=-20]\(#,##0.0\);#,##0.00_)</c:formatCode>
                <c:ptCount val="12"/>
                <c:pt idx="0">
                  <c:v>0</c:v>
                </c:pt>
                <c:pt idx="1">
                  <c:v>0</c:v>
                </c:pt>
                <c:pt idx="2">
                  <c:v>0</c:v>
                </c:pt>
                <c:pt idx="3">
                  <c:v>1.2480441223698895E-2</c:v>
                </c:pt>
                <c:pt idx="4">
                  <c:v>5.2761211603807749E-2</c:v>
                </c:pt>
                <c:pt idx="5">
                  <c:v>9.1196795803138345E-2</c:v>
                </c:pt>
                <c:pt idx="6">
                  <c:v>0.1886249590584555</c:v>
                </c:pt>
                <c:pt idx="7">
                  <c:v>0.16807870698523322</c:v>
                </c:pt>
                <c:pt idx="8">
                  <c:v>5.9219886968173353E-2</c:v>
                </c:pt>
                <c:pt idx="9">
                  <c:v>0</c:v>
                </c:pt>
                <c:pt idx="10">
                  <c:v>0</c:v>
                </c:pt>
                <c:pt idx="11">
                  <c:v>0</c:v>
                </c:pt>
              </c:numCache>
            </c:numRef>
          </c:val>
        </c:ser>
        <c:dLbls>
          <c:showLegendKey val="0"/>
          <c:showVal val="0"/>
          <c:showCatName val="0"/>
          <c:showSerName val="0"/>
          <c:showPercent val="0"/>
          <c:showBubbleSize val="0"/>
        </c:dLbls>
        <c:gapWidth val="150"/>
        <c:axId val="144622720"/>
        <c:axId val="144624256"/>
      </c:barChart>
      <c:lineChart>
        <c:grouping val="standard"/>
        <c:varyColors val="0"/>
        <c:ser>
          <c:idx val="1"/>
          <c:order val="0"/>
          <c:tx>
            <c:strRef>
              <c:f>PostG!$Z$3</c:f>
              <c:strCache>
                <c:ptCount val="1"/>
                <c:pt idx="0">
                  <c:v>HYDROSS
2009 HIA
(Existing)
Total
River
Diversion</c:v>
                </c:pt>
              </c:strCache>
            </c:strRef>
          </c:tx>
          <c:spPr>
            <a:ln>
              <a:solidFill>
                <a:schemeClr val="accent3"/>
              </a:solidFill>
              <a:prstDash val="sys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PostG!$AA$21:$AA$32</c:f>
              <c:numCache>
                <c:formatCode>[&gt;=20]#,##0.0_);[&lt;=-20]\(#,##0.0\);#,##0.00_)</c:formatCode>
                <c:ptCount val="12"/>
                <c:pt idx="0">
                  <c:v>0</c:v>
                </c:pt>
                <c:pt idx="1">
                  <c:v>0</c:v>
                </c:pt>
                <c:pt idx="2">
                  <c:v>0</c:v>
                </c:pt>
                <c:pt idx="3">
                  <c:v>0</c:v>
                </c:pt>
                <c:pt idx="4">
                  <c:v>7.3897316597530696E-2</c:v>
                </c:pt>
                <c:pt idx="5">
                  <c:v>0.2039917690877866</c:v>
                </c:pt>
                <c:pt idx="6">
                  <c:v>0.52690277542246067</c:v>
                </c:pt>
                <c:pt idx="7">
                  <c:v>0.43924812479222231</c:v>
                </c:pt>
                <c:pt idx="8">
                  <c:v>0.12673039018074941</c:v>
                </c:pt>
                <c:pt idx="9">
                  <c:v>0</c:v>
                </c:pt>
                <c:pt idx="10">
                  <c:v>0</c:v>
                </c:pt>
                <c:pt idx="11">
                  <c:v>0</c:v>
                </c:pt>
              </c:numCache>
            </c:numRef>
          </c:val>
          <c:smooth val="0"/>
        </c:ser>
        <c:ser>
          <c:idx val="2"/>
          <c:order val="1"/>
          <c:tx>
            <c:strRef>
              <c:f>PostG!$AC$3</c:f>
              <c:strCache>
                <c:ptCount val="1"/>
                <c:pt idx="0">
                  <c:v>HYDROSS
Oper. Improv.
Total
River
Diversion</c:v>
                </c:pt>
              </c:strCache>
            </c:strRef>
          </c:tx>
          <c:spPr>
            <a:ln>
              <a:solidFill>
                <a:schemeClr val="accent2"/>
              </a:solidFill>
              <a:prstDash val="sys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PostG!$AD$21:$AD$32</c:f>
              <c:numCache>
                <c:formatCode>[&gt;=20]#,##0.0_);[&lt;=-20]\(#,##0.0\);#,##0.00_)</c:formatCode>
                <c:ptCount val="12"/>
                <c:pt idx="0">
                  <c:v>0</c:v>
                </c:pt>
                <c:pt idx="1">
                  <c:v>0</c:v>
                </c:pt>
                <c:pt idx="2">
                  <c:v>0</c:v>
                </c:pt>
                <c:pt idx="3">
                  <c:v>3.2249202128420917E-2</c:v>
                </c:pt>
                <c:pt idx="4">
                  <c:v>0.13053243840625373</c:v>
                </c:pt>
                <c:pt idx="5">
                  <c:v>0.20392843426462057</c:v>
                </c:pt>
                <c:pt idx="6">
                  <c:v>0.42179105335075012</c:v>
                </c:pt>
                <c:pt idx="7">
                  <c:v>0.34900063742780996</c:v>
                </c:pt>
                <c:pt idx="8">
                  <c:v>0.12296488157843301</c:v>
                </c:pt>
                <c:pt idx="9">
                  <c:v>0</c:v>
                </c:pt>
                <c:pt idx="10">
                  <c:v>0</c:v>
                </c:pt>
                <c:pt idx="11">
                  <c:v>0</c:v>
                </c:pt>
              </c:numCache>
            </c:numRef>
          </c:val>
          <c:smooth val="0"/>
        </c:ser>
        <c:dLbls>
          <c:showLegendKey val="0"/>
          <c:showVal val="0"/>
          <c:showCatName val="0"/>
          <c:showSerName val="0"/>
          <c:showPercent val="0"/>
          <c:showBubbleSize val="0"/>
        </c:dLbls>
        <c:marker val="1"/>
        <c:smooth val="0"/>
        <c:axId val="144622720"/>
        <c:axId val="144624256"/>
      </c:lineChart>
      <c:catAx>
        <c:axId val="144622720"/>
        <c:scaling>
          <c:orientation val="minMax"/>
        </c:scaling>
        <c:delete val="0"/>
        <c:axPos val="b"/>
        <c:majorTickMark val="out"/>
        <c:minorTickMark val="none"/>
        <c:tickLblPos val="nextTo"/>
        <c:crossAx val="144624256"/>
        <c:crosses val="autoZero"/>
        <c:auto val="1"/>
        <c:lblAlgn val="ctr"/>
        <c:lblOffset val="100"/>
        <c:noMultiLvlLbl val="0"/>
      </c:catAx>
      <c:valAx>
        <c:axId val="144624256"/>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4622720"/>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PostG!$D$4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PostG!$B$36:$B$47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PostG!$E$36:$E$47</c:f>
              <c:numCache>
                <c:formatCode>[&gt;=20]#,##0.0_);[&lt;=-20]\(#,##0.0\);#,##0.00_)</c:formatCode>
                <c:ptCount val="12"/>
                <c:pt idx="0">
                  <c:v>0</c:v>
                </c:pt>
                <c:pt idx="1">
                  <c:v>0</c:v>
                </c:pt>
                <c:pt idx="2">
                  <c:v>0</c:v>
                </c:pt>
                <c:pt idx="3">
                  <c:v>0</c:v>
                </c:pt>
                <c:pt idx="4">
                  <c:v>8.4657830214264582E-2</c:v>
                </c:pt>
                <c:pt idx="5">
                  <c:v>7.6292147392949164E-2</c:v>
                </c:pt>
                <c:pt idx="6">
                  <c:v>0.24527438768910947</c:v>
                </c:pt>
                <c:pt idx="7">
                  <c:v>0.20088750261657395</c:v>
                </c:pt>
                <c:pt idx="8">
                  <c:v>0</c:v>
                </c:pt>
                <c:pt idx="9">
                  <c:v>0</c:v>
                </c:pt>
                <c:pt idx="10">
                  <c:v>0</c:v>
                </c:pt>
                <c:pt idx="11">
                  <c:v>0</c:v>
                </c:pt>
              </c:numCache>
            </c:numRef>
          </c:val>
        </c:ser>
        <c:ser>
          <c:idx val="4"/>
          <c:order val="3"/>
          <c:tx>
            <c:strRef>
              <c:f>PostG!$F$4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PostG!$B$36:$B$47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PostG!$G$36:$G$47</c:f>
              <c:numCache>
                <c:formatCode>[&gt;=20]#,##0.0_);[&lt;=-20]\(#,##0.0\);#,##0.00_)</c:formatCode>
                <c:ptCount val="12"/>
                <c:pt idx="0">
                  <c:v>0</c:v>
                </c:pt>
                <c:pt idx="1">
                  <c:v>0</c:v>
                </c:pt>
                <c:pt idx="2">
                  <c:v>0</c:v>
                </c:pt>
                <c:pt idx="3">
                  <c:v>8.6790293744041392E-3</c:v>
                </c:pt>
                <c:pt idx="4">
                  <c:v>5.1809876120924317E-2</c:v>
                </c:pt>
                <c:pt idx="5">
                  <c:v>0.10672259825793765</c:v>
                </c:pt>
                <c:pt idx="6">
                  <c:v>0.18133429617770797</c:v>
                </c:pt>
                <c:pt idx="7">
                  <c:v>0.17329621377622065</c:v>
                </c:pt>
                <c:pt idx="8">
                  <c:v>7.6229048266867008E-2</c:v>
                </c:pt>
                <c:pt idx="9">
                  <c:v>0</c:v>
                </c:pt>
                <c:pt idx="10">
                  <c:v>0</c:v>
                </c:pt>
                <c:pt idx="11">
                  <c:v>0</c:v>
                </c:pt>
              </c:numCache>
            </c:numRef>
          </c:val>
        </c:ser>
        <c:dLbls>
          <c:showLegendKey val="0"/>
          <c:showVal val="0"/>
          <c:showCatName val="0"/>
          <c:showSerName val="0"/>
          <c:showPercent val="0"/>
          <c:showBubbleSize val="0"/>
        </c:dLbls>
        <c:gapWidth val="150"/>
        <c:axId val="144664448"/>
        <c:axId val="144665984"/>
      </c:barChart>
      <c:lineChart>
        <c:grouping val="standard"/>
        <c:varyColors val="0"/>
        <c:ser>
          <c:idx val="1"/>
          <c:order val="0"/>
          <c:tx>
            <c:strRef>
              <c:f>PostG!$Z$3</c:f>
              <c:strCache>
                <c:ptCount val="1"/>
                <c:pt idx="0">
                  <c:v>HYDROSS
2009 HIA
(Existing)
Total
River
Diversion</c:v>
                </c:pt>
              </c:strCache>
            </c:strRef>
          </c:tx>
          <c:spPr>
            <a:ln>
              <a:solidFill>
                <a:schemeClr val="accent3"/>
              </a:solidFill>
              <a:prstDash val="sysDot"/>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PostG!$AA$36:$AA$47</c:f>
              <c:numCache>
                <c:formatCode>[&gt;=20]#,##0.0_);[&lt;=-20]\(#,##0.0\);#,##0.00_)</c:formatCode>
                <c:ptCount val="12"/>
                <c:pt idx="0">
                  <c:v>0</c:v>
                </c:pt>
                <c:pt idx="1">
                  <c:v>0</c:v>
                </c:pt>
                <c:pt idx="2">
                  <c:v>0</c:v>
                </c:pt>
                <c:pt idx="3">
                  <c:v>0</c:v>
                </c:pt>
                <c:pt idx="4">
                  <c:v>0.20944539884775998</c:v>
                </c:pt>
                <c:pt idx="5">
                  <c:v>0.17059961402716722</c:v>
                </c:pt>
                <c:pt idx="6">
                  <c:v>0.54846687765901048</c:v>
                </c:pt>
                <c:pt idx="7">
                  <c:v>0.41712521307428146</c:v>
                </c:pt>
                <c:pt idx="8">
                  <c:v>0</c:v>
                </c:pt>
                <c:pt idx="9">
                  <c:v>0</c:v>
                </c:pt>
                <c:pt idx="10">
                  <c:v>0</c:v>
                </c:pt>
                <c:pt idx="11">
                  <c:v>0</c:v>
                </c:pt>
              </c:numCache>
            </c:numRef>
          </c:val>
          <c:smooth val="0"/>
        </c:ser>
        <c:ser>
          <c:idx val="2"/>
          <c:order val="1"/>
          <c:tx>
            <c:strRef>
              <c:f>PostG!$AC$3</c:f>
              <c:strCache>
                <c:ptCount val="1"/>
                <c:pt idx="0">
                  <c:v>HYDROSS
Oper. Improv.
Total
River
Diversion</c:v>
                </c:pt>
              </c:strCache>
            </c:strRef>
          </c:tx>
          <c:spPr>
            <a:ln>
              <a:solidFill>
                <a:schemeClr val="accent2"/>
              </a:solidFill>
              <a:prstDash val="sysDot"/>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PostG!$AD$36:$AD$47</c:f>
              <c:numCache>
                <c:formatCode>[&gt;=20]#,##0.0_);[&lt;=-20]\(#,##0.0\);#,##0.00_)</c:formatCode>
                <c:ptCount val="12"/>
                <c:pt idx="0">
                  <c:v>0</c:v>
                </c:pt>
                <c:pt idx="1">
                  <c:v>0</c:v>
                </c:pt>
                <c:pt idx="2">
                  <c:v>0</c:v>
                </c:pt>
                <c:pt idx="3">
                  <c:v>2.2426432492000353E-2</c:v>
                </c:pt>
                <c:pt idx="4">
                  <c:v>0.12817881276824425</c:v>
                </c:pt>
                <c:pt idx="5">
                  <c:v>0.23864623939610383</c:v>
                </c:pt>
                <c:pt idx="6">
                  <c:v>0.4054881399322629</c:v>
                </c:pt>
                <c:pt idx="7">
                  <c:v>0.35983433093069062</c:v>
                </c:pt>
                <c:pt idx="8">
                  <c:v>0.15828290753087004</c:v>
                </c:pt>
                <c:pt idx="9">
                  <c:v>0</c:v>
                </c:pt>
                <c:pt idx="10">
                  <c:v>0</c:v>
                </c:pt>
                <c:pt idx="11">
                  <c:v>0</c:v>
                </c:pt>
              </c:numCache>
            </c:numRef>
          </c:val>
          <c:smooth val="0"/>
        </c:ser>
        <c:dLbls>
          <c:showLegendKey val="0"/>
          <c:showVal val="0"/>
          <c:showCatName val="0"/>
          <c:showSerName val="0"/>
          <c:showPercent val="0"/>
          <c:showBubbleSize val="0"/>
        </c:dLbls>
        <c:marker val="1"/>
        <c:smooth val="0"/>
        <c:axId val="144664448"/>
        <c:axId val="144665984"/>
      </c:lineChart>
      <c:catAx>
        <c:axId val="144664448"/>
        <c:scaling>
          <c:orientation val="minMax"/>
        </c:scaling>
        <c:delete val="0"/>
        <c:axPos val="b"/>
        <c:majorTickMark val="out"/>
        <c:minorTickMark val="none"/>
        <c:tickLblPos val="nextTo"/>
        <c:crossAx val="144665984"/>
        <c:crosses val="autoZero"/>
        <c:auto val="1"/>
        <c:lblAlgn val="ctr"/>
        <c:lblOffset val="100"/>
        <c:noMultiLvlLbl val="0"/>
      </c:catAx>
      <c:valAx>
        <c:axId val="144665984"/>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4664448"/>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NinepipeReuse!$D$4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NinepipeReuse!$E$6:$E$17</c:f>
              <c:numCache>
                <c:formatCode>[&gt;=20]#,##0.0_);[&lt;=-20]\(#,##0.0\);#,##0.00_)</c:formatCode>
                <c:ptCount val="12"/>
                <c:pt idx="0">
                  <c:v>0</c:v>
                </c:pt>
                <c:pt idx="1">
                  <c:v>0</c:v>
                </c:pt>
                <c:pt idx="2">
                  <c:v>0</c:v>
                </c:pt>
                <c:pt idx="3">
                  <c:v>1.0478394634842415E-2</c:v>
                </c:pt>
                <c:pt idx="4">
                  <c:v>4.8272880110860226E-3</c:v>
                </c:pt>
                <c:pt idx="5">
                  <c:v>0.1148142992816388</c:v>
                </c:pt>
                <c:pt idx="6">
                  <c:v>0.15995088748110481</c:v>
                </c:pt>
                <c:pt idx="7">
                  <c:v>0.14574362965207022</c:v>
                </c:pt>
                <c:pt idx="8">
                  <c:v>8.7830626477154963E-2</c:v>
                </c:pt>
                <c:pt idx="9">
                  <c:v>6.7061725662991437E-3</c:v>
                </c:pt>
                <c:pt idx="10">
                  <c:v>0</c:v>
                </c:pt>
                <c:pt idx="11">
                  <c:v>0</c:v>
                </c:pt>
              </c:numCache>
            </c:numRef>
          </c:val>
        </c:ser>
        <c:ser>
          <c:idx val="4"/>
          <c:order val="3"/>
          <c:tx>
            <c:strRef>
              <c:f>NinepipeReuse!$F$4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NinepipeReuse!$G$6:$G$17</c:f>
              <c:numCache>
                <c:formatCode>[&gt;=20]#,##0.0_);[&lt;=-20]\(#,##0.0\);#,##0.00_)</c:formatCode>
                <c:ptCount val="12"/>
                <c:pt idx="0">
                  <c:v>0</c:v>
                </c:pt>
                <c:pt idx="1">
                  <c:v>0</c:v>
                </c:pt>
                <c:pt idx="2">
                  <c:v>0</c:v>
                </c:pt>
                <c:pt idx="3">
                  <c:v>2.6015324808486839E-3</c:v>
                </c:pt>
                <c:pt idx="4">
                  <c:v>2.6159854390756215E-2</c:v>
                </c:pt>
                <c:pt idx="5">
                  <c:v>8.1297890026521394E-2</c:v>
                </c:pt>
                <c:pt idx="6">
                  <c:v>0.15638100801545982</c:v>
                </c:pt>
                <c:pt idx="7">
                  <c:v>0.1208845426101022</c:v>
                </c:pt>
                <c:pt idx="8">
                  <c:v>8.5402530162971529E-2</c:v>
                </c:pt>
                <c:pt idx="9">
                  <c:v>0</c:v>
                </c:pt>
                <c:pt idx="10">
                  <c:v>0</c:v>
                </c:pt>
                <c:pt idx="11">
                  <c:v>0</c:v>
                </c:pt>
              </c:numCache>
            </c:numRef>
          </c:val>
        </c:ser>
        <c:dLbls>
          <c:showLegendKey val="0"/>
          <c:showVal val="0"/>
          <c:showCatName val="0"/>
          <c:showSerName val="0"/>
          <c:showPercent val="0"/>
          <c:showBubbleSize val="0"/>
        </c:dLbls>
        <c:gapWidth val="150"/>
        <c:axId val="117378048"/>
        <c:axId val="117388032"/>
      </c:barChart>
      <c:lineChart>
        <c:grouping val="standard"/>
        <c:varyColors val="0"/>
        <c:ser>
          <c:idx val="1"/>
          <c:order val="0"/>
          <c:tx>
            <c:strRef>
              <c:f>NinepipeReuse!$W$3</c:f>
              <c:strCache>
                <c:ptCount val="1"/>
                <c:pt idx="0">
                  <c:v>HYDROSS
2009 HIA
(Existing)
Total
River
Diversion</c:v>
                </c:pt>
              </c:strCache>
            </c:strRef>
          </c:tx>
          <c:spPr>
            <a:ln>
              <a:solidFill>
                <a:schemeClr val="accent3"/>
              </a:solidFill>
              <a:prstDash val="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NinepipeReuse!$X$6:$X$17</c:f>
              <c:numCache>
                <c:formatCode>[&gt;=20]#,##0.0_);[&lt;=-20]\(#,##0.0\);#,##0.00_)</c:formatCode>
                <c:ptCount val="12"/>
                <c:pt idx="0">
                  <c:v>0</c:v>
                </c:pt>
                <c:pt idx="1">
                  <c:v>0</c:v>
                </c:pt>
                <c:pt idx="2">
                  <c:v>0</c:v>
                </c:pt>
                <c:pt idx="3">
                  <c:v>2.4005485990475174E-2</c:v>
                </c:pt>
                <c:pt idx="4">
                  <c:v>1.1059079063198219E-2</c:v>
                </c:pt>
                <c:pt idx="5">
                  <c:v>0.2630339044252894</c:v>
                </c:pt>
                <c:pt idx="6">
                  <c:v>0.36643960476770865</c:v>
                </c:pt>
                <c:pt idx="7">
                  <c:v>0.33389147686614029</c:v>
                </c:pt>
                <c:pt idx="8">
                  <c:v>0.2012156391229209</c:v>
                </c:pt>
                <c:pt idx="9">
                  <c:v>1.5363511033904109E-2</c:v>
                </c:pt>
                <c:pt idx="10">
                  <c:v>0</c:v>
                </c:pt>
                <c:pt idx="11">
                  <c:v>0</c:v>
                </c:pt>
              </c:numCache>
            </c:numRef>
          </c:val>
          <c:smooth val="0"/>
        </c:ser>
        <c:ser>
          <c:idx val="2"/>
          <c:order val="1"/>
          <c:tx>
            <c:strRef>
              <c:f>NinepipeReuse!$Z$3</c:f>
              <c:strCache>
                <c:ptCount val="1"/>
                <c:pt idx="0">
                  <c:v>HYDROSS
Oper. Improv.
Total
River
Diversion</c:v>
                </c:pt>
              </c:strCache>
            </c:strRef>
          </c:tx>
          <c:spPr>
            <a:ln>
              <a:solidFill>
                <a:schemeClr val="accent2"/>
              </a:solidFill>
              <a:prstDash val="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NinepipeReuse!$AA$6:$AA$17</c:f>
              <c:numCache>
                <c:formatCode>[&gt;=20]#,##0.0_);[&lt;=-20]\(#,##0.0\);#,##0.00_)</c:formatCode>
                <c:ptCount val="12"/>
                <c:pt idx="0">
                  <c:v>0</c:v>
                </c:pt>
                <c:pt idx="1">
                  <c:v>0</c:v>
                </c:pt>
                <c:pt idx="2">
                  <c:v>0</c:v>
                </c:pt>
                <c:pt idx="3">
                  <c:v>5.9599827739946947E-3</c:v>
                </c:pt>
                <c:pt idx="4">
                  <c:v>5.9930937894057776E-2</c:v>
                </c:pt>
                <c:pt idx="5">
                  <c:v>0.18624946168733425</c:v>
                </c:pt>
                <c:pt idx="6">
                  <c:v>0.35826118674790342</c:v>
                </c:pt>
                <c:pt idx="7">
                  <c:v>0.2769405328982868</c:v>
                </c:pt>
                <c:pt idx="8">
                  <c:v>0.19565299006408141</c:v>
                </c:pt>
                <c:pt idx="9">
                  <c:v>0</c:v>
                </c:pt>
                <c:pt idx="10">
                  <c:v>0</c:v>
                </c:pt>
                <c:pt idx="11">
                  <c:v>0</c:v>
                </c:pt>
              </c:numCache>
            </c:numRef>
          </c:val>
          <c:smooth val="0"/>
        </c:ser>
        <c:dLbls>
          <c:showLegendKey val="0"/>
          <c:showVal val="0"/>
          <c:showCatName val="0"/>
          <c:showSerName val="0"/>
          <c:showPercent val="0"/>
          <c:showBubbleSize val="0"/>
        </c:dLbls>
        <c:marker val="1"/>
        <c:smooth val="0"/>
        <c:axId val="117378048"/>
        <c:axId val="117388032"/>
      </c:lineChart>
      <c:catAx>
        <c:axId val="117378048"/>
        <c:scaling>
          <c:orientation val="minMax"/>
        </c:scaling>
        <c:delete val="0"/>
        <c:axPos val="b"/>
        <c:majorTickMark val="out"/>
        <c:minorTickMark val="none"/>
        <c:tickLblPos val="nextTo"/>
        <c:crossAx val="117388032"/>
        <c:crosses val="autoZero"/>
        <c:auto val="1"/>
        <c:lblAlgn val="ctr"/>
        <c:lblOffset val="100"/>
        <c:noMultiLvlLbl val="0"/>
      </c:catAx>
      <c:valAx>
        <c:axId val="117388032"/>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378048"/>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NinepipeReuse!$D$4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NinepipeReuse!$B$21:$B$32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NinepipeReuse!$E$21:$E$32</c:f>
              <c:numCache>
                <c:formatCode>[&gt;=20]#,##0.0_);[&lt;=-20]\(#,##0.0\);#,##0.00_)</c:formatCode>
                <c:ptCount val="12"/>
                <c:pt idx="0">
                  <c:v>0</c:v>
                </c:pt>
                <c:pt idx="1">
                  <c:v>0</c:v>
                </c:pt>
                <c:pt idx="2">
                  <c:v>2.9387681504615501E-4</c:v>
                </c:pt>
                <c:pt idx="3">
                  <c:v>1.6076507078836386E-2</c:v>
                </c:pt>
                <c:pt idx="4">
                  <c:v>4.0111776427447336E-2</c:v>
                </c:pt>
                <c:pt idx="5">
                  <c:v>9.9171380946313142E-2</c:v>
                </c:pt>
                <c:pt idx="6">
                  <c:v>0.19549552914357254</c:v>
                </c:pt>
                <c:pt idx="7">
                  <c:v>0.13447032232079151</c:v>
                </c:pt>
                <c:pt idx="8">
                  <c:v>6.69557373034666E-2</c:v>
                </c:pt>
                <c:pt idx="9">
                  <c:v>9.8761880466330804E-3</c:v>
                </c:pt>
                <c:pt idx="10">
                  <c:v>0</c:v>
                </c:pt>
                <c:pt idx="11">
                  <c:v>0</c:v>
                </c:pt>
              </c:numCache>
            </c:numRef>
          </c:val>
        </c:ser>
        <c:ser>
          <c:idx val="4"/>
          <c:order val="3"/>
          <c:tx>
            <c:strRef>
              <c:f>NinepipeReuse!$F$4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NinepipeReuse!$B$21:$B$32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NinepipeReuse!$G$21:$G$32</c:f>
              <c:numCache>
                <c:formatCode>[&gt;=20]#,##0.0_);[&lt;=-20]\(#,##0.0\);#,##0.00_)</c:formatCode>
                <c:ptCount val="12"/>
                <c:pt idx="0">
                  <c:v>0</c:v>
                </c:pt>
                <c:pt idx="1">
                  <c:v>0</c:v>
                </c:pt>
                <c:pt idx="2">
                  <c:v>0</c:v>
                </c:pt>
                <c:pt idx="3">
                  <c:v>1.008334718965981E-2</c:v>
                </c:pt>
                <c:pt idx="4">
                  <c:v>4.9250863984659457E-2</c:v>
                </c:pt>
                <c:pt idx="5">
                  <c:v>8.1129272180540474E-2</c:v>
                </c:pt>
                <c:pt idx="6">
                  <c:v>0.15995088869751323</c:v>
                </c:pt>
                <c:pt idx="7">
                  <c:v>0.13980346492916296</c:v>
                </c:pt>
                <c:pt idx="8">
                  <c:v>5.138508414950383E-2</c:v>
                </c:pt>
                <c:pt idx="9">
                  <c:v>0</c:v>
                </c:pt>
                <c:pt idx="10">
                  <c:v>0</c:v>
                </c:pt>
                <c:pt idx="11">
                  <c:v>0</c:v>
                </c:pt>
              </c:numCache>
            </c:numRef>
          </c:val>
        </c:ser>
        <c:dLbls>
          <c:showLegendKey val="0"/>
          <c:showVal val="0"/>
          <c:showCatName val="0"/>
          <c:showSerName val="0"/>
          <c:showPercent val="0"/>
          <c:showBubbleSize val="0"/>
        </c:dLbls>
        <c:gapWidth val="150"/>
        <c:axId val="117424512"/>
        <c:axId val="117426048"/>
      </c:barChart>
      <c:lineChart>
        <c:grouping val="standard"/>
        <c:varyColors val="0"/>
        <c:ser>
          <c:idx val="1"/>
          <c:order val="0"/>
          <c:tx>
            <c:strRef>
              <c:f>NinepipeReuse!$W$3</c:f>
              <c:strCache>
                <c:ptCount val="1"/>
                <c:pt idx="0">
                  <c:v>HYDROSS
2009 HIA
(Existing)
Total
River
Diversion</c:v>
                </c:pt>
              </c:strCache>
            </c:strRef>
          </c:tx>
          <c:spPr>
            <a:ln>
              <a:solidFill>
                <a:schemeClr val="accent3"/>
              </a:solidFill>
              <a:prstDash val="sys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NinepipeReuse!$X$21:$X$32</c:f>
              <c:numCache>
                <c:formatCode>[&gt;=20]#,##0.0_);[&lt;=-20]\(#,##0.0\);#,##0.00_)</c:formatCode>
                <c:ptCount val="12"/>
                <c:pt idx="0">
                  <c:v>0</c:v>
                </c:pt>
                <c:pt idx="1">
                  <c:v>0</c:v>
                </c:pt>
                <c:pt idx="2">
                  <c:v>6.7325730823861413E-4</c:v>
                </c:pt>
                <c:pt idx="3">
                  <c:v>3.6830485862168111E-2</c:v>
                </c:pt>
                <c:pt idx="4">
                  <c:v>9.1894104072044278E-2</c:v>
                </c:pt>
                <c:pt idx="5">
                  <c:v>0.22719674901789949</c:v>
                </c:pt>
                <c:pt idx="6">
                  <c:v>0.44787062804942157</c:v>
                </c:pt>
                <c:pt idx="7">
                  <c:v>0.30806488504190493</c:v>
                </c:pt>
                <c:pt idx="8">
                  <c:v>0.15339229622787309</c:v>
                </c:pt>
                <c:pt idx="9">
                  <c:v>2.2625860358838672E-2</c:v>
                </c:pt>
                <c:pt idx="10">
                  <c:v>0</c:v>
                </c:pt>
                <c:pt idx="11">
                  <c:v>0</c:v>
                </c:pt>
              </c:numCache>
            </c:numRef>
          </c:val>
          <c:smooth val="0"/>
        </c:ser>
        <c:ser>
          <c:idx val="2"/>
          <c:order val="1"/>
          <c:tx>
            <c:strRef>
              <c:f>NinepipeReuse!$Z$3</c:f>
              <c:strCache>
                <c:ptCount val="1"/>
                <c:pt idx="0">
                  <c:v>HYDROSS
Oper. Improv.
Total
River
Diversion</c:v>
                </c:pt>
              </c:strCache>
            </c:strRef>
          </c:tx>
          <c:spPr>
            <a:ln>
              <a:solidFill>
                <a:schemeClr val="accent2"/>
              </a:solidFill>
              <a:prstDash val="sys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NinepipeReuse!$AA$21:$AA$32</c:f>
              <c:numCache>
                <c:formatCode>[&gt;=20]#,##0.0_);[&lt;=-20]\(#,##0.0\);#,##0.00_)</c:formatCode>
                <c:ptCount val="12"/>
                <c:pt idx="0">
                  <c:v>0</c:v>
                </c:pt>
                <c:pt idx="1">
                  <c:v>0</c:v>
                </c:pt>
                <c:pt idx="2">
                  <c:v>0</c:v>
                </c:pt>
                <c:pt idx="3">
                  <c:v>2.3100451751797955E-2</c:v>
                </c:pt>
                <c:pt idx="4">
                  <c:v>0.11283130351582921</c:v>
                </c:pt>
                <c:pt idx="5">
                  <c:v>0.18586316650753826</c:v>
                </c:pt>
                <c:pt idx="6">
                  <c:v>0.36643960755444044</c:v>
                </c:pt>
                <c:pt idx="7">
                  <c:v>0.32028285207139273</c:v>
                </c:pt>
                <c:pt idx="8">
                  <c:v>0.11772069679153227</c:v>
                </c:pt>
                <c:pt idx="9">
                  <c:v>0</c:v>
                </c:pt>
                <c:pt idx="10">
                  <c:v>0</c:v>
                </c:pt>
                <c:pt idx="11">
                  <c:v>0</c:v>
                </c:pt>
              </c:numCache>
            </c:numRef>
          </c:val>
          <c:smooth val="0"/>
        </c:ser>
        <c:dLbls>
          <c:showLegendKey val="0"/>
          <c:showVal val="0"/>
          <c:showCatName val="0"/>
          <c:showSerName val="0"/>
          <c:showPercent val="0"/>
          <c:showBubbleSize val="0"/>
        </c:dLbls>
        <c:marker val="1"/>
        <c:smooth val="0"/>
        <c:axId val="117424512"/>
        <c:axId val="117426048"/>
      </c:lineChart>
      <c:catAx>
        <c:axId val="117424512"/>
        <c:scaling>
          <c:orientation val="minMax"/>
        </c:scaling>
        <c:delete val="0"/>
        <c:axPos val="b"/>
        <c:majorTickMark val="out"/>
        <c:minorTickMark val="none"/>
        <c:tickLblPos val="nextTo"/>
        <c:crossAx val="117426048"/>
        <c:crosses val="autoZero"/>
        <c:auto val="1"/>
        <c:lblAlgn val="ctr"/>
        <c:lblOffset val="100"/>
        <c:noMultiLvlLbl val="0"/>
      </c:catAx>
      <c:valAx>
        <c:axId val="11742604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424512"/>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NinepipeReuse!$D$4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NinepipeReuse!$B$36:$B$47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NinepipeReuse!$E$36:$E$47</c:f>
              <c:numCache>
                <c:formatCode>[&gt;=20]#,##0.0_);[&lt;=-20]\(#,##0.0\);#,##0.00_)</c:formatCode>
                <c:ptCount val="12"/>
                <c:pt idx="0">
                  <c:v>0</c:v>
                </c:pt>
                <c:pt idx="1">
                  <c:v>0</c:v>
                </c:pt>
                <c:pt idx="2">
                  <c:v>4.4804170162774461E-4</c:v>
                </c:pt>
                <c:pt idx="3">
                  <c:v>2.1029054060269951E-2</c:v>
                </c:pt>
                <c:pt idx="4">
                  <c:v>8.2584202680675234E-2</c:v>
                </c:pt>
                <c:pt idx="5">
                  <c:v>0.13071255321036523</c:v>
                </c:pt>
                <c:pt idx="6">
                  <c:v>0.21279090235694464</c:v>
                </c:pt>
                <c:pt idx="7">
                  <c:v>0.14574362965207022</c:v>
                </c:pt>
                <c:pt idx="8">
                  <c:v>9.2571196739538841E-2</c:v>
                </c:pt>
                <c:pt idx="9">
                  <c:v>1.7242379033609659E-2</c:v>
                </c:pt>
                <c:pt idx="10">
                  <c:v>0</c:v>
                </c:pt>
                <c:pt idx="11">
                  <c:v>0</c:v>
                </c:pt>
              </c:numCache>
            </c:numRef>
          </c:val>
        </c:ser>
        <c:ser>
          <c:idx val="4"/>
          <c:order val="3"/>
          <c:tx>
            <c:strRef>
              <c:f>NinepipeReuse!$F$4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NinepipeReuse!$B$36:$B$47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NinepipeReuse!$G$36:$G$47</c:f>
              <c:numCache>
                <c:formatCode>[&gt;=20]#,##0.0_);[&lt;=-20]\(#,##0.0\);#,##0.00_)</c:formatCode>
                <c:ptCount val="12"/>
                <c:pt idx="0">
                  <c:v>0</c:v>
                </c:pt>
                <c:pt idx="1">
                  <c:v>0</c:v>
                </c:pt>
                <c:pt idx="2">
                  <c:v>0</c:v>
                </c:pt>
                <c:pt idx="3">
                  <c:v>7.2698379881493795E-3</c:v>
                </c:pt>
                <c:pt idx="4">
                  <c:v>4.6061577869248659E-2</c:v>
                </c:pt>
                <c:pt idx="5">
                  <c:v>9.2903615482751917E-2</c:v>
                </c:pt>
                <c:pt idx="6">
                  <c:v>0.15996534165574022</c:v>
                </c:pt>
                <c:pt idx="7">
                  <c:v>0.14574363076043409</c:v>
                </c:pt>
                <c:pt idx="8">
                  <c:v>6.5385183018663612E-2</c:v>
                </c:pt>
                <c:pt idx="9">
                  <c:v>0</c:v>
                </c:pt>
                <c:pt idx="10">
                  <c:v>0</c:v>
                </c:pt>
                <c:pt idx="11">
                  <c:v>0</c:v>
                </c:pt>
              </c:numCache>
            </c:numRef>
          </c:val>
        </c:ser>
        <c:dLbls>
          <c:showLegendKey val="0"/>
          <c:showVal val="0"/>
          <c:showCatName val="0"/>
          <c:showSerName val="0"/>
          <c:showPercent val="0"/>
          <c:showBubbleSize val="0"/>
        </c:dLbls>
        <c:gapWidth val="150"/>
        <c:axId val="117535872"/>
        <c:axId val="117537408"/>
      </c:barChart>
      <c:lineChart>
        <c:grouping val="standard"/>
        <c:varyColors val="0"/>
        <c:ser>
          <c:idx val="1"/>
          <c:order val="0"/>
          <c:tx>
            <c:strRef>
              <c:f>NinepipeReuse!$W$3</c:f>
              <c:strCache>
                <c:ptCount val="1"/>
                <c:pt idx="0">
                  <c:v>HYDROSS
2009 HIA
(Existing)
Total
River
Diversion</c:v>
                </c:pt>
              </c:strCache>
            </c:strRef>
          </c:tx>
          <c:spPr>
            <a:ln>
              <a:solidFill>
                <a:schemeClr val="accent3"/>
              </a:solidFill>
              <a:prstDash val="sysDot"/>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NinepipeReuse!$X$36:$X$47</c:f>
              <c:numCache>
                <c:formatCode>[&gt;=20]#,##0.0_);[&lt;=-20]\(#,##0.0\);#,##0.00_)</c:formatCode>
                <c:ptCount val="12"/>
                <c:pt idx="0">
                  <c:v>0</c:v>
                </c:pt>
                <c:pt idx="1">
                  <c:v>0</c:v>
                </c:pt>
                <c:pt idx="2">
                  <c:v>1.026441469937559E-3</c:v>
                </c:pt>
                <c:pt idx="3">
                  <c:v>4.8176527056746722E-2</c:v>
                </c:pt>
                <c:pt idx="4">
                  <c:v>0.18919634062010363</c:v>
                </c:pt>
                <c:pt idx="5">
                  <c:v>0.29945602110049307</c:v>
                </c:pt>
                <c:pt idx="6">
                  <c:v>0.48749347619002215</c:v>
                </c:pt>
                <c:pt idx="7">
                  <c:v>0.33389147686614029</c:v>
                </c:pt>
                <c:pt idx="8">
                  <c:v>0.21207605209516345</c:v>
                </c:pt>
                <c:pt idx="9">
                  <c:v>3.9501441085016402E-2</c:v>
                </c:pt>
                <c:pt idx="10">
                  <c:v>0</c:v>
                </c:pt>
                <c:pt idx="11">
                  <c:v>0</c:v>
                </c:pt>
              </c:numCache>
            </c:numRef>
          </c:val>
          <c:smooth val="0"/>
        </c:ser>
        <c:ser>
          <c:idx val="2"/>
          <c:order val="1"/>
          <c:tx>
            <c:strRef>
              <c:f>NinepipeReuse!$Z$3</c:f>
              <c:strCache>
                <c:ptCount val="1"/>
                <c:pt idx="0">
                  <c:v>HYDROSS
Oper. Improv.
Total
River
Diversion</c:v>
                </c:pt>
              </c:strCache>
            </c:strRef>
          </c:tx>
          <c:spPr>
            <a:ln>
              <a:solidFill>
                <a:schemeClr val="accent2"/>
              </a:solidFill>
              <a:prstDash val="sysDot"/>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NinepipeReuse!$AA$36:$AA$47</c:f>
              <c:numCache>
                <c:formatCode>[&gt;=20]#,##0.0_);[&lt;=-20]\(#,##0.0\);#,##0.00_)</c:formatCode>
                <c:ptCount val="12"/>
                <c:pt idx="0">
                  <c:v>0</c:v>
                </c:pt>
                <c:pt idx="1">
                  <c:v>0</c:v>
                </c:pt>
                <c:pt idx="2">
                  <c:v>0</c:v>
                </c:pt>
                <c:pt idx="3">
                  <c:v>1.6654840751774067E-2</c:v>
                </c:pt>
                <c:pt idx="4">
                  <c:v>0.10552480611511718</c:v>
                </c:pt>
                <c:pt idx="5">
                  <c:v>0.21283760706243279</c:v>
                </c:pt>
                <c:pt idx="6">
                  <c:v>0.36647271856985153</c:v>
                </c:pt>
                <c:pt idx="7">
                  <c:v>0.3338914794053473</c:v>
                </c:pt>
                <c:pt idx="8">
                  <c:v>0.14979423371973336</c:v>
                </c:pt>
                <c:pt idx="9">
                  <c:v>0</c:v>
                </c:pt>
                <c:pt idx="10">
                  <c:v>0</c:v>
                </c:pt>
                <c:pt idx="11">
                  <c:v>0</c:v>
                </c:pt>
              </c:numCache>
            </c:numRef>
          </c:val>
          <c:smooth val="0"/>
        </c:ser>
        <c:dLbls>
          <c:showLegendKey val="0"/>
          <c:showVal val="0"/>
          <c:showCatName val="0"/>
          <c:showSerName val="0"/>
          <c:showPercent val="0"/>
          <c:showBubbleSize val="0"/>
        </c:dLbls>
        <c:marker val="1"/>
        <c:smooth val="0"/>
        <c:axId val="117535872"/>
        <c:axId val="117537408"/>
      </c:lineChart>
      <c:catAx>
        <c:axId val="117535872"/>
        <c:scaling>
          <c:orientation val="minMax"/>
        </c:scaling>
        <c:delete val="0"/>
        <c:axPos val="b"/>
        <c:majorTickMark val="out"/>
        <c:minorTickMark val="none"/>
        <c:tickLblPos val="nextTo"/>
        <c:crossAx val="117537408"/>
        <c:crosses val="autoZero"/>
        <c:auto val="1"/>
        <c:lblAlgn val="ctr"/>
        <c:lblOffset val="100"/>
        <c:noMultiLvlLbl val="0"/>
      </c:catAx>
      <c:valAx>
        <c:axId val="11753740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535872"/>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PostC!$D$4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PostC!$E$6:$E$17</c:f>
              <c:numCache>
                <c:formatCode>[&gt;=20]#,##0.0_);[&lt;=-20]\(#,##0.0\);#,##0.00_)</c:formatCode>
                <c:ptCount val="12"/>
                <c:pt idx="0">
                  <c:v>0</c:v>
                </c:pt>
                <c:pt idx="1">
                  <c:v>0</c:v>
                </c:pt>
                <c:pt idx="2">
                  <c:v>1.5962624614912014E-4</c:v>
                </c:pt>
                <c:pt idx="3">
                  <c:v>5.9322379541648712E-3</c:v>
                </c:pt>
                <c:pt idx="4">
                  <c:v>1.0580250384145208E-2</c:v>
                </c:pt>
                <c:pt idx="5">
                  <c:v>9.8282365095309465E-2</c:v>
                </c:pt>
                <c:pt idx="6">
                  <c:v>0.185422052757725</c:v>
                </c:pt>
                <c:pt idx="7">
                  <c:v>0.11386876768542242</c:v>
                </c:pt>
                <c:pt idx="8">
                  <c:v>0.12158666123358983</c:v>
                </c:pt>
                <c:pt idx="9">
                  <c:v>3.8883195880694914E-3</c:v>
                </c:pt>
                <c:pt idx="10">
                  <c:v>0</c:v>
                </c:pt>
                <c:pt idx="11">
                  <c:v>0</c:v>
                </c:pt>
              </c:numCache>
            </c:numRef>
          </c:val>
        </c:ser>
        <c:ser>
          <c:idx val="4"/>
          <c:order val="3"/>
          <c:tx>
            <c:strRef>
              <c:f>PostC!$F$4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PostC!$G$6:$G$17</c:f>
              <c:numCache>
                <c:formatCode>[&gt;=20]#,##0.0_);[&lt;=-20]\(#,##0.0\);#,##0.00_)</c:formatCode>
                <c:ptCount val="12"/>
                <c:pt idx="0">
                  <c:v>0</c:v>
                </c:pt>
                <c:pt idx="1">
                  <c:v>0</c:v>
                </c:pt>
                <c:pt idx="2">
                  <c:v>0</c:v>
                </c:pt>
                <c:pt idx="3">
                  <c:v>4.5919886723783231E-3</c:v>
                </c:pt>
                <c:pt idx="4">
                  <c:v>3.9881037959297587E-2</c:v>
                </c:pt>
                <c:pt idx="5">
                  <c:v>0.10856627040636659</c:v>
                </c:pt>
                <c:pt idx="6">
                  <c:v>0.20613846170919695</c:v>
                </c:pt>
                <c:pt idx="7">
                  <c:v>0.16646084188586785</c:v>
                </c:pt>
                <c:pt idx="8">
                  <c:v>9.9265166346461903E-2</c:v>
                </c:pt>
                <c:pt idx="9">
                  <c:v>0</c:v>
                </c:pt>
                <c:pt idx="10">
                  <c:v>0</c:v>
                </c:pt>
                <c:pt idx="11">
                  <c:v>0</c:v>
                </c:pt>
              </c:numCache>
            </c:numRef>
          </c:val>
        </c:ser>
        <c:dLbls>
          <c:showLegendKey val="0"/>
          <c:showVal val="0"/>
          <c:showCatName val="0"/>
          <c:showSerName val="0"/>
          <c:showPercent val="0"/>
          <c:showBubbleSize val="0"/>
        </c:dLbls>
        <c:gapWidth val="150"/>
        <c:axId val="143681792"/>
        <c:axId val="144736256"/>
      </c:barChart>
      <c:lineChart>
        <c:grouping val="standard"/>
        <c:varyColors val="0"/>
        <c:ser>
          <c:idx val="1"/>
          <c:order val="0"/>
          <c:tx>
            <c:strRef>
              <c:f>PostC!$Z$3</c:f>
              <c:strCache>
                <c:ptCount val="1"/>
                <c:pt idx="0">
                  <c:v>HYDROSS
2009 HIA
(Existing)
Total
River
Diversion</c:v>
                </c:pt>
              </c:strCache>
            </c:strRef>
          </c:tx>
          <c:spPr>
            <a:ln>
              <a:solidFill>
                <a:schemeClr val="accent3"/>
              </a:solidFill>
              <a:prstDash val="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PostC!$AA$6:$AA$17</c:f>
              <c:numCache>
                <c:formatCode>[&gt;=20]#,##0.0_);[&lt;=-20]\(#,##0.0\);#,##0.00_)</c:formatCode>
                <c:ptCount val="12"/>
                <c:pt idx="0">
                  <c:v>2.4149906436555348E-3</c:v>
                </c:pt>
                <c:pt idx="1">
                  <c:v>1.7148420168458885E-3</c:v>
                </c:pt>
                <c:pt idx="2">
                  <c:v>1.0691975028544541E-3</c:v>
                </c:pt>
                <c:pt idx="3">
                  <c:v>2.1577516065228526E-3</c:v>
                </c:pt>
                <c:pt idx="4">
                  <c:v>2.3935200982790145E-2</c:v>
                </c:pt>
                <c:pt idx="5">
                  <c:v>0.18596777824362276</c:v>
                </c:pt>
                <c:pt idx="6">
                  <c:v>0.36204815385305955</c:v>
                </c:pt>
                <c:pt idx="7">
                  <c:v>0.20193901145205467</c:v>
                </c:pt>
                <c:pt idx="8">
                  <c:v>0.23876749142174356</c:v>
                </c:pt>
                <c:pt idx="9">
                  <c:v>7.5363397116396625E-3</c:v>
                </c:pt>
                <c:pt idx="10">
                  <c:v>3.1752466098347977E-3</c:v>
                </c:pt>
                <c:pt idx="11">
                  <c:v>4.2510661077045488E-3</c:v>
                </c:pt>
              </c:numCache>
            </c:numRef>
          </c:val>
          <c:smooth val="0"/>
        </c:ser>
        <c:ser>
          <c:idx val="2"/>
          <c:order val="1"/>
          <c:tx>
            <c:strRef>
              <c:f>PostC!$AC$3</c:f>
              <c:strCache>
                <c:ptCount val="1"/>
                <c:pt idx="0">
                  <c:v>HYDROSS
Oper. Improv.
Total
River
Diversion</c:v>
                </c:pt>
              </c:strCache>
            </c:strRef>
          </c:tx>
          <c:spPr>
            <a:ln>
              <a:solidFill>
                <a:schemeClr val="accent2"/>
              </a:solidFill>
              <a:prstDash val="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PostC!$AD$6:$AD$17</c:f>
              <c:numCache>
                <c:formatCode>[&gt;=20]#,##0.0_);[&lt;=-20]\(#,##0.0\);#,##0.00_)</c:formatCode>
                <c:ptCount val="12"/>
                <c:pt idx="0">
                  <c:v>4.9058795391480805E-3</c:v>
                </c:pt>
                <c:pt idx="1">
                  <c:v>1.7291047757904848E-3</c:v>
                </c:pt>
                <c:pt idx="2">
                  <c:v>1.1491708275691071E-3</c:v>
                </c:pt>
                <c:pt idx="3">
                  <c:v>5.9058007867181855E-3</c:v>
                </c:pt>
                <c:pt idx="4">
                  <c:v>8.6704582371126673E-2</c:v>
                </c:pt>
                <c:pt idx="5">
                  <c:v>0.2199014276804066</c:v>
                </c:pt>
                <c:pt idx="6">
                  <c:v>0.41750710752273701</c:v>
                </c:pt>
                <c:pt idx="7">
                  <c:v>0.3074016682220399</c:v>
                </c:pt>
                <c:pt idx="8">
                  <c:v>0.17856617070781614</c:v>
                </c:pt>
                <c:pt idx="9">
                  <c:v>5.2033599306819276E-3</c:v>
                </c:pt>
                <c:pt idx="10">
                  <c:v>5.4323281430012152E-3</c:v>
                </c:pt>
                <c:pt idx="11">
                  <c:v>4.411012757683813E-3</c:v>
                </c:pt>
              </c:numCache>
            </c:numRef>
          </c:val>
          <c:smooth val="0"/>
        </c:ser>
        <c:dLbls>
          <c:showLegendKey val="0"/>
          <c:showVal val="0"/>
          <c:showCatName val="0"/>
          <c:showSerName val="0"/>
          <c:showPercent val="0"/>
          <c:showBubbleSize val="0"/>
        </c:dLbls>
        <c:marker val="1"/>
        <c:smooth val="0"/>
        <c:axId val="143681792"/>
        <c:axId val="144736256"/>
      </c:lineChart>
      <c:catAx>
        <c:axId val="143681792"/>
        <c:scaling>
          <c:orientation val="minMax"/>
        </c:scaling>
        <c:delete val="0"/>
        <c:axPos val="b"/>
        <c:majorTickMark val="out"/>
        <c:minorTickMark val="none"/>
        <c:tickLblPos val="nextTo"/>
        <c:crossAx val="144736256"/>
        <c:crosses val="autoZero"/>
        <c:auto val="1"/>
        <c:lblAlgn val="ctr"/>
        <c:lblOffset val="100"/>
        <c:noMultiLvlLbl val="0"/>
      </c:catAx>
      <c:valAx>
        <c:axId val="14473625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43681792"/>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PostC!$D$4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PostC!$E$21:$E$32</c:f>
              <c:numCache>
                <c:formatCode>[&gt;=20]#,##0.0_);[&lt;=-20]\(#,##0.0\);#,##0.00_)</c:formatCode>
                <c:ptCount val="12"/>
                <c:pt idx="0">
                  <c:v>0</c:v>
                </c:pt>
                <c:pt idx="1">
                  <c:v>0</c:v>
                </c:pt>
                <c:pt idx="2">
                  <c:v>4.2307595052980257E-4</c:v>
                </c:pt>
                <c:pt idx="3">
                  <c:v>8.4792760175756259E-3</c:v>
                </c:pt>
                <c:pt idx="4">
                  <c:v>5.8077470330022696E-2</c:v>
                </c:pt>
                <c:pt idx="5">
                  <c:v>9.8103345572681688E-2</c:v>
                </c:pt>
                <c:pt idx="6">
                  <c:v>0.23781291199307197</c:v>
                </c:pt>
                <c:pt idx="7">
                  <c:v>0.19780093555387374</c:v>
                </c:pt>
                <c:pt idx="8">
                  <c:v>8.9152244387464538E-2</c:v>
                </c:pt>
                <c:pt idx="9">
                  <c:v>8.1403227080687045E-3</c:v>
                </c:pt>
                <c:pt idx="10">
                  <c:v>0</c:v>
                </c:pt>
                <c:pt idx="11">
                  <c:v>0</c:v>
                </c:pt>
              </c:numCache>
            </c:numRef>
          </c:val>
        </c:ser>
        <c:ser>
          <c:idx val="4"/>
          <c:order val="3"/>
          <c:tx>
            <c:strRef>
              <c:f>PostC!$F$4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PostC!$G$21:$G$32</c:f>
              <c:numCache>
                <c:formatCode>[&gt;=20]#,##0.0_);[&lt;=-20]\(#,##0.0\);#,##0.00_)</c:formatCode>
                <c:ptCount val="12"/>
                <c:pt idx="0">
                  <c:v>0</c:v>
                </c:pt>
                <c:pt idx="1">
                  <c:v>0</c:v>
                </c:pt>
                <c:pt idx="2">
                  <c:v>0</c:v>
                </c:pt>
                <c:pt idx="3">
                  <c:v>1.3208270152435336E-2</c:v>
                </c:pt>
                <c:pt idx="4">
                  <c:v>6.2852089845176304E-2</c:v>
                </c:pt>
                <c:pt idx="5">
                  <c:v>0.10952954960858635</c:v>
                </c:pt>
                <c:pt idx="6">
                  <c:v>0.20453301212062644</c:v>
                </c:pt>
                <c:pt idx="7">
                  <c:v>0.18186368430631908</c:v>
                </c:pt>
                <c:pt idx="8">
                  <c:v>6.7134463727659466E-2</c:v>
                </c:pt>
                <c:pt idx="9">
                  <c:v>0</c:v>
                </c:pt>
                <c:pt idx="10">
                  <c:v>0</c:v>
                </c:pt>
                <c:pt idx="11">
                  <c:v>0</c:v>
                </c:pt>
              </c:numCache>
            </c:numRef>
          </c:val>
        </c:ser>
        <c:dLbls>
          <c:showLegendKey val="0"/>
          <c:showVal val="0"/>
          <c:showCatName val="0"/>
          <c:showSerName val="0"/>
          <c:showPercent val="0"/>
          <c:showBubbleSize val="0"/>
        </c:dLbls>
        <c:gapWidth val="150"/>
        <c:axId val="123100544"/>
        <c:axId val="123102336"/>
      </c:barChart>
      <c:lineChart>
        <c:grouping val="standard"/>
        <c:varyColors val="0"/>
        <c:ser>
          <c:idx val="1"/>
          <c:order val="0"/>
          <c:tx>
            <c:strRef>
              <c:f>PostC!$Z$3</c:f>
              <c:strCache>
                <c:ptCount val="1"/>
                <c:pt idx="0">
                  <c:v>HYDROSS
2009 HIA
(Existing)
Total
River
Diversion</c:v>
                </c:pt>
              </c:strCache>
            </c:strRef>
          </c:tx>
          <c:spPr>
            <a:ln>
              <a:solidFill>
                <a:schemeClr val="accent3"/>
              </a:solidFill>
              <a:prstDash val="sys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PostC!$AA$21:$AA$32</c:f>
              <c:numCache>
                <c:formatCode>[&gt;=20]#,##0.0_);[&lt;=-20]\(#,##0.0\);#,##0.00_)</c:formatCode>
                <c:ptCount val="12"/>
                <c:pt idx="0">
                  <c:v>3.712562077165736E-3</c:v>
                </c:pt>
                <c:pt idx="1">
                  <c:v>2.9720871986603729E-3</c:v>
                </c:pt>
                <c:pt idx="2">
                  <c:v>2.151893687855475E-3</c:v>
                </c:pt>
                <c:pt idx="3">
                  <c:v>2.50515165270996E-3</c:v>
                </c:pt>
                <c:pt idx="4">
                  <c:v>0.13492960063694284</c:v>
                </c:pt>
                <c:pt idx="5">
                  <c:v>0.18234495268865147</c:v>
                </c:pt>
                <c:pt idx="6">
                  <c:v>0.46172700728139382</c:v>
                </c:pt>
                <c:pt idx="7">
                  <c:v>0.36321753025486336</c:v>
                </c:pt>
                <c:pt idx="8">
                  <c:v>0.1739981826639859</c:v>
                </c:pt>
                <c:pt idx="9">
                  <c:v>1.0503078375864604E-2</c:v>
                </c:pt>
                <c:pt idx="10">
                  <c:v>1.9208879386680071E-3</c:v>
                </c:pt>
                <c:pt idx="11">
                  <c:v>2.5147450557449413E-3</c:v>
                </c:pt>
              </c:numCache>
            </c:numRef>
          </c:val>
          <c:smooth val="0"/>
        </c:ser>
        <c:ser>
          <c:idx val="2"/>
          <c:order val="1"/>
          <c:tx>
            <c:strRef>
              <c:f>PostC!$AC$3</c:f>
              <c:strCache>
                <c:ptCount val="1"/>
                <c:pt idx="0">
                  <c:v>HYDROSS
Oper. Improv.
Total
River
Diversion</c:v>
                </c:pt>
              </c:strCache>
            </c:strRef>
          </c:tx>
          <c:spPr>
            <a:ln>
              <a:solidFill>
                <a:schemeClr val="accent2"/>
              </a:solidFill>
              <a:prstDash val="sys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PostC!$AD$21:$AD$32</c:f>
              <c:numCache>
                <c:formatCode>[&gt;=20]#,##0.0_);[&lt;=-20]\(#,##0.0\);#,##0.00_)</c:formatCode>
                <c:ptCount val="12"/>
                <c:pt idx="0">
                  <c:v>3.5067708483724545E-3</c:v>
                </c:pt>
                <c:pt idx="1">
                  <c:v>2.6246022557844966E-3</c:v>
                </c:pt>
                <c:pt idx="2">
                  <c:v>1.7710440775649487E-3</c:v>
                </c:pt>
                <c:pt idx="3">
                  <c:v>2.2076967310398439E-2</c:v>
                </c:pt>
                <c:pt idx="4">
                  <c:v>0.13892011674617</c:v>
                </c:pt>
                <c:pt idx="5">
                  <c:v>0.21900864691631702</c:v>
                </c:pt>
                <c:pt idx="6">
                  <c:v>0.41523134856855431</c:v>
                </c:pt>
                <c:pt idx="7">
                  <c:v>0.33693788843225186</c:v>
                </c:pt>
                <c:pt idx="8">
                  <c:v>0.11765816420709717</c:v>
                </c:pt>
                <c:pt idx="9">
                  <c:v>3.5578790663243305E-3</c:v>
                </c:pt>
                <c:pt idx="10">
                  <c:v>4.5673937169319152E-3</c:v>
                </c:pt>
                <c:pt idx="11">
                  <c:v>4.2930054105856253E-3</c:v>
                </c:pt>
              </c:numCache>
            </c:numRef>
          </c:val>
          <c:smooth val="0"/>
        </c:ser>
        <c:dLbls>
          <c:showLegendKey val="0"/>
          <c:showVal val="0"/>
          <c:showCatName val="0"/>
          <c:showSerName val="0"/>
          <c:showPercent val="0"/>
          <c:showBubbleSize val="0"/>
        </c:dLbls>
        <c:marker val="1"/>
        <c:smooth val="0"/>
        <c:axId val="123100544"/>
        <c:axId val="123102336"/>
      </c:lineChart>
      <c:catAx>
        <c:axId val="123100544"/>
        <c:scaling>
          <c:orientation val="minMax"/>
        </c:scaling>
        <c:delete val="0"/>
        <c:axPos val="b"/>
        <c:majorTickMark val="out"/>
        <c:minorTickMark val="none"/>
        <c:tickLblPos val="nextTo"/>
        <c:crossAx val="123102336"/>
        <c:crosses val="autoZero"/>
        <c:auto val="1"/>
        <c:lblAlgn val="ctr"/>
        <c:lblOffset val="100"/>
        <c:noMultiLvlLbl val="0"/>
      </c:catAx>
      <c:valAx>
        <c:axId val="123102336"/>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3100544"/>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PostC!$D$4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PostC!$E$36:$E$47</c:f>
              <c:numCache>
                <c:formatCode>[&gt;=20]#,##0.0_);[&lt;=-20]\(#,##0.0\);#,##0.00_)</c:formatCode>
                <c:ptCount val="12"/>
                <c:pt idx="0">
                  <c:v>0</c:v>
                </c:pt>
                <c:pt idx="1">
                  <c:v>0</c:v>
                </c:pt>
                <c:pt idx="2">
                  <c:v>9.4486025018002443E-4</c:v>
                </c:pt>
                <c:pt idx="3">
                  <c:v>8.4326793308820269E-3</c:v>
                </c:pt>
                <c:pt idx="4">
                  <c:v>0.11003539664791352</c:v>
                </c:pt>
                <c:pt idx="5">
                  <c:v>0.11297935913007809</c:v>
                </c:pt>
                <c:pt idx="6">
                  <c:v>0.24798473835473506</c:v>
                </c:pt>
                <c:pt idx="7">
                  <c:v>0.25101397099325101</c:v>
                </c:pt>
                <c:pt idx="8">
                  <c:v>0.10615977791893728</c:v>
                </c:pt>
                <c:pt idx="9">
                  <c:v>6.7312115790840524E-3</c:v>
                </c:pt>
                <c:pt idx="10">
                  <c:v>0</c:v>
                </c:pt>
                <c:pt idx="11">
                  <c:v>0</c:v>
                </c:pt>
              </c:numCache>
            </c:numRef>
          </c:val>
        </c:ser>
        <c:ser>
          <c:idx val="4"/>
          <c:order val="3"/>
          <c:tx>
            <c:strRef>
              <c:f>PostC!$F$4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PostC!$G$36:$G$47</c:f>
              <c:numCache>
                <c:formatCode>[&gt;=20]#,##0.0_);[&lt;=-20]\(#,##0.0\);#,##0.00_)</c:formatCode>
                <c:ptCount val="12"/>
                <c:pt idx="0">
                  <c:v>0</c:v>
                </c:pt>
                <c:pt idx="1">
                  <c:v>0</c:v>
                </c:pt>
                <c:pt idx="2">
                  <c:v>0</c:v>
                </c:pt>
                <c:pt idx="3">
                  <c:v>1.01751354261594E-2</c:v>
                </c:pt>
                <c:pt idx="4">
                  <c:v>6.2846688589471483E-2</c:v>
                </c:pt>
                <c:pt idx="5">
                  <c:v>0.12441942962742084</c:v>
                </c:pt>
                <c:pt idx="6">
                  <c:v>0.20458582151211874</c:v>
                </c:pt>
                <c:pt idx="7">
                  <c:v>0.19369812934298905</c:v>
                </c:pt>
                <c:pt idx="8">
                  <c:v>8.4242585240522042E-2</c:v>
                </c:pt>
                <c:pt idx="9">
                  <c:v>0</c:v>
                </c:pt>
                <c:pt idx="10">
                  <c:v>0</c:v>
                </c:pt>
                <c:pt idx="11">
                  <c:v>0</c:v>
                </c:pt>
              </c:numCache>
            </c:numRef>
          </c:val>
        </c:ser>
        <c:dLbls>
          <c:showLegendKey val="0"/>
          <c:showVal val="0"/>
          <c:showCatName val="0"/>
          <c:showSerName val="0"/>
          <c:showPercent val="0"/>
          <c:showBubbleSize val="0"/>
        </c:dLbls>
        <c:gapWidth val="150"/>
        <c:axId val="123220352"/>
        <c:axId val="123221888"/>
      </c:barChart>
      <c:lineChart>
        <c:grouping val="standard"/>
        <c:varyColors val="0"/>
        <c:ser>
          <c:idx val="1"/>
          <c:order val="0"/>
          <c:tx>
            <c:strRef>
              <c:f>PostC!$Z$3</c:f>
              <c:strCache>
                <c:ptCount val="1"/>
                <c:pt idx="0">
                  <c:v>HYDROSS
2009 HIA
(Existing)
Total
River
Diversion</c:v>
                </c:pt>
              </c:strCache>
            </c:strRef>
          </c:tx>
          <c:spPr>
            <a:ln>
              <a:solidFill>
                <a:schemeClr val="accent3"/>
              </a:solidFill>
              <a:prstDash val="sysDot"/>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PostC!$AA$36:$AA$47</c:f>
              <c:numCache>
                <c:formatCode>[&gt;=20]#,##0.0_);[&lt;=-20]\(#,##0.0\);#,##0.00_)</c:formatCode>
                <c:ptCount val="12"/>
                <c:pt idx="0">
                  <c:v>3.8942424532264423E-4</c:v>
                </c:pt>
                <c:pt idx="1">
                  <c:v>1.1300689185719899E-3</c:v>
                </c:pt>
                <c:pt idx="2">
                  <c:v>1.986598504589029E-3</c:v>
                </c:pt>
                <c:pt idx="3">
                  <c:v>2.6900581289063235E-3</c:v>
                </c:pt>
                <c:pt idx="4">
                  <c:v>0.25092038042750897</c:v>
                </c:pt>
                <c:pt idx="5">
                  <c:v>0.20335178861935663</c:v>
                </c:pt>
                <c:pt idx="6">
                  <c:v>0.48487852062333531</c:v>
                </c:pt>
                <c:pt idx="7">
                  <c:v>0.45939759318870532</c:v>
                </c:pt>
                <c:pt idx="8">
                  <c:v>0.18958287813774286</c:v>
                </c:pt>
                <c:pt idx="9">
                  <c:v>8.5551081755314718E-3</c:v>
                </c:pt>
                <c:pt idx="10">
                  <c:v>0</c:v>
                </c:pt>
                <c:pt idx="11">
                  <c:v>1.3213426976676772E-3</c:v>
                </c:pt>
              </c:numCache>
            </c:numRef>
          </c:val>
          <c:smooth val="0"/>
        </c:ser>
        <c:ser>
          <c:idx val="2"/>
          <c:order val="1"/>
          <c:tx>
            <c:strRef>
              <c:f>PostC!$AC$3</c:f>
              <c:strCache>
                <c:ptCount val="1"/>
                <c:pt idx="0">
                  <c:v>HYDROSS
Oper. Improv.
Total
River
Diversion</c:v>
                </c:pt>
              </c:strCache>
            </c:strRef>
          </c:tx>
          <c:spPr>
            <a:ln>
              <a:solidFill>
                <a:schemeClr val="accent2"/>
              </a:solidFill>
              <a:prstDash val="sysDot"/>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PostC!$AD$36:$AD$47</c:f>
              <c:numCache>
                <c:formatCode>[&gt;=20]#,##0.0_);[&lt;=-20]\(#,##0.0\);#,##0.00_)</c:formatCode>
                <c:ptCount val="12"/>
                <c:pt idx="0">
                  <c:v>3.2142145044153658E-3</c:v>
                </c:pt>
                <c:pt idx="1">
                  <c:v>2.3928324301887762E-3</c:v>
                </c:pt>
                <c:pt idx="2">
                  <c:v>1.6740912787260064E-3</c:v>
                </c:pt>
                <c:pt idx="3">
                  <c:v>1.3713387603901471E-2</c:v>
                </c:pt>
                <c:pt idx="4">
                  <c:v>0.14093872156052509</c:v>
                </c:pt>
                <c:pt idx="5">
                  <c:v>0.25000679987259433</c:v>
                </c:pt>
                <c:pt idx="6">
                  <c:v>0.41372289206262586</c:v>
                </c:pt>
                <c:pt idx="7">
                  <c:v>0.35933390006667559</c:v>
                </c:pt>
                <c:pt idx="8">
                  <c:v>0.15031291958346582</c:v>
                </c:pt>
                <c:pt idx="9">
                  <c:v>5.4720601131033383E-3</c:v>
                </c:pt>
                <c:pt idx="10">
                  <c:v>5.854098287162217E-3</c:v>
                </c:pt>
                <c:pt idx="11">
                  <c:v>4.7365092819819784E-3</c:v>
                </c:pt>
              </c:numCache>
            </c:numRef>
          </c:val>
          <c:smooth val="0"/>
        </c:ser>
        <c:dLbls>
          <c:showLegendKey val="0"/>
          <c:showVal val="0"/>
          <c:showCatName val="0"/>
          <c:showSerName val="0"/>
          <c:showPercent val="0"/>
          <c:showBubbleSize val="0"/>
        </c:dLbls>
        <c:marker val="1"/>
        <c:smooth val="0"/>
        <c:axId val="123220352"/>
        <c:axId val="123221888"/>
      </c:lineChart>
      <c:catAx>
        <c:axId val="123220352"/>
        <c:scaling>
          <c:orientation val="minMax"/>
        </c:scaling>
        <c:delete val="0"/>
        <c:axPos val="b"/>
        <c:majorTickMark val="out"/>
        <c:minorTickMark val="none"/>
        <c:tickLblPos val="nextTo"/>
        <c:crossAx val="123221888"/>
        <c:crosses val="autoZero"/>
        <c:auto val="1"/>
        <c:lblAlgn val="ctr"/>
        <c:lblOffset val="100"/>
        <c:noMultiLvlLbl val="0"/>
      </c:catAx>
      <c:valAx>
        <c:axId val="12322188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3220352"/>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TotalMission!$D$4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TotalMission!$E$6:$E$17</c:f>
              <c:numCache>
                <c:formatCode>[&gt;=20]#,##0.0_);[&lt;=-20]\(#,##0.0\);#,##0.00_)</c:formatCode>
                <c:ptCount val="12"/>
                <c:pt idx="0">
                  <c:v>0</c:v>
                </c:pt>
                <c:pt idx="1">
                  <c:v>0</c:v>
                </c:pt>
                <c:pt idx="2">
                  <c:v>4.4812156205094341E-5</c:v>
                </c:pt>
                <c:pt idx="3">
                  <c:v>1.0408581336551167E-2</c:v>
                </c:pt>
                <c:pt idx="4">
                  <c:v>4.8470282114011762E-2</c:v>
                </c:pt>
                <c:pt idx="5">
                  <c:v>0.12894973001770524</c:v>
                </c:pt>
                <c:pt idx="6">
                  <c:v>0.22894358585476166</c:v>
                </c:pt>
                <c:pt idx="7">
                  <c:v>0.19001718175199625</c:v>
                </c:pt>
                <c:pt idx="8">
                  <c:v>9.2139321598928944E-2</c:v>
                </c:pt>
                <c:pt idx="9">
                  <c:v>4.8734741750754091E-3</c:v>
                </c:pt>
                <c:pt idx="10">
                  <c:v>0</c:v>
                </c:pt>
                <c:pt idx="11">
                  <c:v>0</c:v>
                </c:pt>
              </c:numCache>
            </c:numRef>
          </c:val>
        </c:ser>
        <c:ser>
          <c:idx val="4"/>
          <c:order val="3"/>
          <c:tx>
            <c:strRef>
              <c:f>TotalMission!$F$4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TotalMission!$G$6:$G$17</c:f>
              <c:numCache>
                <c:formatCode>[&gt;=20]#,##0.0_);[&lt;=-20]\(#,##0.0\);#,##0.00_)</c:formatCode>
                <c:ptCount val="12"/>
                <c:pt idx="0">
                  <c:v>0</c:v>
                </c:pt>
                <c:pt idx="1">
                  <c:v>0</c:v>
                </c:pt>
                <c:pt idx="2">
                  <c:v>0</c:v>
                </c:pt>
                <c:pt idx="3">
                  <c:v>5.8532633149545633E-3</c:v>
                </c:pt>
                <c:pt idx="4">
                  <c:v>4.0438251671945619E-2</c:v>
                </c:pt>
                <c:pt idx="5">
                  <c:v>0.11591628264237477</c:v>
                </c:pt>
                <c:pt idx="6">
                  <c:v>0.2310071486821354</c:v>
                </c:pt>
                <c:pt idx="7">
                  <c:v>0.19176231749133391</c:v>
                </c:pt>
                <c:pt idx="8">
                  <c:v>0.10162863305699626</c:v>
                </c:pt>
                <c:pt idx="9">
                  <c:v>4.3433936832348939E-4</c:v>
                </c:pt>
                <c:pt idx="10">
                  <c:v>0</c:v>
                </c:pt>
                <c:pt idx="11">
                  <c:v>0</c:v>
                </c:pt>
              </c:numCache>
            </c:numRef>
          </c:val>
        </c:ser>
        <c:dLbls>
          <c:showLegendKey val="0"/>
          <c:showVal val="0"/>
          <c:showCatName val="0"/>
          <c:showSerName val="0"/>
          <c:showPercent val="0"/>
          <c:showBubbleSize val="0"/>
        </c:dLbls>
        <c:gapWidth val="150"/>
        <c:axId val="78096256"/>
        <c:axId val="78097792"/>
      </c:barChart>
      <c:lineChart>
        <c:grouping val="standard"/>
        <c:varyColors val="0"/>
        <c:ser>
          <c:idx val="1"/>
          <c:order val="0"/>
          <c:tx>
            <c:strRef>
              <c:f>TotalMission!$AF$3</c:f>
              <c:strCache>
                <c:ptCount val="1"/>
                <c:pt idx="0">
                  <c:v>HYDROSS
2009 HIA
(Existing)
Total
River
Diversion</c:v>
                </c:pt>
              </c:strCache>
            </c:strRef>
          </c:tx>
          <c:spPr>
            <a:ln>
              <a:solidFill>
                <a:schemeClr val="accent3"/>
              </a:solidFill>
              <a:prstDash val="dash"/>
            </a:ln>
          </c:spPr>
          <c:marker>
            <c:symbol val="none"/>
          </c:marker>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TotalMission!$AG$6:$AG$17</c:f>
              <c:numCache>
                <c:formatCode>[&gt;=20]#,##0.0_);[&lt;=-20]\(#,##0.0\);#,##0.00_)</c:formatCode>
                <c:ptCount val="12"/>
                <c:pt idx="0">
                  <c:v>7.7451714185248341E-3</c:v>
                </c:pt>
                <c:pt idx="1">
                  <c:v>1.7397338527787472E-2</c:v>
                </c:pt>
                <c:pt idx="2">
                  <c:v>4.229172394585376E-2</c:v>
                </c:pt>
                <c:pt idx="3">
                  <c:v>9.2286702715154878E-2</c:v>
                </c:pt>
                <c:pt idx="4">
                  <c:v>0.25059528201650849</c:v>
                </c:pt>
                <c:pt idx="5">
                  <c:v>0.4118440715165459</c:v>
                </c:pt>
                <c:pt idx="6">
                  <c:v>0.46657279971337062</c:v>
                </c:pt>
                <c:pt idx="7">
                  <c:v>0.36617949814638923</c:v>
                </c:pt>
                <c:pt idx="8">
                  <c:v>0.17714618442905128</c:v>
                </c:pt>
                <c:pt idx="9">
                  <c:v>7.7071542178834662E-2</c:v>
                </c:pt>
                <c:pt idx="10">
                  <c:v>5.7019234601027584E-2</c:v>
                </c:pt>
                <c:pt idx="11">
                  <c:v>8.1946389321420118E-3</c:v>
                </c:pt>
              </c:numCache>
            </c:numRef>
          </c:val>
          <c:smooth val="0"/>
        </c:ser>
        <c:ser>
          <c:idx val="2"/>
          <c:order val="1"/>
          <c:tx>
            <c:strRef>
              <c:f>TotalMission!$AI$3</c:f>
              <c:strCache>
                <c:ptCount val="1"/>
                <c:pt idx="0">
                  <c:v>HYDROSS
Oper. Improv.
Total
River
Diversion</c:v>
                </c:pt>
              </c:strCache>
            </c:strRef>
          </c:tx>
          <c:spPr>
            <a:ln>
              <a:solidFill>
                <a:schemeClr val="accent2"/>
              </a:solidFill>
              <a:prstDash val="dash"/>
            </a:ln>
          </c:spPr>
          <c:marker>
            <c:symbol val="none"/>
          </c:marker>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TotalMission!$AJ$6:$AJ$17</c:f>
              <c:numCache>
                <c:formatCode>[&gt;=20]#,##0.0_);[&lt;=-20]\(#,##0.0\);#,##0.00_)</c:formatCode>
                <c:ptCount val="12"/>
                <c:pt idx="0">
                  <c:v>1.1681346097776381E-2</c:v>
                </c:pt>
                <c:pt idx="1">
                  <c:v>6.7949497958484806E-3</c:v>
                </c:pt>
                <c:pt idx="2">
                  <c:v>4.702770183004891E-2</c:v>
                </c:pt>
                <c:pt idx="3">
                  <c:v>7.9040273650833145E-2</c:v>
                </c:pt>
                <c:pt idx="4">
                  <c:v>0.19039147377029411</c:v>
                </c:pt>
                <c:pt idx="5">
                  <c:v>0.35802658528963555</c:v>
                </c:pt>
                <c:pt idx="6">
                  <c:v>0.38691613527436736</c:v>
                </c:pt>
                <c:pt idx="7">
                  <c:v>0.3048373388631368</c:v>
                </c:pt>
                <c:pt idx="8">
                  <c:v>0.20812008489921591</c:v>
                </c:pt>
                <c:pt idx="9">
                  <c:v>7.6409644643364139E-2</c:v>
                </c:pt>
                <c:pt idx="10">
                  <c:v>1.9959204392057776E-2</c:v>
                </c:pt>
                <c:pt idx="11">
                  <c:v>1.5530315758565739E-2</c:v>
                </c:pt>
              </c:numCache>
            </c:numRef>
          </c:val>
          <c:smooth val="0"/>
        </c:ser>
        <c:dLbls>
          <c:showLegendKey val="0"/>
          <c:showVal val="0"/>
          <c:showCatName val="0"/>
          <c:showSerName val="0"/>
          <c:showPercent val="0"/>
          <c:showBubbleSize val="0"/>
        </c:dLbls>
        <c:marker val="1"/>
        <c:smooth val="0"/>
        <c:axId val="78096256"/>
        <c:axId val="78097792"/>
      </c:lineChart>
      <c:catAx>
        <c:axId val="78096256"/>
        <c:scaling>
          <c:orientation val="minMax"/>
        </c:scaling>
        <c:delete val="0"/>
        <c:axPos val="b"/>
        <c:majorTickMark val="out"/>
        <c:minorTickMark val="none"/>
        <c:tickLblPos val="nextTo"/>
        <c:crossAx val="78097792"/>
        <c:crosses val="autoZero"/>
        <c:auto val="1"/>
        <c:lblAlgn val="ctr"/>
        <c:lblOffset val="100"/>
        <c:noMultiLvlLbl val="0"/>
      </c:catAx>
      <c:valAx>
        <c:axId val="78097792"/>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8096256"/>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PostDE!$D$4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PostDE!$E$6:$E$17</c:f>
              <c:numCache>
                <c:formatCode>[&gt;=20]#,##0.0_);[&lt;=-20]\(#,##0.0\);#,##0.00_)</c:formatCode>
                <c:ptCount val="12"/>
                <c:pt idx="0">
                  <c:v>0</c:v>
                </c:pt>
                <c:pt idx="1">
                  <c:v>0</c:v>
                </c:pt>
                <c:pt idx="2">
                  <c:v>0</c:v>
                </c:pt>
                <c:pt idx="3">
                  <c:v>2.3477344035608134E-5</c:v>
                </c:pt>
                <c:pt idx="4">
                  <c:v>4.792179457268308E-3</c:v>
                </c:pt>
                <c:pt idx="5">
                  <c:v>8.8105403193629639E-2</c:v>
                </c:pt>
                <c:pt idx="6">
                  <c:v>0.14763714457392155</c:v>
                </c:pt>
                <c:pt idx="7">
                  <c:v>0.15163160567764664</c:v>
                </c:pt>
                <c:pt idx="8">
                  <c:v>0.11789515140981181</c:v>
                </c:pt>
                <c:pt idx="9">
                  <c:v>0</c:v>
                </c:pt>
                <c:pt idx="10">
                  <c:v>0</c:v>
                </c:pt>
                <c:pt idx="11">
                  <c:v>0</c:v>
                </c:pt>
              </c:numCache>
            </c:numRef>
          </c:val>
        </c:ser>
        <c:ser>
          <c:idx val="4"/>
          <c:order val="3"/>
          <c:tx>
            <c:strRef>
              <c:f>PostDE!$F$4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PostDE!$G$6:$G$17</c:f>
              <c:numCache>
                <c:formatCode>[&gt;=20]#,##0.0_);[&lt;=-20]\(#,##0.0\);#,##0.00_)</c:formatCode>
                <c:ptCount val="12"/>
                <c:pt idx="0">
                  <c:v>0</c:v>
                </c:pt>
                <c:pt idx="1">
                  <c:v>0</c:v>
                </c:pt>
                <c:pt idx="2">
                  <c:v>0</c:v>
                </c:pt>
                <c:pt idx="3">
                  <c:v>3.6671611357502014E-3</c:v>
                </c:pt>
                <c:pt idx="4">
                  <c:v>3.2031367669768974E-2</c:v>
                </c:pt>
                <c:pt idx="5">
                  <c:v>9.3344452485094834E-2</c:v>
                </c:pt>
                <c:pt idx="6">
                  <c:v>0.18468021365190707</c:v>
                </c:pt>
                <c:pt idx="7">
                  <c:v>0.15025108883020913</c:v>
                </c:pt>
                <c:pt idx="8">
                  <c:v>9.0435462827754595E-2</c:v>
                </c:pt>
                <c:pt idx="9">
                  <c:v>0</c:v>
                </c:pt>
                <c:pt idx="10">
                  <c:v>0</c:v>
                </c:pt>
                <c:pt idx="11">
                  <c:v>0</c:v>
                </c:pt>
              </c:numCache>
            </c:numRef>
          </c:val>
        </c:ser>
        <c:dLbls>
          <c:showLegendKey val="0"/>
          <c:showVal val="0"/>
          <c:showCatName val="0"/>
          <c:showSerName val="0"/>
          <c:showPercent val="0"/>
          <c:showBubbleSize val="0"/>
        </c:dLbls>
        <c:gapWidth val="150"/>
        <c:axId val="123303424"/>
        <c:axId val="123304960"/>
      </c:barChart>
      <c:lineChart>
        <c:grouping val="standard"/>
        <c:varyColors val="0"/>
        <c:ser>
          <c:idx val="1"/>
          <c:order val="0"/>
          <c:tx>
            <c:strRef>
              <c:f>PostDE!$Z$3</c:f>
              <c:strCache>
                <c:ptCount val="1"/>
                <c:pt idx="0">
                  <c:v>HYDROSS
2009 HIA
(Existing)
Total
River
Diversion</c:v>
                </c:pt>
              </c:strCache>
            </c:strRef>
          </c:tx>
          <c:spPr>
            <a:ln>
              <a:solidFill>
                <a:schemeClr val="accent3"/>
              </a:solidFill>
              <a:prstDash val="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PostDE!$AA$6:$AA$17</c:f>
              <c:numCache>
                <c:formatCode>[&gt;=20]#,##0.0_);[&lt;=-20]\(#,##0.0\);#,##0.00_)</c:formatCode>
                <c:ptCount val="12"/>
                <c:pt idx="0">
                  <c:v>0</c:v>
                </c:pt>
                <c:pt idx="1">
                  <c:v>0</c:v>
                </c:pt>
                <c:pt idx="2">
                  <c:v>0</c:v>
                </c:pt>
                <c:pt idx="3">
                  <c:v>6.1330574805663893E-5</c:v>
                </c:pt>
                <c:pt idx="4">
                  <c:v>1.224056055496375E-2</c:v>
                </c:pt>
                <c:pt idx="5">
                  <c:v>0.20254115676696471</c:v>
                </c:pt>
                <c:pt idx="6">
                  <c:v>0.33939573465269318</c:v>
                </c:pt>
                <c:pt idx="7">
                  <c:v>0.31688945805150803</c:v>
                </c:pt>
                <c:pt idx="8">
                  <c:v>0.24638485143116365</c:v>
                </c:pt>
                <c:pt idx="9">
                  <c:v>0</c:v>
                </c:pt>
                <c:pt idx="10">
                  <c:v>0</c:v>
                </c:pt>
                <c:pt idx="11">
                  <c:v>0</c:v>
                </c:pt>
              </c:numCache>
            </c:numRef>
          </c:val>
          <c:smooth val="0"/>
        </c:ser>
        <c:ser>
          <c:idx val="2"/>
          <c:order val="1"/>
          <c:tx>
            <c:strRef>
              <c:f>PostDE!$AC$3</c:f>
              <c:strCache>
                <c:ptCount val="1"/>
                <c:pt idx="0">
                  <c:v>HYDROSS
Oper. Improv.
Total
River
Diversion</c:v>
                </c:pt>
              </c:strCache>
            </c:strRef>
          </c:tx>
          <c:spPr>
            <a:ln>
              <a:solidFill>
                <a:schemeClr val="accent2"/>
              </a:solidFill>
              <a:prstDash val="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PostDE!$AD$6:$AD$17</c:f>
              <c:numCache>
                <c:formatCode>[&gt;=20]#,##0.0_);[&lt;=-20]\(#,##0.0\);#,##0.00_)</c:formatCode>
                <c:ptCount val="12"/>
                <c:pt idx="0">
                  <c:v>0</c:v>
                </c:pt>
                <c:pt idx="1">
                  <c:v>0</c:v>
                </c:pt>
                <c:pt idx="2">
                  <c:v>0</c:v>
                </c:pt>
                <c:pt idx="3">
                  <c:v>9.5798357778218417E-3</c:v>
                </c:pt>
                <c:pt idx="4">
                  <c:v>8.1817031084978203E-2</c:v>
                </c:pt>
                <c:pt idx="5">
                  <c:v>0.21458494824159732</c:v>
                </c:pt>
                <c:pt idx="6">
                  <c:v>0.42455221529174036</c:v>
                </c:pt>
                <c:pt idx="7">
                  <c:v>0.31400436537138787</c:v>
                </c:pt>
                <c:pt idx="8">
                  <c:v>0.1889978324508978</c:v>
                </c:pt>
                <c:pt idx="9">
                  <c:v>0</c:v>
                </c:pt>
                <c:pt idx="10">
                  <c:v>0</c:v>
                </c:pt>
                <c:pt idx="11">
                  <c:v>0</c:v>
                </c:pt>
              </c:numCache>
            </c:numRef>
          </c:val>
          <c:smooth val="0"/>
        </c:ser>
        <c:dLbls>
          <c:showLegendKey val="0"/>
          <c:showVal val="0"/>
          <c:showCatName val="0"/>
          <c:showSerName val="0"/>
          <c:showPercent val="0"/>
          <c:showBubbleSize val="0"/>
        </c:dLbls>
        <c:marker val="1"/>
        <c:smooth val="0"/>
        <c:axId val="123303424"/>
        <c:axId val="123304960"/>
      </c:lineChart>
      <c:catAx>
        <c:axId val="123303424"/>
        <c:scaling>
          <c:orientation val="minMax"/>
        </c:scaling>
        <c:delete val="0"/>
        <c:axPos val="b"/>
        <c:majorTickMark val="out"/>
        <c:minorTickMark val="none"/>
        <c:tickLblPos val="nextTo"/>
        <c:crossAx val="123304960"/>
        <c:crosses val="autoZero"/>
        <c:auto val="1"/>
        <c:lblAlgn val="ctr"/>
        <c:lblOffset val="100"/>
        <c:noMultiLvlLbl val="0"/>
      </c:catAx>
      <c:valAx>
        <c:axId val="12330496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3303424"/>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PostDE!$D$4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PostDE!$E$21:$E$32</c:f>
              <c:numCache>
                <c:formatCode>[&gt;=20]#,##0.0_);[&lt;=-20]\(#,##0.0\);#,##0.00_)</c:formatCode>
                <c:ptCount val="12"/>
                <c:pt idx="0">
                  <c:v>0</c:v>
                </c:pt>
                <c:pt idx="1">
                  <c:v>0</c:v>
                </c:pt>
                <c:pt idx="2">
                  <c:v>0</c:v>
                </c:pt>
                <c:pt idx="3">
                  <c:v>3.521601605341221E-5</c:v>
                </c:pt>
                <c:pt idx="4">
                  <c:v>3.8331032746136751E-2</c:v>
                </c:pt>
                <c:pt idx="5">
                  <c:v>7.8342222211044032E-2</c:v>
                </c:pt>
                <c:pt idx="6">
                  <c:v>0.18044539892368189</c:v>
                </c:pt>
                <c:pt idx="7">
                  <c:v>0.1872746974442622</c:v>
                </c:pt>
                <c:pt idx="8">
                  <c:v>8.861971858296526E-2</c:v>
                </c:pt>
                <c:pt idx="9">
                  <c:v>0</c:v>
                </c:pt>
                <c:pt idx="10">
                  <c:v>0</c:v>
                </c:pt>
                <c:pt idx="11">
                  <c:v>0</c:v>
                </c:pt>
              </c:numCache>
            </c:numRef>
          </c:val>
        </c:ser>
        <c:ser>
          <c:idx val="4"/>
          <c:order val="3"/>
          <c:tx>
            <c:strRef>
              <c:f>PostDE!$F$4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PostDE!$G$21:$G$32</c:f>
              <c:numCache>
                <c:formatCode>[&gt;=20]#,##0.0_);[&lt;=-20]\(#,##0.0\);#,##0.00_)</c:formatCode>
                <c:ptCount val="12"/>
                <c:pt idx="0">
                  <c:v>0</c:v>
                </c:pt>
                <c:pt idx="1">
                  <c:v>0</c:v>
                </c:pt>
                <c:pt idx="2">
                  <c:v>0</c:v>
                </c:pt>
                <c:pt idx="3">
                  <c:v>1.251375043628943E-2</c:v>
                </c:pt>
                <c:pt idx="4">
                  <c:v>5.2779737234460868E-2</c:v>
                </c:pt>
                <c:pt idx="5">
                  <c:v>9.1214594950048064E-2</c:v>
                </c:pt>
                <c:pt idx="6">
                  <c:v>0.18874969405629205</c:v>
                </c:pt>
                <c:pt idx="7">
                  <c:v>0.16881734746570104</c:v>
                </c:pt>
                <c:pt idx="8">
                  <c:v>5.9224290399978792E-2</c:v>
                </c:pt>
                <c:pt idx="9">
                  <c:v>0</c:v>
                </c:pt>
                <c:pt idx="10">
                  <c:v>0</c:v>
                </c:pt>
                <c:pt idx="11">
                  <c:v>0</c:v>
                </c:pt>
              </c:numCache>
            </c:numRef>
          </c:val>
        </c:ser>
        <c:dLbls>
          <c:showLegendKey val="0"/>
          <c:showVal val="0"/>
          <c:showCatName val="0"/>
          <c:showSerName val="0"/>
          <c:showPercent val="0"/>
          <c:showBubbleSize val="0"/>
        </c:dLbls>
        <c:gapWidth val="150"/>
        <c:axId val="117979776"/>
        <c:axId val="117993856"/>
      </c:barChart>
      <c:lineChart>
        <c:grouping val="standard"/>
        <c:varyColors val="0"/>
        <c:ser>
          <c:idx val="1"/>
          <c:order val="0"/>
          <c:tx>
            <c:strRef>
              <c:f>PostDE!$Z$3</c:f>
              <c:strCache>
                <c:ptCount val="1"/>
                <c:pt idx="0">
                  <c:v>HYDROSS
2009 HIA
(Existing)
Total
River
Diversion</c:v>
                </c:pt>
              </c:strCache>
            </c:strRef>
          </c:tx>
          <c:spPr>
            <a:ln>
              <a:solidFill>
                <a:schemeClr val="accent3"/>
              </a:solidFill>
              <a:prstDash val="sys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PostDE!$AA$21:$AA$32</c:f>
              <c:numCache>
                <c:formatCode>[&gt;=20]#,##0.0_);[&lt;=-20]\(#,##0.0\);#,##0.00_)</c:formatCode>
                <c:ptCount val="12"/>
                <c:pt idx="0">
                  <c:v>0</c:v>
                </c:pt>
                <c:pt idx="1">
                  <c:v>0</c:v>
                </c:pt>
                <c:pt idx="2">
                  <c:v>0</c:v>
                </c:pt>
                <c:pt idx="3">
                  <c:v>9.1995862208495832E-5</c:v>
                </c:pt>
                <c:pt idx="4">
                  <c:v>9.7908129619761808E-2</c:v>
                </c:pt>
                <c:pt idx="5">
                  <c:v>0.18009706255412422</c:v>
                </c:pt>
                <c:pt idx="6">
                  <c:v>0.41481700901995849</c:v>
                </c:pt>
                <c:pt idx="7">
                  <c:v>0.39137867804443488</c:v>
                </c:pt>
                <c:pt idx="8">
                  <c:v>0.18520317363211128</c:v>
                </c:pt>
                <c:pt idx="9">
                  <c:v>0</c:v>
                </c:pt>
                <c:pt idx="10">
                  <c:v>0</c:v>
                </c:pt>
                <c:pt idx="11">
                  <c:v>0</c:v>
                </c:pt>
              </c:numCache>
            </c:numRef>
          </c:val>
          <c:smooth val="0"/>
        </c:ser>
        <c:ser>
          <c:idx val="2"/>
          <c:order val="1"/>
          <c:tx>
            <c:strRef>
              <c:f>PostDE!$AC$3</c:f>
              <c:strCache>
                <c:ptCount val="1"/>
                <c:pt idx="0">
                  <c:v>HYDROSS
Oper. Improv.
Total
River
Diversion</c:v>
                </c:pt>
              </c:strCache>
            </c:strRef>
          </c:tx>
          <c:spPr>
            <a:ln>
              <a:solidFill>
                <a:schemeClr val="accent2"/>
              </a:solidFill>
              <a:prstDash val="sys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PostDE!$AD$21:$AD$32</c:f>
              <c:numCache>
                <c:formatCode>[&gt;=20]#,##0.0_);[&lt;=-20]\(#,##0.0\);#,##0.00_)</c:formatCode>
                <c:ptCount val="12"/>
                <c:pt idx="0">
                  <c:v>0</c:v>
                </c:pt>
                <c:pt idx="1">
                  <c:v>0</c:v>
                </c:pt>
                <c:pt idx="2">
                  <c:v>0</c:v>
                </c:pt>
                <c:pt idx="3">
                  <c:v>3.2690048161675637E-2</c:v>
                </c:pt>
                <c:pt idx="4">
                  <c:v>0.13481414363846964</c:v>
                </c:pt>
                <c:pt idx="5">
                  <c:v>0.20968872402309902</c:v>
                </c:pt>
                <c:pt idx="6">
                  <c:v>0.43390734265814263</c:v>
                </c:pt>
                <c:pt idx="7">
                  <c:v>0.35280532385726443</c:v>
                </c:pt>
                <c:pt idx="8">
                  <c:v>0.12377072183903612</c:v>
                </c:pt>
                <c:pt idx="9">
                  <c:v>0</c:v>
                </c:pt>
                <c:pt idx="10">
                  <c:v>0</c:v>
                </c:pt>
                <c:pt idx="11">
                  <c:v>0</c:v>
                </c:pt>
              </c:numCache>
            </c:numRef>
          </c:val>
          <c:smooth val="0"/>
        </c:ser>
        <c:dLbls>
          <c:showLegendKey val="0"/>
          <c:showVal val="0"/>
          <c:showCatName val="0"/>
          <c:showSerName val="0"/>
          <c:showPercent val="0"/>
          <c:showBubbleSize val="0"/>
        </c:dLbls>
        <c:marker val="1"/>
        <c:smooth val="0"/>
        <c:axId val="117979776"/>
        <c:axId val="117993856"/>
      </c:lineChart>
      <c:catAx>
        <c:axId val="117979776"/>
        <c:scaling>
          <c:orientation val="minMax"/>
        </c:scaling>
        <c:delete val="0"/>
        <c:axPos val="b"/>
        <c:majorTickMark val="out"/>
        <c:minorTickMark val="none"/>
        <c:tickLblPos val="nextTo"/>
        <c:crossAx val="117993856"/>
        <c:crosses val="autoZero"/>
        <c:auto val="1"/>
        <c:lblAlgn val="ctr"/>
        <c:lblOffset val="100"/>
        <c:noMultiLvlLbl val="0"/>
      </c:catAx>
      <c:valAx>
        <c:axId val="11799385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979776"/>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PostDE!$D$4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PostDE!$B$36:$B$47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PostDE!$E$36:$E$47</c:f>
              <c:numCache>
                <c:formatCode>[&gt;=20]#,##0.0_);[&lt;=-20]\(#,##0.0\);#,##0.00_)</c:formatCode>
                <c:ptCount val="12"/>
                <c:pt idx="0">
                  <c:v>0</c:v>
                </c:pt>
                <c:pt idx="1">
                  <c:v>0</c:v>
                </c:pt>
                <c:pt idx="2">
                  <c:v>0</c:v>
                </c:pt>
                <c:pt idx="3">
                  <c:v>4.6954688071216267E-5</c:v>
                </c:pt>
                <c:pt idx="4">
                  <c:v>7.6022174473302978E-2</c:v>
                </c:pt>
                <c:pt idx="5">
                  <c:v>9.5249541197798493E-2</c:v>
                </c:pt>
                <c:pt idx="6">
                  <c:v>0.19684952609856207</c:v>
                </c:pt>
                <c:pt idx="7">
                  <c:v>0.22816897001206435</c:v>
                </c:pt>
                <c:pt idx="8">
                  <c:v>0.1246720334990903</c:v>
                </c:pt>
                <c:pt idx="9">
                  <c:v>0</c:v>
                </c:pt>
                <c:pt idx="10">
                  <c:v>0</c:v>
                </c:pt>
                <c:pt idx="11">
                  <c:v>0</c:v>
                </c:pt>
              </c:numCache>
            </c:numRef>
          </c:val>
        </c:ser>
        <c:ser>
          <c:idx val="4"/>
          <c:order val="3"/>
          <c:tx>
            <c:strRef>
              <c:f>PostDE!$F$4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PostDE!$B$36:$B$47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PostDE!$G$36:$G$47</c:f>
              <c:numCache>
                <c:formatCode>[&gt;=20]#,##0.0_);[&lt;=-20]\(#,##0.0\);#,##0.00_)</c:formatCode>
                <c:ptCount val="12"/>
                <c:pt idx="0">
                  <c:v>0</c:v>
                </c:pt>
                <c:pt idx="1">
                  <c:v>0</c:v>
                </c:pt>
                <c:pt idx="2">
                  <c:v>0</c:v>
                </c:pt>
                <c:pt idx="3">
                  <c:v>8.6494448256250744E-3</c:v>
                </c:pt>
                <c:pt idx="4">
                  <c:v>5.1846779597710307E-2</c:v>
                </c:pt>
                <c:pt idx="5">
                  <c:v>0.10678545425924137</c:v>
                </c:pt>
                <c:pt idx="6">
                  <c:v>0.18148431573266929</c:v>
                </c:pt>
                <c:pt idx="7">
                  <c:v>0.17406983256003777</c:v>
                </c:pt>
                <c:pt idx="8">
                  <c:v>7.6311150288058377E-2</c:v>
                </c:pt>
                <c:pt idx="9">
                  <c:v>0</c:v>
                </c:pt>
                <c:pt idx="10">
                  <c:v>0</c:v>
                </c:pt>
                <c:pt idx="11">
                  <c:v>0</c:v>
                </c:pt>
              </c:numCache>
            </c:numRef>
          </c:val>
        </c:ser>
        <c:dLbls>
          <c:showLegendKey val="0"/>
          <c:showVal val="0"/>
          <c:showCatName val="0"/>
          <c:showSerName val="0"/>
          <c:showPercent val="0"/>
          <c:showBubbleSize val="0"/>
        </c:dLbls>
        <c:gapWidth val="150"/>
        <c:axId val="118029696"/>
        <c:axId val="118031488"/>
      </c:barChart>
      <c:lineChart>
        <c:grouping val="standard"/>
        <c:varyColors val="0"/>
        <c:ser>
          <c:idx val="1"/>
          <c:order val="0"/>
          <c:tx>
            <c:strRef>
              <c:f>PostDE!$Z$3</c:f>
              <c:strCache>
                <c:ptCount val="1"/>
                <c:pt idx="0">
                  <c:v>HYDROSS
2009 HIA
(Existing)
Total
River
Diversion</c:v>
                </c:pt>
              </c:strCache>
            </c:strRef>
          </c:tx>
          <c:spPr>
            <a:ln>
              <a:solidFill>
                <a:schemeClr val="accent3"/>
              </a:solidFill>
              <a:prstDash val="sysDot"/>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PostDE!$AA$36:$AA$47</c:f>
              <c:numCache>
                <c:formatCode>[&gt;=20]#,##0.0_);[&lt;=-20]\(#,##0.0\);#,##0.00_)</c:formatCode>
                <c:ptCount val="12"/>
                <c:pt idx="0">
                  <c:v>0</c:v>
                </c:pt>
                <c:pt idx="1">
                  <c:v>0</c:v>
                </c:pt>
                <c:pt idx="2">
                  <c:v>0</c:v>
                </c:pt>
                <c:pt idx="3">
                  <c:v>1.2266114961132779E-4</c:v>
                </c:pt>
                <c:pt idx="4">
                  <c:v>0.19418179942095268</c:v>
                </c:pt>
                <c:pt idx="5">
                  <c:v>0.21896446252367471</c:v>
                </c:pt>
                <c:pt idx="6">
                  <c:v>0.45252764620359093</c:v>
                </c:pt>
                <c:pt idx="7">
                  <c:v>0.47684215258529633</c:v>
                </c:pt>
                <c:pt idx="8">
                  <c:v>0.26054761441816154</c:v>
                </c:pt>
                <c:pt idx="9">
                  <c:v>0</c:v>
                </c:pt>
                <c:pt idx="10">
                  <c:v>0</c:v>
                </c:pt>
                <c:pt idx="11">
                  <c:v>0</c:v>
                </c:pt>
              </c:numCache>
            </c:numRef>
          </c:val>
          <c:smooth val="0"/>
        </c:ser>
        <c:ser>
          <c:idx val="2"/>
          <c:order val="1"/>
          <c:tx>
            <c:strRef>
              <c:f>PostDE!$AC$3</c:f>
              <c:strCache>
                <c:ptCount val="1"/>
                <c:pt idx="0">
                  <c:v>HYDROSS
Oper. Improv.
Total
River
Diversion</c:v>
                </c:pt>
              </c:strCache>
            </c:strRef>
          </c:tx>
          <c:spPr>
            <a:ln>
              <a:solidFill>
                <a:schemeClr val="accent2"/>
              </a:solidFill>
              <a:prstDash val="sysDot"/>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PostDE!$AD$36:$AD$47</c:f>
              <c:numCache>
                <c:formatCode>[&gt;=20]#,##0.0_);[&lt;=-20]\(#,##0.0\);#,##0.00_)</c:formatCode>
                <c:ptCount val="12"/>
                <c:pt idx="0">
                  <c:v>0</c:v>
                </c:pt>
                <c:pt idx="1">
                  <c:v>0</c:v>
                </c:pt>
                <c:pt idx="2">
                  <c:v>0</c:v>
                </c:pt>
                <c:pt idx="3">
                  <c:v>2.2595205918560804E-2</c:v>
                </c:pt>
                <c:pt idx="4">
                  <c:v>0.13243111008355124</c:v>
                </c:pt>
                <c:pt idx="5">
                  <c:v>0.24548380289480773</c:v>
                </c:pt>
                <c:pt idx="6">
                  <c:v>0.41720532352337769</c:v>
                </c:pt>
                <c:pt idx="7">
                  <c:v>0.36378230420070584</c:v>
                </c:pt>
                <c:pt idx="8">
                  <c:v>0.15947993790607809</c:v>
                </c:pt>
                <c:pt idx="9">
                  <c:v>0</c:v>
                </c:pt>
                <c:pt idx="10">
                  <c:v>0</c:v>
                </c:pt>
                <c:pt idx="11">
                  <c:v>0</c:v>
                </c:pt>
              </c:numCache>
            </c:numRef>
          </c:val>
          <c:smooth val="0"/>
        </c:ser>
        <c:dLbls>
          <c:showLegendKey val="0"/>
          <c:showVal val="0"/>
          <c:showCatName val="0"/>
          <c:showSerName val="0"/>
          <c:showPercent val="0"/>
          <c:showBubbleSize val="0"/>
        </c:dLbls>
        <c:marker val="1"/>
        <c:smooth val="0"/>
        <c:axId val="118029696"/>
        <c:axId val="118031488"/>
      </c:lineChart>
      <c:catAx>
        <c:axId val="118029696"/>
        <c:scaling>
          <c:orientation val="minMax"/>
        </c:scaling>
        <c:delete val="0"/>
        <c:axPos val="b"/>
        <c:majorTickMark val="out"/>
        <c:minorTickMark val="none"/>
        <c:tickLblPos val="nextTo"/>
        <c:crossAx val="118031488"/>
        <c:crosses val="autoZero"/>
        <c:auto val="1"/>
        <c:lblAlgn val="ctr"/>
        <c:lblOffset val="100"/>
        <c:noMultiLvlLbl val="0"/>
      </c:catAx>
      <c:valAx>
        <c:axId val="11803148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8029696"/>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PabloFdrSCrow!$T$3</c:f>
              <c:strCache>
                <c:ptCount val="1"/>
                <c:pt idx="0">
                  <c:v>HYDROSS
2009 HIA
(Existing)
Total
River
Diversion</c:v>
                </c:pt>
              </c:strCache>
            </c:strRef>
          </c:tx>
          <c:spPr>
            <a:ln>
              <a:solidFill>
                <a:schemeClr val="accent3"/>
              </a:solidFill>
              <a:prstDash val="dash"/>
            </a:ln>
          </c:spPr>
          <c:marker>
            <c:symbol val="none"/>
          </c:marker>
          <c:cat>
            <c:strRef>
              <c:f>PabloFdrSCrow!$B$6:$B$17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PabloFdrSCrow!$T$6:$T$17</c:f>
              <c:numCache>
                <c:formatCode>[&gt;=20]#,##0_);[&lt;=-20]\(#,##0\);#,##0.0_)</c:formatCode>
                <c:ptCount val="12"/>
                <c:pt idx="0">
                  <c:v>0</c:v>
                </c:pt>
                <c:pt idx="1">
                  <c:v>557.80000000000007</c:v>
                </c:pt>
                <c:pt idx="2">
                  <c:v>523</c:v>
                </c:pt>
                <c:pt idx="3">
                  <c:v>1958.0500000000002</c:v>
                </c:pt>
                <c:pt idx="4">
                  <c:v>642.14249999999993</c:v>
                </c:pt>
                <c:pt idx="5">
                  <c:v>7109.9174999999996</c:v>
                </c:pt>
                <c:pt idx="6">
                  <c:v>11135.19</c:v>
                </c:pt>
                <c:pt idx="7">
                  <c:v>11253.810000000001</c:v>
                </c:pt>
                <c:pt idx="8">
                  <c:v>4614.3074999999999</c:v>
                </c:pt>
                <c:pt idx="9">
                  <c:v>1302.125</c:v>
                </c:pt>
                <c:pt idx="10">
                  <c:v>137.08249999999998</c:v>
                </c:pt>
                <c:pt idx="11">
                  <c:v>4.6524999999999999</c:v>
                </c:pt>
              </c:numCache>
            </c:numRef>
          </c:val>
          <c:smooth val="0"/>
        </c:ser>
        <c:ser>
          <c:idx val="2"/>
          <c:order val="1"/>
          <c:tx>
            <c:strRef>
              <c:f>PabloFdrSCrow!$W$3</c:f>
              <c:strCache>
                <c:ptCount val="1"/>
                <c:pt idx="0">
                  <c:v>HYDROSS
Oper. Improv.
Total
River
Diversion</c:v>
                </c:pt>
              </c:strCache>
            </c:strRef>
          </c:tx>
          <c:spPr>
            <a:ln>
              <a:solidFill>
                <a:schemeClr val="accent2"/>
              </a:solidFill>
              <a:prstDash val="dash"/>
            </a:ln>
          </c:spPr>
          <c:marker>
            <c:symbol val="none"/>
          </c:marker>
          <c:cat>
            <c:strRef>
              <c:f>PabloFdrSCrow!$B$6:$B$17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PabloFdrSCrow!$W$6:$W$17</c:f>
              <c:numCache>
                <c:formatCode>[&gt;=20]#,##0_);[&lt;=-20]\(#,##0\);#,##0.0_)</c:formatCode>
                <c:ptCount val="12"/>
                <c:pt idx="0">
                  <c:v>0</c:v>
                </c:pt>
                <c:pt idx="1">
                  <c:v>0</c:v>
                </c:pt>
                <c:pt idx="2">
                  <c:v>156.29750000000001</c:v>
                </c:pt>
                <c:pt idx="3">
                  <c:v>3127.3924999999999</c:v>
                </c:pt>
                <c:pt idx="4">
                  <c:v>1520.0350000000001</c:v>
                </c:pt>
                <c:pt idx="5">
                  <c:v>6305.2225000000008</c:v>
                </c:pt>
                <c:pt idx="6">
                  <c:v>12207.969999999998</c:v>
                </c:pt>
                <c:pt idx="7">
                  <c:v>9853.3600000000024</c:v>
                </c:pt>
                <c:pt idx="8">
                  <c:v>6080.9250000000002</c:v>
                </c:pt>
                <c:pt idx="9">
                  <c:v>534.24</c:v>
                </c:pt>
                <c:pt idx="10">
                  <c:v>0</c:v>
                </c:pt>
                <c:pt idx="11">
                  <c:v>0</c:v>
                </c:pt>
              </c:numCache>
            </c:numRef>
          </c:val>
          <c:smooth val="0"/>
        </c:ser>
        <c:dLbls>
          <c:showLegendKey val="0"/>
          <c:showVal val="0"/>
          <c:showCatName val="0"/>
          <c:showSerName val="0"/>
          <c:showPercent val="0"/>
          <c:showBubbleSize val="0"/>
        </c:dLbls>
        <c:marker val="1"/>
        <c:smooth val="0"/>
        <c:axId val="124021376"/>
        <c:axId val="124027264"/>
      </c:lineChart>
      <c:catAx>
        <c:axId val="124021376"/>
        <c:scaling>
          <c:orientation val="minMax"/>
        </c:scaling>
        <c:delete val="0"/>
        <c:axPos val="b"/>
        <c:majorTickMark val="out"/>
        <c:minorTickMark val="none"/>
        <c:tickLblPos val="nextTo"/>
        <c:crossAx val="124027264"/>
        <c:crosses val="autoZero"/>
        <c:auto val="1"/>
        <c:lblAlgn val="ctr"/>
        <c:lblOffset val="100"/>
        <c:noMultiLvlLbl val="0"/>
      </c:catAx>
      <c:valAx>
        <c:axId val="12402726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_);[&lt;=-20]\(#,##0\);#,##0.0_)" sourceLinked="1"/>
        <c:majorTickMark val="out"/>
        <c:minorTickMark val="none"/>
        <c:tickLblPos val="nextTo"/>
        <c:crossAx val="12402137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PabloFdrSCrow!$T$3</c:f>
              <c:strCache>
                <c:ptCount val="1"/>
                <c:pt idx="0">
                  <c:v>HYDROSS
2009 HIA
(Existing)
Total
River
Diversion</c:v>
                </c:pt>
              </c:strCache>
            </c:strRef>
          </c:tx>
          <c:spPr>
            <a:ln>
              <a:solidFill>
                <a:schemeClr val="accent3"/>
              </a:solidFill>
              <a:prstDash val="sysDash"/>
            </a:ln>
          </c:spPr>
          <c:marker>
            <c:symbol val="none"/>
          </c:marker>
          <c:cat>
            <c:strRef>
              <c:f>PabloFdrSCrow!$B$6:$B$17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PabloFdrSCrow!$T$21:$T$32</c:f>
              <c:numCache>
                <c:formatCode>[&gt;=20]#,##0_);[&lt;=-20]\(#,##0\);#,##0.0_)</c:formatCode>
                <c:ptCount val="12"/>
                <c:pt idx="0">
                  <c:v>0.10249999999999999</c:v>
                </c:pt>
                <c:pt idx="1">
                  <c:v>556.90250000000003</c:v>
                </c:pt>
                <c:pt idx="2">
                  <c:v>317.26166666666671</c:v>
                </c:pt>
                <c:pt idx="3">
                  <c:v>763.23083333333318</c:v>
                </c:pt>
                <c:pt idx="4">
                  <c:v>965.88499999999988</c:v>
                </c:pt>
                <c:pt idx="5">
                  <c:v>3639.4666666666667</c:v>
                </c:pt>
                <c:pt idx="6">
                  <c:v>7696.474166666665</c:v>
                </c:pt>
                <c:pt idx="7">
                  <c:v>9776.9758333333357</c:v>
                </c:pt>
                <c:pt idx="8">
                  <c:v>2958.7533333333326</c:v>
                </c:pt>
                <c:pt idx="9">
                  <c:v>1002.2325</c:v>
                </c:pt>
                <c:pt idx="10">
                  <c:v>161.09583333333339</c:v>
                </c:pt>
                <c:pt idx="11">
                  <c:v>0.65583333333333327</c:v>
                </c:pt>
              </c:numCache>
            </c:numRef>
          </c:val>
          <c:smooth val="0"/>
        </c:ser>
        <c:ser>
          <c:idx val="2"/>
          <c:order val="1"/>
          <c:tx>
            <c:strRef>
              <c:f>PabloFdrSCrow!$W$3</c:f>
              <c:strCache>
                <c:ptCount val="1"/>
                <c:pt idx="0">
                  <c:v>HYDROSS
Oper. Improv.
Total
River
Diversion</c:v>
                </c:pt>
              </c:strCache>
            </c:strRef>
          </c:tx>
          <c:spPr>
            <a:ln>
              <a:solidFill>
                <a:schemeClr val="accent2"/>
              </a:solidFill>
              <a:prstDash val="sysDash"/>
            </a:ln>
          </c:spPr>
          <c:marker>
            <c:symbol val="none"/>
          </c:marker>
          <c:cat>
            <c:strRef>
              <c:f>PabloFdrSCrow!$B$6:$B$17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PabloFdrSCrow!$W$21:$W$32</c:f>
              <c:numCache>
                <c:formatCode>[&gt;=20]#,##0_);[&lt;=-20]\(#,##0\);#,##0.0_)</c:formatCode>
                <c:ptCount val="12"/>
                <c:pt idx="0">
                  <c:v>0</c:v>
                </c:pt>
                <c:pt idx="1">
                  <c:v>0</c:v>
                </c:pt>
                <c:pt idx="2">
                  <c:v>0</c:v>
                </c:pt>
                <c:pt idx="3">
                  <c:v>760.68333333333339</c:v>
                </c:pt>
                <c:pt idx="4">
                  <c:v>525.28166666666664</c:v>
                </c:pt>
                <c:pt idx="5">
                  <c:v>2403.6791666666663</c:v>
                </c:pt>
                <c:pt idx="6">
                  <c:v>6986.6991666666672</c:v>
                </c:pt>
                <c:pt idx="7">
                  <c:v>3915.1325000000006</c:v>
                </c:pt>
                <c:pt idx="8">
                  <c:v>1795.06</c:v>
                </c:pt>
                <c:pt idx="9">
                  <c:v>0</c:v>
                </c:pt>
                <c:pt idx="10">
                  <c:v>0</c:v>
                </c:pt>
                <c:pt idx="11">
                  <c:v>0</c:v>
                </c:pt>
              </c:numCache>
            </c:numRef>
          </c:val>
          <c:smooth val="0"/>
        </c:ser>
        <c:dLbls>
          <c:showLegendKey val="0"/>
          <c:showVal val="0"/>
          <c:showCatName val="0"/>
          <c:showSerName val="0"/>
          <c:showPercent val="0"/>
          <c:showBubbleSize val="0"/>
        </c:dLbls>
        <c:marker val="1"/>
        <c:smooth val="0"/>
        <c:axId val="124519936"/>
        <c:axId val="124521472"/>
      </c:lineChart>
      <c:catAx>
        <c:axId val="124519936"/>
        <c:scaling>
          <c:orientation val="minMax"/>
        </c:scaling>
        <c:delete val="0"/>
        <c:axPos val="b"/>
        <c:majorTickMark val="out"/>
        <c:minorTickMark val="none"/>
        <c:tickLblPos val="nextTo"/>
        <c:crossAx val="124521472"/>
        <c:crosses val="autoZero"/>
        <c:auto val="1"/>
        <c:lblAlgn val="ctr"/>
        <c:lblOffset val="100"/>
        <c:noMultiLvlLbl val="0"/>
      </c:catAx>
      <c:valAx>
        <c:axId val="12452147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_);[&lt;=-20]\(#,##0\);#,##0.0_)" sourceLinked="1"/>
        <c:majorTickMark val="out"/>
        <c:minorTickMark val="none"/>
        <c:tickLblPos val="nextTo"/>
        <c:crossAx val="124519936"/>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PabloFdrSCrow!$T$3</c:f>
              <c:strCache>
                <c:ptCount val="1"/>
                <c:pt idx="0">
                  <c:v>HYDROSS
2009 HIA
(Existing)
Total
River
Diversion</c:v>
                </c:pt>
              </c:strCache>
            </c:strRef>
          </c:tx>
          <c:spPr>
            <a:ln>
              <a:solidFill>
                <a:schemeClr val="accent3"/>
              </a:solidFill>
              <a:prstDash val="sysDot"/>
            </a:ln>
          </c:spPr>
          <c:marker>
            <c:symbol val="none"/>
          </c:marker>
          <c:cat>
            <c:strRef>
              <c:f>PabloFdrSCrow!$B$6:$B$17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PabloFdrSCrow!$T$36:$T$47</c:f>
              <c:numCache>
                <c:formatCode>[&gt;=20]#,##0_);[&lt;=-20]\(#,##0\);#,##0.0_)</c:formatCode>
                <c:ptCount val="12"/>
                <c:pt idx="0">
                  <c:v>0</c:v>
                </c:pt>
                <c:pt idx="1">
                  <c:v>549.88250000000005</c:v>
                </c:pt>
                <c:pt idx="2">
                  <c:v>496.52250000000004</c:v>
                </c:pt>
                <c:pt idx="3">
                  <c:v>1080.1325000000002</c:v>
                </c:pt>
                <c:pt idx="4">
                  <c:v>272.39249999999998</c:v>
                </c:pt>
                <c:pt idx="5">
                  <c:v>1112.9125000000001</c:v>
                </c:pt>
                <c:pt idx="6">
                  <c:v>6651.9475000000002</c:v>
                </c:pt>
                <c:pt idx="7">
                  <c:v>4417.68</c:v>
                </c:pt>
                <c:pt idx="8">
                  <c:v>765.33249999999998</c:v>
                </c:pt>
                <c:pt idx="9">
                  <c:v>0</c:v>
                </c:pt>
                <c:pt idx="10">
                  <c:v>43.142499999999998</c:v>
                </c:pt>
                <c:pt idx="11">
                  <c:v>0</c:v>
                </c:pt>
              </c:numCache>
            </c:numRef>
          </c:val>
          <c:smooth val="0"/>
        </c:ser>
        <c:ser>
          <c:idx val="2"/>
          <c:order val="1"/>
          <c:tx>
            <c:strRef>
              <c:f>PabloFdrSCrow!$W$3</c:f>
              <c:strCache>
                <c:ptCount val="1"/>
                <c:pt idx="0">
                  <c:v>HYDROSS
Oper. Improv.
Total
River
Diversion</c:v>
                </c:pt>
              </c:strCache>
            </c:strRef>
          </c:tx>
          <c:spPr>
            <a:ln>
              <a:solidFill>
                <a:schemeClr val="accent2"/>
              </a:solidFill>
              <a:prstDash val="sysDot"/>
            </a:ln>
          </c:spPr>
          <c:marker>
            <c:symbol val="none"/>
          </c:marker>
          <c:cat>
            <c:strRef>
              <c:f>PabloFdrSCrow!$B$6:$B$17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PabloFdrSCrow!$W$36:$W$47</c:f>
              <c:numCache>
                <c:formatCode>[&gt;=20]#,##0_);[&lt;=-20]\(#,##0\);#,##0.0_)</c:formatCode>
                <c:ptCount val="12"/>
                <c:pt idx="0">
                  <c:v>0</c:v>
                </c:pt>
                <c:pt idx="1">
                  <c:v>0</c:v>
                </c:pt>
                <c:pt idx="2">
                  <c:v>0</c:v>
                </c:pt>
                <c:pt idx="3">
                  <c:v>24.565000000000001</c:v>
                </c:pt>
                <c:pt idx="4">
                  <c:v>1424.3975</c:v>
                </c:pt>
                <c:pt idx="5">
                  <c:v>717.66</c:v>
                </c:pt>
                <c:pt idx="6">
                  <c:v>3535.8575000000001</c:v>
                </c:pt>
                <c:pt idx="7">
                  <c:v>3531.1125000000002</c:v>
                </c:pt>
                <c:pt idx="8">
                  <c:v>1573.0350000000001</c:v>
                </c:pt>
                <c:pt idx="9">
                  <c:v>1875.1725000000001</c:v>
                </c:pt>
                <c:pt idx="10">
                  <c:v>0</c:v>
                </c:pt>
                <c:pt idx="11">
                  <c:v>0</c:v>
                </c:pt>
              </c:numCache>
            </c:numRef>
          </c:val>
          <c:smooth val="0"/>
        </c:ser>
        <c:dLbls>
          <c:showLegendKey val="0"/>
          <c:showVal val="0"/>
          <c:showCatName val="0"/>
          <c:showSerName val="0"/>
          <c:showPercent val="0"/>
          <c:showBubbleSize val="0"/>
        </c:dLbls>
        <c:marker val="1"/>
        <c:smooth val="0"/>
        <c:axId val="124559744"/>
        <c:axId val="124561280"/>
      </c:lineChart>
      <c:catAx>
        <c:axId val="124559744"/>
        <c:scaling>
          <c:orientation val="minMax"/>
        </c:scaling>
        <c:delete val="0"/>
        <c:axPos val="b"/>
        <c:majorTickMark val="out"/>
        <c:minorTickMark val="none"/>
        <c:tickLblPos val="nextTo"/>
        <c:crossAx val="124561280"/>
        <c:crosses val="autoZero"/>
        <c:auto val="1"/>
        <c:lblAlgn val="ctr"/>
        <c:lblOffset val="100"/>
        <c:noMultiLvlLbl val="0"/>
      </c:catAx>
      <c:valAx>
        <c:axId val="124561280"/>
        <c:scaling>
          <c:orientation val="minMax"/>
          <c:max val="120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_);[&lt;=-20]\(#,##0\);#,##0.0_)" sourceLinked="1"/>
        <c:majorTickMark val="out"/>
        <c:minorTickMark val="none"/>
        <c:tickLblPos val="nextTo"/>
        <c:crossAx val="124559744"/>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SCrowFdr!$W$3</c:f>
              <c:strCache>
                <c:ptCount val="1"/>
                <c:pt idx="0">
                  <c:v>HYDROSS
2009 HIA
(Existing)
Total
River
Diversion</c:v>
                </c:pt>
              </c:strCache>
            </c:strRef>
          </c:tx>
          <c:spPr>
            <a:ln>
              <a:solidFill>
                <a:schemeClr val="accent3"/>
              </a:solidFill>
              <a:prstDash val="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SCrowFdr!$W$6:$W$17</c:f>
              <c:numCache>
                <c:formatCode>[&gt;=20]#,##0_);[&lt;=-20]\(#,##0\);#,##0.0_)</c:formatCode>
                <c:ptCount val="12"/>
                <c:pt idx="0">
                  <c:v>49.2575</c:v>
                </c:pt>
                <c:pt idx="1">
                  <c:v>42.76</c:v>
                </c:pt>
                <c:pt idx="2">
                  <c:v>134.82749999999999</c:v>
                </c:pt>
                <c:pt idx="3">
                  <c:v>689.05500000000006</c:v>
                </c:pt>
                <c:pt idx="4">
                  <c:v>3344.145</c:v>
                </c:pt>
                <c:pt idx="5">
                  <c:v>4971.5174999999999</c:v>
                </c:pt>
                <c:pt idx="6">
                  <c:v>1372.1724999999999</c:v>
                </c:pt>
                <c:pt idx="7">
                  <c:v>0</c:v>
                </c:pt>
                <c:pt idx="8">
                  <c:v>247.8775</c:v>
                </c:pt>
                <c:pt idx="9">
                  <c:v>577.75</c:v>
                </c:pt>
                <c:pt idx="10">
                  <c:v>527.49</c:v>
                </c:pt>
                <c:pt idx="11">
                  <c:v>49.332499999999996</c:v>
                </c:pt>
              </c:numCache>
            </c:numRef>
          </c:val>
          <c:smooth val="0"/>
        </c:ser>
        <c:ser>
          <c:idx val="2"/>
          <c:order val="1"/>
          <c:tx>
            <c:strRef>
              <c:f>SCrowFdr!$Z$3</c:f>
              <c:strCache>
                <c:ptCount val="1"/>
                <c:pt idx="0">
                  <c:v>HYDROSS
Oper. Improv.
Total
River
Diversion</c:v>
                </c:pt>
              </c:strCache>
            </c:strRef>
          </c:tx>
          <c:spPr>
            <a:ln>
              <a:solidFill>
                <a:schemeClr val="accent2"/>
              </a:solidFill>
              <a:prstDash val="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SCrowFdr!$Z$6:$Z$17</c:f>
              <c:numCache>
                <c:formatCode>[&gt;=20]#,##0_);[&lt;=-20]\(#,##0\);#,##0.0_)</c:formatCode>
                <c:ptCount val="12"/>
                <c:pt idx="0">
                  <c:v>0</c:v>
                </c:pt>
                <c:pt idx="1">
                  <c:v>0</c:v>
                </c:pt>
                <c:pt idx="2">
                  <c:v>0</c:v>
                </c:pt>
                <c:pt idx="3">
                  <c:v>1051.6875</c:v>
                </c:pt>
                <c:pt idx="4">
                  <c:v>2174.8924999999999</c:v>
                </c:pt>
                <c:pt idx="5">
                  <c:v>4998.682499999999</c:v>
                </c:pt>
                <c:pt idx="6">
                  <c:v>1986.9399999999998</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25189504"/>
        <c:axId val="125191296"/>
      </c:lineChart>
      <c:catAx>
        <c:axId val="125189504"/>
        <c:scaling>
          <c:orientation val="minMax"/>
        </c:scaling>
        <c:delete val="0"/>
        <c:axPos val="b"/>
        <c:majorTickMark val="out"/>
        <c:minorTickMark val="none"/>
        <c:tickLblPos val="nextTo"/>
        <c:crossAx val="125191296"/>
        <c:crosses val="autoZero"/>
        <c:auto val="1"/>
        <c:lblAlgn val="ctr"/>
        <c:lblOffset val="100"/>
        <c:noMultiLvlLbl val="0"/>
      </c:catAx>
      <c:valAx>
        <c:axId val="125191296"/>
        <c:scaling>
          <c:orientation val="minMax"/>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2518950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SCrowFdr!$W$3</c:f>
              <c:strCache>
                <c:ptCount val="1"/>
                <c:pt idx="0">
                  <c:v>HYDROSS
2009 HIA
(Existing)
Total
River
Diversion</c:v>
                </c:pt>
              </c:strCache>
            </c:strRef>
          </c:tx>
          <c:spPr>
            <a:ln>
              <a:solidFill>
                <a:schemeClr val="accent3"/>
              </a:solidFill>
              <a:prstDash val="sys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SCrowFdr!$W$21:$W$32</c:f>
              <c:numCache>
                <c:formatCode>[&gt;=20]#,##0_);[&lt;=-20]\(#,##0\);#,##0.0_)</c:formatCode>
                <c:ptCount val="12"/>
                <c:pt idx="0">
                  <c:v>36.224999999999994</c:v>
                </c:pt>
                <c:pt idx="1">
                  <c:v>39.196666666666658</c:v>
                </c:pt>
                <c:pt idx="2">
                  <c:v>58.595833333333324</c:v>
                </c:pt>
                <c:pt idx="3">
                  <c:v>466.57250000000005</c:v>
                </c:pt>
                <c:pt idx="4">
                  <c:v>2872.12</c:v>
                </c:pt>
                <c:pt idx="5">
                  <c:v>4747.0966666666664</c:v>
                </c:pt>
                <c:pt idx="6">
                  <c:v>1839.0025000000003</c:v>
                </c:pt>
                <c:pt idx="7">
                  <c:v>293.51333333333332</c:v>
                </c:pt>
                <c:pt idx="8">
                  <c:v>340.81833333333333</c:v>
                </c:pt>
                <c:pt idx="9">
                  <c:v>479.83916666666664</c:v>
                </c:pt>
                <c:pt idx="10">
                  <c:v>271.8008333333334</c:v>
                </c:pt>
                <c:pt idx="11">
                  <c:v>74.283333333333331</c:v>
                </c:pt>
              </c:numCache>
            </c:numRef>
          </c:val>
          <c:smooth val="0"/>
        </c:ser>
        <c:ser>
          <c:idx val="2"/>
          <c:order val="1"/>
          <c:tx>
            <c:strRef>
              <c:f>SCrowFdr!$Z$3</c:f>
              <c:strCache>
                <c:ptCount val="1"/>
                <c:pt idx="0">
                  <c:v>HYDROSS
Oper. Improv.
Total
River
Diversion</c:v>
                </c:pt>
              </c:strCache>
            </c:strRef>
          </c:tx>
          <c:spPr>
            <a:ln>
              <a:solidFill>
                <a:schemeClr val="accent2"/>
              </a:solidFill>
              <a:prstDash val="sys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SCrowFdr!$Z$21:$Z$32</c:f>
              <c:numCache>
                <c:formatCode>[&gt;=20]#,##0_);[&lt;=-20]\(#,##0\);#,##0.0_)</c:formatCode>
                <c:ptCount val="12"/>
                <c:pt idx="0">
                  <c:v>0</c:v>
                </c:pt>
                <c:pt idx="1">
                  <c:v>0</c:v>
                </c:pt>
                <c:pt idx="2">
                  <c:v>0</c:v>
                </c:pt>
                <c:pt idx="3">
                  <c:v>967.34333333333336</c:v>
                </c:pt>
                <c:pt idx="4">
                  <c:v>2283.7499999999995</c:v>
                </c:pt>
                <c:pt idx="5">
                  <c:v>3814.1183333333338</c:v>
                </c:pt>
                <c:pt idx="6">
                  <c:v>1557.4258333333332</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25229312"/>
        <c:axId val="125235200"/>
      </c:lineChart>
      <c:catAx>
        <c:axId val="125229312"/>
        <c:scaling>
          <c:orientation val="minMax"/>
        </c:scaling>
        <c:delete val="0"/>
        <c:axPos val="b"/>
        <c:majorTickMark val="out"/>
        <c:minorTickMark val="none"/>
        <c:tickLblPos val="nextTo"/>
        <c:crossAx val="125235200"/>
        <c:crosses val="autoZero"/>
        <c:auto val="1"/>
        <c:lblAlgn val="ctr"/>
        <c:lblOffset val="100"/>
        <c:noMultiLvlLbl val="0"/>
      </c:catAx>
      <c:valAx>
        <c:axId val="125235200"/>
        <c:scaling>
          <c:orientation val="minMax"/>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25229312"/>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SCrowFdr!$W$3</c:f>
              <c:strCache>
                <c:ptCount val="1"/>
                <c:pt idx="0">
                  <c:v>HYDROSS
2009 HIA
(Existing)
Total
River
Diversion</c:v>
                </c:pt>
              </c:strCache>
            </c:strRef>
          </c:tx>
          <c:spPr>
            <a:ln>
              <a:solidFill>
                <a:schemeClr val="accent3"/>
              </a:solidFill>
              <a:prstDash val="sysDot"/>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SCrowFdr!$W$36:$W$47</c:f>
              <c:numCache>
                <c:formatCode>[&gt;=20]#,##0_);[&lt;=-20]\(#,##0\);#,##0.0_)</c:formatCode>
                <c:ptCount val="12"/>
                <c:pt idx="0">
                  <c:v>15.525</c:v>
                </c:pt>
                <c:pt idx="1">
                  <c:v>32.07</c:v>
                </c:pt>
                <c:pt idx="2">
                  <c:v>97.644999999999996</c:v>
                </c:pt>
                <c:pt idx="3">
                  <c:v>297.84750000000003</c:v>
                </c:pt>
                <c:pt idx="4">
                  <c:v>2972.2075000000004</c:v>
                </c:pt>
                <c:pt idx="5">
                  <c:v>2958.6875</c:v>
                </c:pt>
                <c:pt idx="6">
                  <c:v>1391.5975000000001</c:v>
                </c:pt>
                <c:pt idx="7">
                  <c:v>794.38249999999994</c:v>
                </c:pt>
                <c:pt idx="8">
                  <c:v>460.03999999999996</c:v>
                </c:pt>
                <c:pt idx="9">
                  <c:v>375.19500000000005</c:v>
                </c:pt>
                <c:pt idx="10">
                  <c:v>55.219999999999992</c:v>
                </c:pt>
                <c:pt idx="11">
                  <c:v>30.407499999999999</c:v>
                </c:pt>
              </c:numCache>
            </c:numRef>
          </c:val>
          <c:smooth val="0"/>
        </c:ser>
        <c:ser>
          <c:idx val="2"/>
          <c:order val="1"/>
          <c:tx>
            <c:strRef>
              <c:f>SCrowFdr!$Z$3</c:f>
              <c:strCache>
                <c:ptCount val="1"/>
                <c:pt idx="0">
                  <c:v>HYDROSS
Oper. Improv.
Total
River
Diversion</c:v>
                </c:pt>
              </c:strCache>
            </c:strRef>
          </c:tx>
          <c:spPr>
            <a:ln>
              <a:solidFill>
                <a:schemeClr val="accent2"/>
              </a:solidFill>
              <a:prstDash val="sysDot"/>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SCrowFdr!$Z$36:$Z$47</c:f>
              <c:numCache>
                <c:formatCode>[&gt;=20]#,##0_);[&lt;=-20]\(#,##0\);#,##0.0_)</c:formatCode>
                <c:ptCount val="12"/>
                <c:pt idx="0">
                  <c:v>0</c:v>
                </c:pt>
                <c:pt idx="1">
                  <c:v>0</c:v>
                </c:pt>
                <c:pt idx="2">
                  <c:v>0</c:v>
                </c:pt>
                <c:pt idx="3">
                  <c:v>1072.9675</c:v>
                </c:pt>
                <c:pt idx="4">
                  <c:v>2230.1999999999998</c:v>
                </c:pt>
                <c:pt idx="5">
                  <c:v>2525.85</c:v>
                </c:pt>
                <c:pt idx="6">
                  <c:v>112.58499999999999</c:v>
                </c:pt>
                <c:pt idx="7">
                  <c:v>0</c:v>
                </c:pt>
                <c:pt idx="8">
                  <c:v>28.515000000000001</c:v>
                </c:pt>
                <c:pt idx="9">
                  <c:v>0</c:v>
                </c:pt>
                <c:pt idx="10">
                  <c:v>0</c:v>
                </c:pt>
                <c:pt idx="11">
                  <c:v>0</c:v>
                </c:pt>
              </c:numCache>
            </c:numRef>
          </c:val>
          <c:smooth val="0"/>
        </c:ser>
        <c:dLbls>
          <c:showLegendKey val="0"/>
          <c:showVal val="0"/>
          <c:showCatName val="0"/>
          <c:showSerName val="0"/>
          <c:showPercent val="0"/>
          <c:showBubbleSize val="0"/>
        </c:dLbls>
        <c:marker val="1"/>
        <c:smooth val="0"/>
        <c:axId val="125588608"/>
        <c:axId val="125590144"/>
      </c:lineChart>
      <c:catAx>
        <c:axId val="125588608"/>
        <c:scaling>
          <c:orientation val="minMax"/>
        </c:scaling>
        <c:delete val="0"/>
        <c:axPos val="b"/>
        <c:majorTickMark val="out"/>
        <c:minorTickMark val="none"/>
        <c:tickLblPos val="nextTo"/>
        <c:crossAx val="125590144"/>
        <c:crosses val="autoZero"/>
        <c:auto val="1"/>
        <c:lblAlgn val="ctr"/>
        <c:lblOffset val="100"/>
        <c:noMultiLvlLbl val="0"/>
      </c:catAx>
      <c:valAx>
        <c:axId val="125590144"/>
        <c:scaling>
          <c:orientation val="minMax"/>
          <c:max val="60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25588608"/>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CrowPmp!$W$3</c:f>
              <c:strCache>
                <c:ptCount val="1"/>
                <c:pt idx="0">
                  <c:v>HYDROSS
2009 HIA
(Existing)
Total
River
Diversion</c:v>
                </c:pt>
              </c:strCache>
            </c:strRef>
          </c:tx>
          <c:spPr>
            <a:ln>
              <a:solidFill>
                <a:schemeClr val="accent3"/>
              </a:solidFill>
              <a:prstDash val="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CrowPmp!$W$6:$W$17</c:f>
              <c:numCache>
                <c:formatCode>[&gt;=20]#,##0_);[&lt;=-20]\(#,##0\);#,##0.0_)</c:formatCode>
                <c:ptCount val="12"/>
                <c:pt idx="0">
                  <c:v>0</c:v>
                </c:pt>
                <c:pt idx="1">
                  <c:v>0</c:v>
                </c:pt>
                <c:pt idx="2">
                  <c:v>0</c:v>
                </c:pt>
                <c:pt idx="3">
                  <c:v>0</c:v>
                </c:pt>
                <c:pt idx="4">
                  <c:v>0</c:v>
                </c:pt>
                <c:pt idx="5">
                  <c:v>0</c:v>
                </c:pt>
                <c:pt idx="6">
                  <c:v>395.98</c:v>
                </c:pt>
                <c:pt idx="7">
                  <c:v>193.07</c:v>
                </c:pt>
                <c:pt idx="8">
                  <c:v>223.14</c:v>
                </c:pt>
                <c:pt idx="9">
                  <c:v>0</c:v>
                </c:pt>
                <c:pt idx="10">
                  <c:v>0</c:v>
                </c:pt>
                <c:pt idx="11">
                  <c:v>0</c:v>
                </c:pt>
              </c:numCache>
            </c:numRef>
          </c:val>
          <c:smooth val="0"/>
        </c:ser>
        <c:ser>
          <c:idx val="2"/>
          <c:order val="1"/>
          <c:tx>
            <c:strRef>
              <c:f>CrowPmp!$Z$3</c:f>
              <c:strCache>
                <c:ptCount val="1"/>
                <c:pt idx="0">
                  <c:v>HYDROSS
Oper. Improv.
Total
River
Diversion</c:v>
                </c:pt>
              </c:strCache>
            </c:strRef>
          </c:tx>
          <c:spPr>
            <a:ln>
              <a:solidFill>
                <a:schemeClr val="accent2"/>
              </a:solidFill>
              <a:prstDash val="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CrowPmp!$Z$6:$Z$17</c:f>
              <c:numCache>
                <c:formatCode>[&gt;=20]#,##0_);[&lt;=-20]\(#,##0\);#,##0.0_)</c:formatCode>
                <c:ptCount val="12"/>
                <c:pt idx="0">
                  <c:v>0</c:v>
                </c:pt>
                <c:pt idx="1">
                  <c:v>0</c:v>
                </c:pt>
                <c:pt idx="2">
                  <c:v>0</c:v>
                </c:pt>
                <c:pt idx="3">
                  <c:v>0</c:v>
                </c:pt>
                <c:pt idx="4">
                  <c:v>0</c:v>
                </c:pt>
                <c:pt idx="5">
                  <c:v>0</c:v>
                </c:pt>
                <c:pt idx="6">
                  <c:v>922.31</c:v>
                </c:pt>
                <c:pt idx="7">
                  <c:v>0</c:v>
                </c:pt>
                <c:pt idx="8">
                  <c:v>69.34</c:v>
                </c:pt>
                <c:pt idx="9">
                  <c:v>0</c:v>
                </c:pt>
                <c:pt idx="10">
                  <c:v>0</c:v>
                </c:pt>
                <c:pt idx="11">
                  <c:v>0</c:v>
                </c:pt>
              </c:numCache>
            </c:numRef>
          </c:val>
          <c:smooth val="0"/>
        </c:ser>
        <c:dLbls>
          <c:showLegendKey val="0"/>
          <c:showVal val="0"/>
          <c:showCatName val="0"/>
          <c:showSerName val="0"/>
          <c:showPercent val="0"/>
          <c:showBubbleSize val="0"/>
        </c:dLbls>
        <c:marker val="1"/>
        <c:smooth val="0"/>
        <c:axId val="126497152"/>
        <c:axId val="126498688"/>
      </c:lineChart>
      <c:catAx>
        <c:axId val="126497152"/>
        <c:scaling>
          <c:orientation val="minMax"/>
        </c:scaling>
        <c:delete val="0"/>
        <c:axPos val="b"/>
        <c:majorTickMark val="out"/>
        <c:minorTickMark val="none"/>
        <c:tickLblPos val="nextTo"/>
        <c:crossAx val="126498688"/>
        <c:crosses val="autoZero"/>
        <c:auto val="1"/>
        <c:lblAlgn val="ctr"/>
        <c:lblOffset val="100"/>
        <c:noMultiLvlLbl val="0"/>
      </c:catAx>
      <c:valAx>
        <c:axId val="126498688"/>
        <c:scaling>
          <c:orientation val="minMax"/>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26497152"/>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TotalMission!$D$4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TotalMission!$B$21:$B$32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TotalMission!$E$21:$E$32</c:f>
              <c:numCache>
                <c:formatCode>[&gt;=20]#,##0.0_);[&lt;=-20]\(#,##0.0\);#,##0.00_)</c:formatCode>
                <c:ptCount val="12"/>
                <c:pt idx="0">
                  <c:v>0</c:v>
                </c:pt>
                <c:pt idx="1">
                  <c:v>0</c:v>
                </c:pt>
                <c:pt idx="2">
                  <c:v>1.6567187087214262E-4</c:v>
                </c:pt>
                <c:pt idx="3">
                  <c:v>1.3747295922471066E-2</c:v>
                </c:pt>
                <c:pt idx="4">
                  <c:v>5.4610636787549911E-2</c:v>
                </c:pt>
                <c:pt idx="5">
                  <c:v>0.11871496260877207</c:v>
                </c:pt>
                <c:pt idx="6">
                  <c:v>0.24167785255983035</c:v>
                </c:pt>
                <c:pt idx="7">
                  <c:v>0.20073469862686583</c:v>
                </c:pt>
                <c:pt idx="8">
                  <c:v>8.4901690137538816E-2</c:v>
                </c:pt>
                <c:pt idx="9">
                  <c:v>8.3508255801087571E-3</c:v>
                </c:pt>
                <c:pt idx="10">
                  <c:v>0</c:v>
                </c:pt>
                <c:pt idx="11">
                  <c:v>0</c:v>
                </c:pt>
              </c:numCache>
            </c:numRef>
          </c:val>
        </c:ser>
        <c:ser>
          <c:idx val="4"/>
          <c:order val="3"/>
          <c:tx>
            <c:strRef>
              <c:f>TotalMission!$F$4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TotalMission!$B$21:$B$32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TotalMission!$G$21:$G$32</c:f>
              <c:numCache>
                <c:formatCode>[&gt;=20]#,##0.0_);[&lt;=-20]\(#,##0.0\);#,##0.00_)</c:formatCode>
                <c:ptCount val="12"/>
                <c:pt idx="0">
                  <c:v>0</c:v>
                </c:pt>
                <c:pt idx="1">
                  <c:v>0</c:v>
                </c:pt>
                <c:pt idx="2">
                  <c:v>0</c:v>
                </c:pt>
                <c:pt idx="3">
                  <c:v>1.4307773470083053E-2</c:v>
                </c:pt>
                <c:pt idx="4">
                  <c:v>5.6099158638832108E-2</c:v>
                </c:pt>
                <c:pt idx="5">
                  <c:v>0.11692603353300657</c:v>
                </c:pt>
                <c:pt idx="6">
                  <c:v>0.24556580432570654</c:v>
                </c:pt>
                <c:pt idx="7">
                  <c:v>0.20086258346996189</c:v>
                </c:pt>
                <c:pt idx="8">
                  <c:v>7.5728923558651476E-2</c:v>
                </c:pt>
                <c:pt idx="9">
                  <c:v>7.0353028494183863E-4</c:v>
                </c:pt>
                <c:pt idx="10">
                  <c:v>0</c:v>
                </c:pt>
                <c:pt idx="11">
                  <c:v>0</c:v>
                </c:pt>
              </c:numCache>
            </c:numRef>
          </c:val>
        </c:ser>
        <c:dLbls>
          <c:showLegendKey val="0"/>
          <c:showVal val="0"/>
          <c:showCatName val="0"/>
          <c:showSerName val="0"/>
          <c:showPercent val="0"/>
          <c:showBubbleSize val="0"/>
        </c:dLbls>
        <c:gapWidth val="150"/>
        <c:axId val="78408320"/>
        <c:axId val="78418304"/>
      </c:barChart>
      <c:lineChart>
        <c:grouping val="standard"/>
        <c:varyColors val="0"/>
        <c:ser>
          <c:idx val="1"/>
          <c:order val="0"/>
          <c:tx>
            <c:strRef>
              <c:f>TotalMission!$AF$3</c:f>
              <c:strCache>
                <c:ptCount val="1"/>
                <c:pt idx="0">
                  <c:v>HYDROSS
2009 HIA
(Existing)
Total
River
Diversion</c:v>
                </c:pt>
              </c:strCache>
            </c:strRef>
          </c:tx>
          <c:spPr>
            <a:ln>
              <a:solidFill>
                <a:schemeClr val="accent3"/>
              </a:solidFill>
              <a:prstDash val="sysDash"/>
            </a:ln>
          </c:spPr>
          <c:marker>
            <c:symbol val="none"/>
          </c:marker>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TotalMission!$AG$21:$AG$32</c:f>
              <c:numCache>
                <c:formatCode>[&gt;=20]#,##0.0_);[&lt;=-20]\(#,##0.0\);#,##0.00_)</c:formatCode>
                <c:ptCount val="12"/>
                <c:pt idx="0">
                  <c:v>6.1075462372984701E-3</c:v>
                </c:pt>
                <c:pt idx="1">
                  <c:v>1.712260794294292E-2</c:v>
                </c:pt>
                <c:pt idx="2">
                  <c:v>3.779034069655654E-2</c:v>
                </c:pt>
                <c:pt idx="3">
                  <c:v>8.0042867753583394E-2</c:v>
                </c:pt>
                <c:pt idx="4">
                  <c:v>0.26442146027310087</c:v>
                </c:pt>
                <c:pt idx="5">
                  <c:v>0.43429146437130478</c:v>
                </c:pt>
                <c:pt idx="6">
                  <c:v>0.4635429590861207</c:v>
                </c:pt>
                <c:pt idx="7">
                  <c:v>0.36216407669059952</c:v>
                </c:pt>
                <c:pt idx="8">
                  <c:v>0.19957332354422905</c:v>
                </c:pt>
                <c:pt idx="9">
                  <c:v>8.2027252160294356E-2</c:v>
                </c:pt>
                <c:pt idx="10">
                  <c:v>5.7410116523253396E-2</c:v>
                </c:pt>
                <c:pt idx="11">
                  <c:v>8.7455355636012477E-3</c:v>
                </c:pt>
              </c:numCache>
            </c:numRef>
          </c:val>
          <c:smooth val="0"/>
        </c:ser>
        <c:ser>
          <c:idx val="2"/>
          <c:order val="1"/>
          <c:tx>
            <c:strRef>
              <c:f>TotalMission!$AI$3</c:f>
              <c:strCache>
                <c:ptCount val="1"/>
                <c:pt idx="0">
                  <c:v>HYDROSS
Oper. Improv.
Total
River
Diversion</c:v>
                </c:pt>
              </c:strCache>
            </c:strRef>
          </c:tx>
          <c:spPr>
            <a:ln>
              <a:solidFill>
                <a:schemeClr val="accent2"/>
              </a:solidFill>
              <a:prstDash val="sysDash"/>
            </a:ln>
          </c:spPr>
          <c:marker>
            <c:symbol val="none"/>
          </c:marker>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TotalMission!$AJ$21:$AJ$32</c:f>
              <c:numCache>
                <c:formatCode>[&gt;=20]#,##0.0_);[&lt;=-20]\(#,##0.0\);#,##0.00_)</c:formatCode>
                <c:ptCount val="12"/>
                <c:pt idx="0">
                  <c:v>7.3590328750226313E-3</c:v>
                </c:pt>
                <c:pt idx="1">
                  <c:v>7.4875677986770538E-3</c:v>
                </c:pt>
                <c:pt idx="2">
                  <c:v>3.6467741623767737E-2</c:v>
                </c:pt>
                <c:pt idx="3">
                  <c:v>5.8940019856098202E-2</c:v>
                </c:pt>
                <c:pt idx="4">
                  <c:v>0.18095581619192466</c:v>
                </c:pt>
                <c:pt idx="5">
                  <c:v>0.35261177866386872</c:v>
                </c:pt>
                <c:pt idx="6">
                  <c:v>0.40233244385691264</c:v>
                </c:pt>
                <c:pt idx="7">
                  <c:v>0.27952104821025725</c:v>
                </c:pt>
                <c:pt idx="8">
                  <c:v>0.18820383113834732</c:v>
                </c:pt>
                <c:pt idx="9">
                  <c:v>6.8289910902640069E-2</c:v>
                </c:pt>
                <c:pt idx="10">
                  <c:v>2.1412853901097578E-2</c:v>
                </c:pt>
                <c:pt idx="11">
                  <c:v>1.4350159918908005E-2</c:v>
                </c:pt>
              </c:numCache>
            </c:numRef>
          </c:val>
          <c:smooth val="0"/>
        </c:ser>
        <c:dLbls>
          <c:showLegendKey val="0"/>
          <c:showVal val="0"/>
          <c:showCatName val="0"/>
          <c:showSerName val="0"/>
          <c:showPercent val="0"/>
          <c:showBubbleSize val="0"/>
        </c:dLbls>
        <c:marker val="1"/>
        <c:smooth val="0"/>
        <c:axId val="78408320"/>
        <c:axId val="78418304"/>
      </c:lineChart>
      <c:catAx>
        <c:axId val="78408320"/>
        <c:scaling>
          <c:orientation val="minMax"/>
        </c:scaling>
        <c:delete val="0"/>
        <c:axPos val="b"/>
        <c:majorTickMark val="out"/>
        <c:minorTickMark val="none"/>
        <c:tickLblPos val="nextTo"/>
        <c:crossAx val="78418304"/>
        <c:crosses val="autoZero"/>
        <c:auto val="1"/>
        <c:lblAlgn val="ctr"/>
        <c:lblOffset val="100"/>
        <c:noMultiLvlLbl val="0"/>
      </c:catAx>
      <c:valAx>
        <c:axId val="7841830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78408320"/>
        <c:crosses val="autoZero"/>
        <c:crossBetween val="between"/>
      </c:valAx>
    </c:plotArea>
    <c:legend>
      <c:legendPos val="b"/>
      <c:overlay val="0"/>
    </c:legend>
    <c:plotVisOnly val="1"/>
    <c:dispBlanksAs val="gap"/>
    <c:showDLblsOverMax val="0"/>
  </c:chart>
  <c:printSettings>
    <c:headerFooter/>
    <c:pageMargins b="0.75000000000001033" l="0.70000000000000062" r="0.70000000000000062" t="0.750000000000010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CrowPmp!$W$3</c:f>
              <c:strCache>
                <c:ptCount val="1"/>
                <c:pt idx="0">
                  <c:v>HYDROSS
2009 HIA
(Existing)
Total
River
Diversion</c:v>
                </c:pt>
              </c:strCache>
            </c:strRef>
          </c:tx>
          <c:spPr>
            <a:ln>
              <a:solidFill>
                <a:schemeClr val="accent3"/>
              </a:solidFill>
              <a:prstDash val="sys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CrowPmp!$W$21:$W$32</c:f>
              <c:numCache>
                <c:formatCode>[&gt;=20]#,##0_);[&lt;=-20]\(#,##0\);#,##0.0_)</c:formatCode>
                <c:ptCount val="12"/>
                <c:pt idx="0">
                  <c:v>0</c:v>
                </c:pt>
                <c:pt idx="1">
                  <c:v>0</c:v>
                </c:pt>
                <c:pt idx="2">
                  <c:v>0</c:v>
                </c:pt>
                <c:pt idx="3">
                  <c:v>0</c:v>
                </c:pt>
                <c:pt idx="4">
                  <c:v>0</c:v>
                </c:pt>
                <c:pt idx="5">
                  <c:v>0</c:v>
                </c:pt>
                <c:pt idx="6">
                  <c:v>362.98166666666668</c:v>
                </c:pt>
                <c:pt idx="7">
                  <c:v>450.49666666666661</c:v>
                </c:pt>
                <c:pt idx="8">
                  <c:v>231.97333333333336</c:v>
                </c:pt>
                <c:pt idx="9">
                  <c:v>0</c:v>
                </c:pt>
                <c:pt idx="10">
                  <c:v>0</c:v>
                </c:pt>
                <c:pt idx="11">
                  <c:v>0</c:v>
                </c:pt>
              </c:numCache>
            </c:numRef>
          </c:val>
          <c:smooth val="0"/>
        </c:ser>
        <c:ser>
          <c:idx val="2"/>
          <c:order val="1"/>
          <c:tx>
            <c:strRef>
              <c:f>CrowPmp!$Z$3</c:f>
              <c:strCache>
                <c:ptCount val="1"/>
                <c:pt idx="0">
                  <c:v>HYDROSS
Oper. Improv.
Total
River
Diversion</c:v>
                </c:pt>
              </c:strCache>
            </c:strRef>
          </c:tx>
          <c:spPr>
            <a:ln>
              <a:solidFill>
                <a:schemeClr val="accent2"/>
              </a:solidFill>
              <a:prstDash val="sys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CrowPmp!$Z$21:$Z$32</c:f>
              <c:numCache>
                <c:formatCode>[&gt;=20]#,##0_);[&lt;=-20]\(#,##0\);#,##0.0_)</c:formatCode>
                <c:ptCount val="12"/>
                <c:pt idx="0">
                  <c:v>0</c:v>
                </c:pt>
                <c:pt idx="1">
                  <c:v>0</c:v>
                </c:pt>
                <c:pt idx="2">
                  <c:v>0</c:v>
                </c:pt>
                <c:pt idx="3">
                  <c:v>0</c:v>
                </c:pt>
                <c:pt idx="4">
                  <c:v>0</c:v>
                </c:pt>
                <c:pt idx="5">
                  <c:v>0</c:v>
                </c:pt>
                <c:pt idx="6">
                  <c:v>845.45083333333332</c:v>
                </c:pt>
                <c:pt idx="7">
                  <c:v>192.12166666666667</c:v>
                </c:pt>
                <c:pt idx="8">
                  <c:v>72.157500000000013</c:v>
                </c:pt>
                <c:pt idx="9">
                  <c:v>0</c:v>
                </c:pt>
                <c:pt idx="10">
                  <c:v>0</c:v>
                </c:pt>
                <c:pt idx="11">
                  <c:v>0</c:v>
                </c:pt>
              </c:numCache>
            </c:numRef>
          </c:val>
          <c:smooth val="0"/>
        </c:ser>
        <c:dLbls>
          <c:showLegendKey val="0"/>
          <c:showVal val="0"/>
          <c:showCatName val="0"/>
          <c:showSerName val="0"/>
          <c:showPercent val="0"/>
          <c:showBubbleSize val="0"/>
        </c:dLbls>
        <c:marker val="1"/>
        <c:smooth val="0"/>
        <c:axId val="126524416"/>
        <c:axId val="126526208"/>
      </c:lineChart>
      <c:catAx>
        <c:axId val="126524416"/>
        <c:scaling>
          <c:orientation val="minMax"/>
        </c:scaling>
        <c:delete val="0"/>
        <c:axPos val="b"/>
        <c:majorTickMark val="out"/>
        <c:minorTickMark val="none"/>
        <c:tickLblPos val="nextTo"/>
        <c:crossAx val="126526208"/>
        <c:crosses val="autoZero"/>
        <c:auto val="1"/>
        <c:lblAlgn val="ctr"/>
        <c:lblOffset val="100"/>
        <c:noMultiLvlLbl val="0"/>
      </c:catAx>
      <c:valAx>
        <c:axId val="126526208"/>
        <c:scaling>
          <c:orientation val="minMax"/>
          <c:max val="10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26524416"/>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CrowPmp!$W$3</c:f>
              <c:strCache>
                <c:ptCount val="1"/>
                <c:pt idx="0">
                  <c:v>HYDROSS
2009 HIA
(Existing)
Total
River
Diversion</c:v>
                </c:pt>
              </c:strCache>
            </c:strRef>
          </c:tx>
          <c:spPr>
            <a:ln>
              <a:solidFill>
                <a:schemeClr val="accent3"/>
              </a:solidFill>
              <a:prstDash val="sysDot"/>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CrowPmp!$W$36:$W$47</c:f>
              <c:numCache>
                <c:formatCode>[&gt;=20]#,##0_);[&lt;=-20]\(#,##0\);#,##0.0_)</c:formatCode>
                <c:ptCount val="12"/>
                <c:pt idx="0">
                  <c:v>0</c:v>
                </c:pt>
                <c:pt idx="1">
                  <c:v>0</c:v>
                </c:pt>
                <c:pt idx="2">
                  <c:v>0</c:v>
                </c:pt>
                <c:pt idx="3">
                  <c:v>0</c:v>
                </c:pt>
                <c:pt idx="4">
                  <c:v>0</c:v>
                </c:pt>
                <c:pt idx="5">
                  <c:v>0</c:v>
                </c:pt>
                <c:pt idx="6">
                  <c:v>395.98</c:v>
                </c:pt>
                <c:pt idx="7">
                  <c:v>579.21</c:v>
                </c:pt>
                <c:pt idx="8">
                  <c:v>446.28</c:v>
                </c:pt>
                <c:pt idx="9">
                  <c:v>0</c:v>
                </c:pt>
                <c:pt idx="10">
                  <c:v>0</c:v>
                </c:pt>
                <c:pt idx="11">
                  <c:v>0</c:v>
                </c:pt>
              </c:numCache>
            </c:numRef>
          </c:val>
          <c:smooth val="0"/>
        </c:ser>
        <c:ser>
          <c:idx val="2"/>
          <c:order val="1"/>
          <c:tx>
            <c:strRef>
              <c:f>CrowPmp!$Z$3</c:f>
              <c:strCache>
                <c:ptCount val="1"/>
                <c:pt idx="0">
                  <c:v>HYDROSS
Oper. Improv.
Total
River
Diversion</c:v>
                </c:pt>
              </c:strCache>
            </c:strRef>
          </c:tx>
          <c:spPr>
            <a:ln>
              <a:solidFill>
                <a:schemeClr val="accent2"/>
              </a:solidFill>
              <a:prstDash val="sysDot"/>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CrowPmp!$Z$36:$Z$47</c:f>
              <c:numCache>
                <c:formatCode>[&gt;=20]#,##0_);[&lt;=-20]\(#,##0\);#,##0.0_)</c:formatCode>
                <c:ptCount val="12"/>
                <c:pt idx="0">
                  <c:v>0</c:v>
                </c:pt>
                <c:pt idx="1">
                  <c:v>0</c:v>
                </c:pt>
                <c:pt idx="2">
                  <c:v>0</c:v>
                </c:pt>
                <c:pt idx="3">
                  <c:v>0</c:v>
                </c:pt>
                <c:pt idx="4">
                  <c:v>0</c:v>
                </c:pt>
                <c:pt idx="5">
                  <c:v>0</c:v>
                </c:pt>
                <c:pt idx="6">
                  <c:v>922.31</c:v>
                </c:pt>
                <c:pt idx="7">
                  <c:v>0</c:v>
                </c:pt>
                <c:pt idx="8">
                  <c:v>262.36500000000001</c:v>
                </c:pt>
                <c:pt idx="9">
                  <c:v>0</c:v>
                </c:pt>
                <c:pt idx="10">
                  <c:v>0</c:v>
                </c:pt>
                <c:pt idx="11">
                  <c:v>0</c:v>
                </c:pt>
              </c:numCache>
            </c:numRef>
          </c:val>
          <c:smooth val="0"/>
        </c:ser>
        <c:dLbls>
          <c:showLegendKey val="0"/>
          <c:showVal val="0"/>
          <c:showCatName val="0"/>
          <c:showSerName val="0"/>
          <c:showPercent val="0"/>
          <c:showBubbleSize val="0"/>
        </c:dLbls>
        <c:marker val="1"/>
        <c:smooth val="0"/>
        <c:axId val="126764928"/>
        <c:axId val="126766464"/>
      </c:lineChart>
      <c:catAx>
        <c:axId val="126764928"/>
        <c:scaling>
          <c:orientation val="minMax"/>
        </c:scaling>
        <c:delete val="0"/>
        <c:axPos val="b"/>
        <c:majorTickMark val="out"/>
        <c:minorTickMark val="none"/>
        <c:tickLblPos val="nextTo"/>
        <c:crossAx val="126766464"/>
        <c:crosses val="autoZero"/>
        <c:auto val="1"/>
        <c:lblAlgn val="ctr"/>
        <c:lblOffset val="100"/>
        <c:noMultiLvlLbl val="0"/>
      </c:catAx>
      <c:valAx>
        <c:axId val="126766464"/>
        <c:scaling>
          <c:orientation val="minMax"/>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26764928"/>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Hillside!$D$4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Hillside!$E$6:$E$17</c:f>
              <c:numCache>
                <c:formatCode>[&gt;=20]#,##0.0_);[&lt;=-20]\(#,##0.0\);#,##0.00_)</c:formatCode>
                <c:ptCount val="12"/>
                <c:pt idx="0">
                  <c:v>0</c:v>
                </c:pt>
                <c:pt idx="1">
                  <c:v>0</c:v>
                </c:pt>
                <c:pt idx="2">
                  <c:v>4.1617302795234794E-4</c:v>
                </c:pt>
                <c:pt idx="3">
                  <c:v>1.1085336108185269E-2</c:v>
                </c:pt>
                <c:pt idx="4">
                  <c:v>7.7640523741102696E-2</c:v>
                </c:pt>
                <c:pt idx="5">
                  <c:v>0.1925517200974956</c:v>
                </c:pt>
                <c:pt idx="6">
                  <c:v>0.25216349543390626</c:v>
                </c:pt>
                <c:pt idx="7">
                  <c:v>0.25659468855740458</c:v>
                </c:pt>
                <c:pt idx="8">
                  <c:v>0.10766985683098437</c:v>
                </c:pt>
                <c:pt idx="9">
                  <c:v>7.8431240634051769E-3</c:v>
                </c:pt>
                <c:pt idx="10">
                  <c:v>0</c:v>
                </c:pt>
                <c:pt idx="11">
                  <c:v>0</c:v>
                </c:pt>
              </c:numCache>
            </c:numRef>
          </c:val>
        </c:ser>
        <c:ser>
          <c:idx val="4"/>
          <c:order val="3"/>
          <c:tx>
            <c:strRef>
              <c:f>Hillside!$F$4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Hillside!$G$6:$G$17</c:f>
              <c:numCache>
                <c:formatCode>[&gt;=20]#,##0.0_);[&lt;=-20]\(#,##0.0\);#,##0.00_)</c:formatCode>
                <c:ptCount val="12"/>
                <c:pt idx="0">
                  <c:v>0</c:v>
                </c:pt>
                <c:pt idx="1">
                  <c:v>0</c:v>
                </c:pt>
                <c:pt idx="2">
                  <c:v>0</c:v>
                </c:pt>
                <c:pt idx="3">
                  <c:v>6.7829412765169732E-3</c:v>
                </c:pt>
                <c:pt idx="4">
                  <c:v>6.0877984225787114E-2</c:v>
                </c:pt>
                <c:pt idx="5">
                  <c:v>0.12859021860649472</c:v>
                </c:pt>
                <c:pt idx="6">
                  <c:v>0.2266123639803285</c:v>
                </c:pt>
                <c:pt idx="7">
                  <c:v>0.18984192560876162</c:v>
                </c:pt>
                <c:pt idx="8">
                  <c:v>0.11193621182468262</c:v>
                </c:pt>
                <c:pt idx="9">
                  <c:v>0</c:v>
                </c:pt>
                <c:pt idx="10">
                  <c:v>0</c:v>
                </c:pt>
                <c:pt idx="11">
                  <c:v>0</c:v>
                </c:pt>
              </c:numCache>
            </c:numRef>
          </c:val>
        </c:ser>
        <c:dLbls>
          <c:showLegendKey val="0"/>
          <c:showVal val="0"/>
          <c:showCatName val="0"/>
          <c:showSerName val="0"/>
          <c:showPercent val="0"/>
          <c:showBubbleSize val="0"/>
        </c:dLbls>
        <c:gapWidth val="150"/>
        <c:axId val="126405632"/>
        <c:axId val="126415616"/>
      </c:barChart>
      <c:lineChart>
        <c:grouping val="standard"/>
        <c:varyColors val="0"/>
        <c:ser>
          <c:idx val="1"/>
          <c:order val="0"/>
          <c:tx>
            <c:strRef>
              <c:f>Hillside!$W$3</c:f>
              <c:strCache>
                <c:ptCount val="1"/>
                <c:pt idx="0">
                  <c:v>HYDROSS
2009 HIA
(Existing)
Total
River
Diversion</c:v>
                </c:pt>
              </c:strCache>
            </c:strRef>
          </c:tx>
          <c:spPr>
            <a:ln>
              <a:solidFill>
                <a:schemeClr val="accent3"/>
              </a:solidFill>
              <a:prstDash val="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Hillside!$X$6:$X$17</c:f>
              <c:numCache>
                <c:formatCode>[&gt;=20]#,##0.0_);[&lt;=-20]\(#,##0.0\);#,##0.00_)</c:formatCode>
                <c:ptCount val="12"/>
                <c:pt idx="0">
                  <c:v>0</c:v>
                </c:pt>
                <c:pt idx="1">
                  <c:v>0</c:v>
                </c:pt>
                <c:pt idx="2">
                  <c:v>1.5851560516193623E-3</c:v>
                </c:pt>
                <c:pt idx="3">
                  <c:v>2.5598179500251294E-2</c:v>
                </c:pt>
                <c:pt idx="4">
                  <c:v>0.34124190311227459</c:v>
                </c:pt>
                <c:pt idx="5">
                  <c:v>0.84256175943736211</c:v>
                </c:pt>
                <c:pt idx="6">
                  <c:v>1.2696871893463666</c:v>
                </c:pt>
                <c:pt idx="7">
                  <c:v>1.5370349713856704</c:v>
                </c:pt>
                <c:pt idx="8">
                  <c:v>0.65052979718399206</c:v>
                </c:pt>
                <c:pt idx="9">
                  <c:v>0.10360154204036956</c:v>
                </c:pt>
                <c:pt idx="10">
                  <c:v>3.6188694511789764E-2</c:v>
                </c:pt>
                <c:pt idx="11">
                  <c:v>1.1221536365420523E-2</c:v>
                </c:pt>
              </c:numCache>
            </c:numRef>
          </c:val>
          <c:smooth val="0"/>
        </c:ser>
        <c:ser>
          <c:idx val="2"/>
          <c:order val="1"/>
          <c:tx>
            <c:strRef>
              <c:f>Hillside!$Z$3</c:f>
              <c:strCache>
                <c:ptCount val="1"/>
                <c:pt idx="0">
                  <c:v>HYDROSS
Oper. Improv.
Total
River
Diversion</c:v>
                </c:pt>
              </c:strCache>
            </c:strRef>
          </c:tx>
          <c:spPr>
            <a:ln>
              <a:solidFill>
                <a:schemeClr val="accent2"/>
              </a:solidFill>
              <a:prstDash val="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Hillside!$AA$6:$AA$17</c:f>
              <c:numCache>
                <c:formatCode>[&gt;=20]#,##0.0_);[&lt;=-20]\(#,##0.0\);#,##0.00_)</c:formatCode>
                <c:ptCount val="12"/>
                <c:pt idx="0">
                  <c:v>0</c:v>
                </c:pt>
                <c:pt idx="1">
                  <c:v>0</c:v>
                </c:pt>
                <c:pt idx="2">
                  <c:v>0</c:v>
                </c:pt>
                <c:pt idx="3">
                  <c:v>7.7771481097217182E-2</c:v>
                </c:pt>
                <c:pt idx="4">
                  <c:v>0.6341688571526739</c:v>
                </c:pt>
                <c:pt idx="5">
                  <c:v>1.2371173626629679</c:v>
                </c:pt>
                <c:pt idx="6">
                  <c:v>2.1849152362839885</c:v>
                </c:pt>
                <c:pt idx="7">
                  <c:v>1.5105206685408292</c:v>
                </c:pt>
                <c:pt idx="8">
                  <c:v>0.98303623472230617</c:v>
                </c:pt>
                <c:pt idx="9">
                  <c:v>0</c:v>
                </c:pt>
                <c:pt idx="10">
                  <c:v>0</c:v>
                </c:pt>
                <c:pt idx="11">
                  <c:v>0</c:v>
                </c:pt>
              </c:numCache>
            </c:numRef>
          </c:val>
          <c:smooth val="0"/>
        </c:ser>
        <c:dLbls>
          <c:showLegendKey val="0"/>
          <c:showVal val="0"/>
          <c:showCatName val="0"/>
          <c:showSerName val="0"/>
          <c:showPercent val="0"/>
          <c:showBubbleSize val="0"/>
        </c:dLbls>
        <c:marker val="1"/>
        <c:smooth val="0"/>
        <c:axId val="126405632"/>
        <c:axId val="126415616"/>
      </c:lineChart>
      <c:catAx>
        <c:axId val="126405632"/>
        <c:scaling>
          <c:orientation val="minMax"/>
        </c:scaling>
        <c:delete val="0"/>
        <c:axPos val="b"/>
        <c:majorTickMark val="out"/>
        <c:minorTickMark val="none"/>
        <c:tickLblPos val="nextTo"/>
        <c:crossAx val="126415616"/>
        <c:crosses val="autoZero"/>
        <c:auto val="1"/>
        <c:lblAlgn val="ctr"/>
        <c:lblOffset val="100"/>
        <c:noMultiLvlLbl val="0"/>
      </c:catAx>
      <c:valAx>
        <c:axId val="126415616"/>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6405632"/>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Hillside!$D$4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Hillside!$B$21:$B$32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Hillside!$E$21:$E$32</c:f>
              <c:numCache>
                <c:formatCode>[&gt;=20]#,##0.0_);[&lt;=-20]\(#,##0.0\);#,##0.00_)</c:formatCode>
                <c:ptCount val="12"/>
                <c:pt idx="0">
                  <c:v>0</c:v>
                </c:pt>
                <c:pt idx="1">
                  <c:v>0</c:v>
                </c:pt>
                <c:pt idx="2">
                  <c:v>4.884014047044084E-4</c:v>
                </c:pt>
                <c:pt idx="3">
                  <c:v>1.1552527592732323E-2</c:v>
                </c:pt>
                <c:pt idx="4">
                  <c:v>7.6867804641539708E-2</c:v>
                </c:pt>
                <c:pt idx="5">
                  <c:v>0.19140717508635771</c:v>
                </c:pt>
                <c:pt idx="6">
                  <c:v>0.30819982775255206</c:v>
                </c:pt>
                <c:pt idx="7">
                  <c:v>0.24427808001525722</c:v>
                </c:pt>
                <c:pt idx="8">
                  <c:v>9.9026369610849319E-2</c:v>
                </c:pt>
                <c:pt idx="9">
                  <c:v>1.0778078886446343E-2</c:v>
                </c:pt>
                <c:pt idx="10">
                  <c:v>0</c:v>
                </c:pt>
                <c:pt idx="11">
                  <c:v>0</c:v>
                </c:pt>
              </c:numCache>
            </c:numRef>
          </c:val>
        </c:ser>
        <c:ser>
          <c:idx val="4"/>
          <c:order val="3"/>
          <c:tx>
            <c:strRef>
              <c:f>Hillside!$F$4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Hillside!$B$21:$B$32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Hillside!$G$21:$G$32</c:f>
              <c:numCache>
                <c:formatCode>[&gt;=20]#,##0.0_);[&lt;=-20]\(#,##0.0\);#,##0.00_)</c:formatCode>
                <c:ptCount val="12"/>
                <c:pt idx="0">
                  <c:v>0</c:v>
                </c:pt>
                <c:pt idx="1">
                  <c:v>0</c:v>
                </c:pt>
                <c:pt idx="2">
                  <c:v>0</c:v>
                </c:pt>
                <c:pt idx="3">
                  <c:v>1.1625505577192384E-2</c:v>
                </c:pt>
                <c:pt idx="4">
                  <c:v>7.2994246513250191E-2</c:v>
                </c:pt>
                <c:pt idx="5">
                  <c:v>0.13887649312103284</c:v>
                </c:pt>
                <c:pt idx="6">
                  <c:v>0.23085836626911535</c:v>
                </c:pt>
                <c:pt idx="7">
                  <c:v>0.20584556731869261</c:v>
                </c:pt>
                <c:pt idx="8">
                  <c:v>8.321260995224368E-2</c:v>
                </c:pt>
                <c:pt idx="9">
                  <c:v>0</c:v>
                </c:pt>
                <c:pt idx="10">
                  <c:v>0</c:v>
                </c:pt>
                <c:pt idx="11">
                  <c:v>0</c:v>
                </c:pt>
              </c:numCache>
            </c:numRef>
          </c:val>
        </c:ser>
        <c:dLbls>
          <c:showLegendKey val="0"/>
          <c:showVal val="0"/>
          <c:showCatName val="0"/>
          <c:showSerName val="0"/>
          <c:showPercent val="0"/>
          <c:showBubbleSize val="0"/>
        </c:dLbls>
        <c:gapWidth val="150"/>
        <c:axId val="126341504"/>
        <c:axId val="126343040"/>
      </c:barChart>
      <c:lineChart>
        <c:grouping val="standard"/>
        <c:varyColors val="0"/>
        <c:ser>
          <c:idx val="1"/>
          <c:order val="0"/>
          <c:tx>
            <c:strRef>
              <c:f>Hillside!$W$3</c:f>
              <c:strCache>
                <c:ptCount val="1"/>
                <c:pt idx="0">
                  <c:v>HYDROSS
2009 HIA
(Existing)
Total
River
Diversion</c:v>
                </c:pt>
              </c:strCache>
            </c:strRef>
          </c:tx>
          <c:spPr>
            <a:ln>
              <a:solidFill>
                <a:schemeClr val="accent3"/>
              </a:solidFill>
              <a:prstDash val="sys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Hillside!$X$21:$X$32</c:f>
              <c:numCache>
                <c:formatCode>[&gt;=20]#,##0.0_);[&lt;=-20]\(#,##0.0\);#,##0.00_)</c:formatCode>
                <c:ptCount val="12"/>
                <c:pt idx="0">
                  <c:v>0</c:v>
                </c:pt>
                <c:pt idx="1">
                  <c:v>0</c:v>
                </c:pt>
                <c:pt idx="2">
                  <c:v>1.0795787018222996E-3</c:v>
                </c:pt>
                <c:pt idx="3">
                  <c:v>2.6752517760063627E-2</c:v>
                </c:pt>
                <c:pt idx="4">
                  <c:v>0.33967955506139808</c:v>
                </c:pt>
                <c:pt idx="5">
                  <c:v>0.84040386914487009</c:v>
                </c:pt>
                <c:pt idx="6">
                  <c:v>1.4052262679823124</c:v>
                </c:pt>
                <c:pt idx="7">
                  <c:v>1.5154117195704151</c:v>
                </c:pt>
                <c:pt idx="8">
                  <c:v>0.63534980557855647</c:v>
                </c:pt>
                <c:pt idx="9">
                  <c:v>0.109135016442785</c:v>
                </c:pt>
                <c:pt idx="10">
                  <c:v>3.6188694511789771E-2</c:v>
                </c:pt>
                <c:pt idx="11">
                  <c:v>1.1221536365420521E-2</c:v>
                </c:pt>
              </c:numCache>
            </c:numRef>
          </c:val>
          <c:smooth val="0"/>
        </c:ser>
        <c:ser>
          <c:idx val="2"/>
          <c:order val="1"/>
          <c:tx>
            <c:strRef>
              <c:f>Hillside!$Z$3</c:f>
              <c:strCache>
                <c:ptCount val="1"/>
                <c:pt idx="0">
                  <c:v>HYDROSS
Oper. Improv.
Total
River
Diversion</c:v>
                </c:pt>
              </c:strCache>
            </c:strRef>
          </c:tx>
          <c:spPr>
            <a:ln>
              <a:solidFill>
                <a:schemeClr val="accent2"/>
              </a:solidFill>
              <a:prstDash val="sys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Hillside!$AA$21:$AA$32</c:f>
              <c:numCache>
                <c:formatCode>[&gt;=20]#,##0.0_);[&lt;=-20]\(#,##0.0\);#,##0.00_)</c:formatCode>
                <c:ptCount val="12"/>
                <c:pt idx="0">
                  <c:v>0</c:v>
                </c:pt>
                <c:pt idx="1">
                  <c:v>0</c:v>
                </c:pt>
                <c:pt idx="2">
                  <c:v>0</c:v>
                </c:pt>
                <c:pt idx="3">
                  <c:v>0.12495870034971193</c:v>
                </c:pt>
                <c:pt idx="4">
                  <c:v>0.72886387477879322</c:v>
                </c:pt>
                <c:pt idx="5">
                  <c:v>1.2540561045256791</c:v>
                </c:pt>
                <c:pt idx="6">
                  <c:v>2.1233209632479051</c:v>
                </c:pt>
                <c:pt idx="7">
                  <c:v>1.6872928109542831</c:v>
                </c:pt>
                <c:pt idx="8">
                  <c:v>0.69963415475418134</c:v>
                </c:pt>
                <c:pt idx="9">
                  <c:v>0</c:v>
                </c:pt>
                <c:pt idx="10">
                  <c:v>0</c:v>
                </c:pt>
                <c:pt idx="11">
                  <c:v>0</c:v>
                </c:pt>
              </c:numCache>
            </c:numRef>
          </c:val>
          <c:smooth val="0"/>
        </c:ser>
        <c:dLbls>
          <c:showLegendKey val="0"/>
          <c:showVal val="0"/>
          <c:showCatName val="0"/>
          <c:showSerName val="0"/>
          <c:showPercent val="0"/>
          <c:showBubbleSize val="0"/>
        </c:dLbls>
        <c:marker val="1"/>
        <c:smooth val="0"/>
        <c:axId val="126341504"/>
        <c:axId val="126343040"/>
      </c:lineChart>
      <c:catAx>
        <c:axId val="126341504"/>
        <c:scaling>
          <c:orientation val="minMax"/>
        </c:scaling>
        <c:delete val="0"/>
        <c:axPos val="b"/>
        <c:majorTickMark val="out"/>
        <c:minorTickMark val="none"/>
        <c:tickLblPos val="nextTo"/>
        <c:crossAx val="126343040"/>
        <c:crosses val="autoZero"/>
        <c:auto val="1"/>
        <c:lblAlgn val="ctr"/>
        <c:lblOffset val="100"/>
        <c:noMultiLvlLbl val="0"/>
      </c:catAx>
      <c:valAx>
        <c:axId val="12634304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6341504"/>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Hillside!$D$4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Hillside!$B$36:$B$47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Hillside!$E$36:$E$47</c:f>
              <c:numCache>
                <c:formatCode>[&gt;=20]#,##0.0_);[&lt;=-20]\(#,##0.0\);#,##0.00_)</c:formatCode>
                <c:ptCount val="12"/>
                <c:pt idx="0">
                  <c:v>0</c:v>
                </c:pt>
                <c:pt idx="1">
                  <c:v>0</c:v>
                </c:pt>
                <c:pt idx="2">
                  <c:v>9.4068862103278647E-4</c:v>
                </c:pt>
                <c:pt idx="3">
                  <c:v>1.2278824047850266E-2</c:v>
                </c:pt>
                <c:pt idx="4">
                  <c:v>7.7640523741102696E-2</c:v>
                </c:pt>
                <c:pt idx="5">
                  <c:v>0.19531596767871115</c:v>
                </c:pt>
                <c:pt idx="6">
                  <c:v>0.33595588436733964</c:v>
                </c:pt>
                <c:pt idx="7">
                  <c:v>0.25659468855740458</c:v>
                </c:pt>
                <c:pt idx="8">
                  <c:v>0.10766985683098437</c:v>
                </c:pt>
                <c:pt idx="9">
                  <c:v>1.2897805818406924E-2</c:v>
                </c:pt>
                <c:pt idx="10">
                  <c:v>0</c:v>
                </c:pt>
                <c:pt idx="11">
                  <c:v>0</c:v>
                </c:pt>
              </c:numCache>
            </c:numRef>
          </c:val>
        </c:ser>
        <c:ser>
          <c:idx val="4"/>
          <c:order val="3"/>
          <c:tx>
            <c:strRef>
              <c:f>Hillside!$F$4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Hillside!$B$36:$B$47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Hillside!$G$36:$G$47</c:f>
              <c:numCache>
                <c:formatCode>[&gt;=20]#,##0.0_);[&lt;=-20]\(#,##0.0\);#,##0.00_)</c:formatCode>
                <c:ptCount val="12"/>
                <c:pt idx="0">
                  <c:v>0</c:v>
                </c:pt>
                <c:pt idx="1">
                  <c:v>0</c:v>
                </c:pt>
                <c:pt idx="2">
                  <c:v>0</c:v>
                </c:pt>
                <c:pt idx="3">
                  <c:v>1.0770935406484956E-2</c:v>
                </c:pt>
                <c:pt idx="4">
                  <c:v>8.012713398577051E-2</c:v>
                </c:pt>
                <c:pt idx="5">
                  <c:v>0.15851392628515107</c:v>
                </c:pt>
                <c:pt idx="6">
                  <c:v>0.23530344084287938</c:v>
                </c:pt>
                <c:pt idx="7">
                  <c:v>0.21629696821048022</c:v>
                </c:pt>
                <c:pt idx="8">
                  <c:v>9.7384251209897965E-2</c:v>
                </c:pt>
                <c:pt idx="9">
                  <c:v>0</c:v>
                </c:pt>
                <c:pt idx="10">
                  <c:v>0</c:v>
                </c:pt>
                <c:pt idx="11">
                  <c:v>0</c:v>
                </c:pt>
              </c:numCache>
            </c:numRef>
          </c:val>
        </c:ser>
        <c:dLbls>
          <c:showLegendKey val="0"/>
          <c:showVal val="0"/>
          <c:showCatName val="0"/>
          <c:showSerName val="0"/>
          <c:showPercent val="0"/>
          <c:showBubbleSize val="0"/>
        </c:dLbls>
        <c:gapWidth val="150"/>
        <c:axId val="127169664"/>
        <c:axId val="127171200"/>
      </c:barChart>
      <c:lineChart>
        <c:grouping val="standard"/>
        <c:varyColors val="0"/>
        <c:ser>
          <c:idx val="1"/>
          <c:order val="0"/>
          <c:tx>
            <c:strRef>
              <c:f>Hillside!$W$3</c:f>
              <c:strCache>
                <c:ptCount val="1"/>
                <c:pt idx="0">
                  <c:v>HYDROSS
2009 HIA
(Existing)
Total
River
Diversion</c:v>
                </c:pt>
              </c:strCache>
            </c:strRef>
          </c:tx>
          <c:spPr>
            <a:ln>
              <a:solidFill>
                <a:schemeClr val="accent3"/>
              </a:solidFill>
              <a:prstDash val="sysDot"/>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Hillside!$X$36:$X$47</c:f>
              <c:numCache>
                <c:formatCode>[&gt;=20]#,##0.0_);[&lt;=-20]\(#,##0.0\);#,##0.00_)</c:formatCode>
                <c:ptCount val="12"/>
                <c:pt idx="0">
                  <c:v>0</c:v>
                </c:pt>
                <c:pt idx="1">
                  <c:v>0</c:v>
                </c:pt>
                <c:pt idx="2">
                  <c:v>2.079329401045063E-3</c:v>
                </c:pt>
                <c:pt idx="3">
                  <c:v>2.8327536922464005E-2</c:v>
                </c:pt>
                <c:pt idx="4">
                  <c:v>0.34125330711264601</c:v>
                </c:pt>
                <c:pt idx="5">
                  <c:v>0.84777338760707477</c:v>
                </c:pt>
                <c:pt idx="6">
                  <c:v>1.4598869088734043</c:v>
                </c:pt>
                <c:pt idx="7">
                  <c:v>1.5370463753860417</c:v>
                </c:pt>
                <c:pt idx="8">
                  <c:v>0.65052979718399218</c:v>
                </c:pt>
                <c:pt idx="9">
                  <c:v>0.11313148501737132</c:v>
                </c:pt>
                <c:pt idx="10">
                  <c:v>3.6188694511789764E-2</c:v>
                </c:pt>
                <c:pt idx="11">
                  <c:v>1.1221536365420523E-2</c:v>
                </c:pt>
              </c:numCache>
            </c:numRef>
          </c:val>
          <c:smooth val="0"/>
        </c:ser>
        <c:ser>
          <c:idx val="2"/>
          <c:order val="1"/>
          <c:tx>
            <c:strRef>
              <c:f>Hillside!$Z$3</c:f>
              <c:strCache>
                <c:ptCount val="1"/>
                <c:pt idx="0">
                  <c:v>HYDROSS
Oper. Improv.
Total
River
Diversion</c:v>
                </c:pt>
              </c:strCache>
            </c:strRef>
          </c:tx>
          <c:spPr>
            <a:ln>
              <a:solidFill>
                <a:schemeClr val="accent2"/>
              </a:solidFill>
              <a:prstDash val="sysDot"/>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Hillside!$AA$36:$AA$47</c:f>
              <c:numCache>
                <c:formatCode>[&gt;=20]#,##0.0_);[&lt;=-20]\(#,##0.0\);#,##0.00_)</c:formatCode>
                <c:ptCount val="12"/>
                <c:pt idx="0">
                  <c:v>0</c:v>
                </c:pt>
                <c:pt idx="1">
                  <c:v>0</c:v>
                </c:pt>
                <c:pt idx="2">
                  <c:v>0</c:v>
                </c:pt>
                <c:pt idx="3">
                  <c:v>9.1422069523831764E-2</c:v>
                </c:pt>
                <c:pt idx="4">
                  <c:v>0.7882445046345844</c:v>
                </c:pt>
                <c:pt idx="5">
                  <c:v>1.4469699758880465</c:v>
                </c:pt>
                <c:pt idx="6">
                  <c:v>2.1501862538652894</c:v>
                </c:pt>
                <c:pt idx="7">
                  <c:v>1.8402255241782515</c:v>
                </c:pt>
                <c:pt idx="8">
                  <c:v>0.82975506593189186</c:v>
                </c:pt>
                <c:pt idx="9">
                  <c:v>0</c:v>
                </c:pt>
                <c:pt idx="10">
                  <c:v>0</c:v>
                </c:pt>
                <c:pt idx="11">
                  <c:v>0</c:v>
                </c:pt>
              </c:numCache>
            </c:numRef>
          </c:val>
          <c:smooth val="0"/>
        </c:ser>
        <c:dLbls>
          <c:showLegendKey val="0"/>
          <c:showVal val="0"/>
          <c:showCatName val="0"/>
          <c:showSerName val="0"/>
          <c:showPercent val="0"/>
          <c:showBubbleSize val="0"/>
        </c:dLbls>
        <c:marker val="1"/>
        <c:smooth val="0"/>
        <c:axId val="127169664"/>
        <c:axId val="127171200"/>
      </c:lineChart>
      <c:catAx>
        <c:axId val="127169664"/>
        <c:scaling>
          <c:orientation val="minMax"/>
        </c:scaling>
        <c:delete val="0"/>
        <c:axPos val="b"/>
        <c:majorTickMark val="out"/>
        <c:minorTickMark val="none"/>
        <c:tickLblPos val="nextTo"/>
        <c:crossAx val="127171200"/>
        <c:crosses val="autoZero"/>
        <c:auto val="1"/>
        <c:lblAlgn val="ctr"/>
        <c:lblOffset val="100"/>
        <c:noMultiLvlLbl val="0"/>
      </c:catAx>
      <c:valAx>
        <c:axId val="12717120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7169664"/>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MoieseA!$D$4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MoieseA!$E$6:$E$17</c:f>
              <c:numCache>
                <c:formatCode>[&gt;=20]#,##0.0_);[&lt;=-20]\(#,##0.0\);#,##0.00_)</c:formatCode>
                <c:ptCount val="12"/>
                <c:pt idx="0">
                  <c:v>0</c:v>
                </c:pt>
                <c:pt idx="1">
                  <c:v>0</c:v>
                </c:pt>
                <c:pt idx="2">
                  <c:v>2.0448022919462803E-4</c:v>
                </c:pt>
                <c:pt idx="3">
                  <c:v>1.8333763238643778E-2</c:v>
                </c:pt>
                <c:pt idx="4">
                  <c:v>0.1184306004205493</c:v>
                </c:pt>
                <c:pt idx="5">
                  <c:v>0.15160801445772351</c:v>
                </c:pt>
                <c:pt idx="6">
                  <c:v>0.18981792672205205</c:v>
                </c:pt>
                <c:pt idx="7">
                  <c:v>0.20566376088969054</c:v>
                </c:pt>
                <c:pt idx="8">
                  <c:v>0.12721098483828863</c:v>
                </c:pt>
                <c:pt idx="9">
                  <c:v>1.0833748664476086E-2</c:v>
                </c:pt>
                <c:pt idx="10">
                  <c:v>0</c:v>
                </c:pt>
                <c:pt idx="11">
                  <c:v>0</c:v>
                </c:pt>
              </c:numCache>
            </c:numRef>
          </c:val>
        </c:ser>
        <c:ser>
          <c:idx val="4"/>
          <c:order val="3"/>
          <c:tx>
            <c:strRef>
              <c:f>MoieseA!$F$4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MoieseA!$G$6:$G$17</c:f>
              <c:numCache>
                <c:formatCode>[&gt;=20]#,##0.0_);[&lt;=-20]\(#,##0.0\);#,##0.00_)</c:formatCode>
                <c:ptCount val="12"/>
                <c:pt idx="0">
                  <c:v>0</c:v>
                </c:pt>
                <c:pt idx="1">
                  <c:v>0</c:v>
                </c:pt>
                <c:pt idx="2">
                  <c:v>0</c:v>
                </c:pt>
                <c:pt idx="3">
                  <c:v>7.7157461082560282E-3</c:v>
                </c:pt>
                <c:pt idx="4">
                  <c:v>6.8434659395790354E-2</c:v>
                </c:pt>
                <c:pt idx="5">
                  <c:v>0.14406093897600789</c:v>
                </c:pt>
                <c:pt idx="6">
                  <c:v>0.25421218196189987</c:v>
                </c:pt>
                <c:pt idx="7">
                  <c:v>0.21278068133988073</c:v>
                </c:pt>
                <c:pt idx="8">
                  <c:v>0.12250343884944268</c:v>
                </c:pt>
                <c:pt idx="9">
                  <c:v>7.88517477918892E-3</c:v>
                </c:pt>
                <c:pt idx="10">
                  <c:v>0</c:v>
                </c:pt>
                <c:pt idx="11">
                  <c:v>0</c:v>
                </c:pt>
              </c:numCache>
            </c:numRef>
          </c:val>
        </c:ser>
        <c:dLbls>
          <c:showLegendKey val="0"/>
          <c:showVal val="0"/>
          <c:showCatName val="0"/>
          <c:showSerName val="0"/>
          <c:showPercent val="0"/>
          <c:showBubbleSize val="0"/>
        </c:dLbls>
        <c:gapWidth val="150"/>
        <c:axId val="127342848"/>
        <c:axId val="127352832"/>
      </c:barChart>
      <c:lineChart>
        <c:grouping val="standard"/>
        <c:varyColors val="0"/>
        <c:ser>
          <c:idx val="1"/>
          <c:order val="0"/>
          <c:tx>
            <c:strRef>
              <c:f>MoieseA!$Z$3</c:f>
              <c:strCache>
                <c:ptCount val="1"/>
                <c:pt idx="0">
                  <c:v>HYDROSS
2009 HIA
(Existing)
Total
River
Diversion</c:v>
                </c:pt>
              </c:strCache>
            </c:strRef>
          </c:tx>
          <c:spPr>
            <a:ln>
              <a:solidFill>
                <a:schemeClr val="accent3"/>
              </a:solidFill>
              <a:prstDash val="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MoieseA!$AA$6:$AA$17</c:f>
              <c:numCache>
                <c:formatCode>[&gt;=20]#,##0.0_);[&lt;=-20]\(#,##0.0\);#,##0.00_)</c:formatCode>
                <c:ptCount val="12"/>
                <c:pt idx="0">
                  <c:v>2.1015334435391868E-4</c:v>
                </c:pt>
                <c:pt idx="1">
                  <c:v>1.6615782714161459E-4</c:v>
                </c:pt>
                <c:pt idx="2">
                  <c:v>4.5212868902159135E-4</c:v>
                </c:pt>
                <c:pt idx="3">
                  <c:v>7.2213353499112856E-2</c:v>
                </c:pt>
                <c:pt idx="4">
                  <c:v>0.50355015405583758</c:v>
                </c:pt>
                <c:pt idx="5">
                  <c:v>0.4833644127615111</c:v>
                </c:pt>
                <c:pt idx="6">
                  <c:v>0.591318255079053</c:v>
                </c:pt>
                <c:pt idx="7">
                  <c:v>0.57101434951403141</c:v>
                </c:pt>
                <c:pt idx="8">
                  <c:v>0.41051133881367474</c:v>
                </c:pt>
                <c:pt idx="9">
                  <c:v>0.12684719180100518</c:v>
                </c:pt>
                <c:pt idx="10">
                  <c:v>3.0499571951721972E-2</c:v>
                </c:pt>
                <c:pt idx="11">
                  <c:v>5.2521250450727319E-3</c:v>
                </c:pt>
              </c:numCache>
            </c:numRef>
          </c:val>
          <c:smooth val="0"/>
        </c:ser>
        <c:ser>
          <c:idx val="2"/>
          <c:order val="1"/>
          <c:tx>
            <c:strRef>
              <c:f>MoieseA!$AC$3</c:f>
              <c:strCache>
                <c:ptCount val="1"/>
                <c:pt idx="0">
                  <c:v>HYDROSS
Oper. Improv.
Total
River
Diversion</c:v>
                </c:pt>
              </c:strCache>
            </c:strRef>
          </c:tx>
          <c:spPr>
            <a:ln>
              <a:solidFill>
                <a:schemeClr val="accent2"/>
              </a:solidFill>
              <a:prstDash val="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MoieseA!$AD$6:$AD$17</c:f>
              <c:numCache>
                <c:formatCode>[&gt;=20]#,##0.0_);[&lt;=-20]\(#,##0.0\);#,##0.00_)</c:formatCode>
                <c:ptCount val="12"/>
                <c:pt idx="0">
                  <c:v>0</c:v>
                </c:pt>
                <c:pt idx="1">
                  <c:v>0</c:v>
                </c:pt>
                <c:pt idx="2">
                  <c:v>0</c:v>
                </c:pt>
                <c:pt idx="3">
                  <c:v>3.3952636211407414E-2</c:v>
                </c:pt>
                <c:pt idx="4">
                  <c:v>0.2236826450718791</c:v>
                </c:pt>
                <c:pt idx="5">
                  <c:v>0.43678765917765594</c:v>
                </c:pt>
                <c:pt idx="6">
                  <c:v>0.77056594469977435</c:v>
                </c:pt>
                <c:pt idx="7">
                  <c:v>0.61661575251300105</c:v>
                </c:pt>
                <c:pt idx="8">
                  <c:v>0.34647560617642231</c:v>
                </c:pt>
                <c:pt idx="9">
                  <c:v>2.8170958900865423E-2</c:v>
                </c:pt>
                <c:pt idx="10">
                  <c:v>0</c:v>
                </c:pt>
                <c:pt idx="11">
                  <c:v>0</c:v>
                </c:pt>
              </c:numCache>
            </c:numRef>
          </c:val>
          <c:smooth val="0"/>
        </c:ser>
        <c:dLbls>
          <c:showLegendKey val="0"/>
          <c:showVal val="0"/>
          <c:showCatName val="0"/>
          <c:showSerName val="0"/>
          <c:showPercent val="0"/>
          <c:showBubbleSize val="0"/>
        </c:dLbls>
        <c:marker val="1"/>
        <c:smooth val="0"/>
        <c:axId val="127342848"/>
        <c:axId val="127352832"/>
      </c:lineChart>
      <c:catAx>
        <c:axId val="127342848"/>
        <c:scaling>
          <c:orientation val="minMax"/>
        </c:scaling>
        <c:delete val="0"/>
        <c:axPos val="b"/>
        <c:majorTickMark val="out"/>
        <c:minorTickMark val="none"/>
        <c:tickLblPos val="nextTo"/>
        <c:crossAx val="127352832"/>
        <c:crosses val="autoZero"/>
        <c:auto val="1"/>
        <c:lblAlgn val="ctr"/>
        <c:lblOffset val="100"/>
        <c:noMultiLvlLbl val="0"/>
      </c:catAx>
      <c:valAx>
        <c:axId val="12735283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7342848"/>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MoieseA!$D$4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MoieseA!$B$21:$B$32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MoieseA!$E$21:$E$32</c:f>
              <c:numCache>
                <c:formatCode>[&gt;=20]#,##0.0_);[&lt;=-20]\(#,##0.0\);#,##0.00_)</c:formatCode>
                <c:ptCount val="12"/>
                <c:pt idx="0">
                  <c:v>0</c:v>
                </c:pt>
                <c:pt idx="1">
                  <c:v>0</c:v>
                </c:pt>
                <c:pt idx="2">
                  <c:v>2.4681843954495408E-4</c:v>
                </c:pt>
                <c:pt idx="3">
                  <c:v>2.4860820736977735E-2</c:v>
                </c:pt>
                <c:pt idx="4">
                  <c:v>0.12311840205687949</c:v>
                </c:pt>
                <c:pt idx="5">
                  <c:v>0.15067831884315211</c:v>
                </c:pt>
                <c:pt idx="6">
                  <c:v>0.1842895254337685</c:v>
                </c:pt>
                <c:pt idx="7">
                  <c:v>0.20422265671296902</c:v>
                </c:pt>
                <c:pt idx="8">
                  <c:v>0.11698825052997922</c:v>
                </c:pt>
                <c:pt idx="9">
                  <c:v>1.6388733952155496E-2</c:v>
                </c:pt>
                <c:pt idx="10">
                  <c:v>0</c:v>
                </c:pt>
                <c:pt idx="11">
                  <c:v>0</c:v>
                </c:pt>
              </c:numCache>
            </c:numRef>
          </c:val>
        </c:ser>
        <c:ser>
          <c:idx val="4"/>
          <c:order val="3"/>
          <c:tx>
            <c:strRef>
              <c:f>MoieseA!$F$4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MoieseA!$B$21:$B$32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MoieseA!$G$21:$G$32</c:f>
              <c:numCache>
                <c:formatCode>[&gt;=20]#,##0.0_);[&lt;=-20]\(#,##0.0\);#,##0.00_)</c:formatCode>
                <c:ptCount val="12"/>
                <c:pt idx="0">
                  <c:v>0</c:v>
                </c:pt>
                <c:pt idx="1">
                  <c:v>0</c:v>
                </c:pt>
                <c:pt idx="2">
                  <c:v>0</c:v>
                </c:pt>
                <c:pt idx="3">
                  <c:v>1.246796801272569E-2</c:v>
                </c:pt>
                <c:pt idx="4">
                  <c:v>7.8551299398171348E-2</c:v>
                </c:pt>
                <c:pt idx="5">
                  <c:v>0.1496416681455007</c:v>
                </c:pt>
                <c:pt idx="6">
                  <c:v>0.24828591551956519</c:v>
                </c:pt>
                <c:pt idx="7">
                  <c:v>0.21907220736000763</c:v>
                </c:pt>
                <c:pt idx="8">
                  <c:v>8.9005870393894335E-2</c:v>
                </c:pt>
                <c:pt idx="9">
                  <c:v>1.2772176928450374E-2</c:v>
                </c:pt>
                <c:pt idx="10">
                  <c:v>0</c:v>
                </c:pt>
                <c:pt idx="11">
                  <c:v>0</c:v>
                </c:pt>
              </c:numCache>
            </c:numRef>
          </c:val>
        </c:ser>
        <c:dLbls>
          <c:showLegendKey val="0"/>
          <c:showVal val="0"/>
          <c:showCatName val="0"/>
          <c:showSerName val="0"/>
          <c:showPercent val="0"/>
          <c:showBubbleSize val="0"/>
        </c:dLbls>
        <c:gapWidth val="150"/>
        <c:axId val="127397248"/>
        <c:axId val="127472768"/>
      </c:barChart>
      <c:lineChart>
        <c:grouping val="standard"/>
        <c:varyColors val="0"/>
        <c:ser>
          <c:idx val="1"/>
          <c:order val="0"/>
          <c:tx>
            <c:strRef>
              <c:f>MoieseA!$Z$3</c:f>
              <c:strCache>
                <c:ptCount val="1"/>
                <c:pt idx="0">
                  <c:v>HYDROSS
2009 HIA
(Existing)
Total
River
Diversion</c:v>
                </c:pt>
              </c:strCache>
            </c:strRef>
          </c:tx>
          <c:spPr>
            <a:ln>
              <a:solidFill>
                <a:schemeClr val="accent3"/>
              </a:solidFill>
              <a:prstDash val="sys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MoieseA!$AA$21:$AA$32</c:f>
              <c:numCache>
                <c:formatCode>[&gt;=20]#,##0.0_);[&lt;=-20]\(#,##0.0\);#,##0.00_)</c:formatCode>
                <c:ptCount val="12"/>
                <c:pt idx="0">
                  <c:v>0</c:v>
                </c:pt>
                <c:pt idx="1">
                  <c:v>0</c:v>
                </c:pt>
                <c:pt idx="2">
                  <c:v>3.1523001653087801E-4</c:v>
                </c:pt>
                <c:pt idx="3">
                  <c:v>8.4011476155393533E-2</c:v>
                </c:pt>
                <c:pt idx="4">
                  <c:v>0.50465132340897667</c:v>
                </c:pt>
                <c:pt idx="5">
                  <c:v>0.47910382422733316</c:v>
                </c:pt>
                <c:pt idx="6">
                  <c:v>0.56937508793312608</c:v>
                </c:pt>
                <c:pt idx="7">
                  <c:v>0.57101434951403152</c:v>
                </c:pt>
                <c:pt idx="8">
                  <c:v>0.38625941506672912</c:v>
                </c:pt>
                <c:pt idx="9">
                  <c:v>0.14033601804585713</c:v>
                </c:pt>
                <c:pt idx="10">
                  <c:v>3.0499571951721972E-2</c:v>
                </c:pt>
                <c:pt idx="11">
                  <c:v>5.2521250450727319E-3</c:v>
                </c:pt>
              </c:numCache>
            </c:numRef>
          </c:val>
          <c:smooth val="0"/>
        </c:ser>
        <c:ser>
          <c:idx val="2"/>
          <c:order val="1"/>
          <c:tx>
            <c:strRef>
              <c:f>MoieseA!$AC$3</c:f>
              <c:strCache>
                <c:ptCount val="1"/>
                <c:pt idx="0">
                  <c:v>HYDROSS
Oper. Improv.
Total
River
Diversion</c:v>
                </c:pt>
              </c:strCache>
            </c:strRef>
          </c:tx>
          <c:spPr>
            <a:ln>
              <a:solidFill>
                <a:schemeClr val="accent2"/>
              </a:solidFill>
              <a:prstDash val="sys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MoieseA!$AD$21:$AD$32</c:f>
              <c:numCache>
                <c:formatCode>[&gt;=20]#,##0.0_);[&lt;=-20]\(#,##0.0\);#,##0.00_)</c:formatCode>
                <c:ptCount val="12"/>
                <c:pt idx="0">
                  <c:v>0</c:v>
                </c:pt>
                <c:pt idx="1">
                  <c:v>0</c:v>
                </c:pt>
                <c:pt idx="2">
                  <c:v>0</c:v>
                </c:pt>
                <c:pt idx="3">
                  <c:v>4.4334512496042852E-2</c:v>
                </c:pt>
                <c:pt idx="4">
                  <c:v>0.2571121552442075</c:v>
                </c:pt>
                <c:pt idx="5">
                  <c:v>0.45682512057087105</c:v>
                </c:pt>
                <c:pt idx="6">
                  <c:v>0.75467090853028929</c:v>
                </c:pt>
                <c:pt idx="7">
                  <c:v>0.62579152102357083</c:v>
                </c:pt>
                <c:pt idx="8">
                  <c:v>0.2530576241774129</c:v>
                </c:pt>
                <c:pt idx="9">
                  <c:v>4.5623510359630949E-2</c:v>
                </c:pt>
                <c:pt idx="10">
                  <c:v>0</c:v>
                </c:pt>
                <c:pt idx="11">
                  <c:v>0</c:v>
                </c:pt>
              </c:numCache>
            </c:numRef>
          </c:val>
          <c:smooth val="0"/>
        </c:ser>
        <c:dLbls>
          <c:showLegendKey val="0"/>
          <c:showVal val="0"/>
          <c:showCatName val="0"/>
          <c:showSerName val="0"/>
          <c:showPercent val="0"/>
          <c:showBubbleSize val="0"/>
        </c:dLbls>
        <c:marker val="1"/>
        <c:smooth val="0"/>
        <c:axId val="127397248"/>
        <c:axId val="127472768"/>
      </c:lineChart>
      <c:catAx>
        <c:axId val="127397248"/>
        <c:scaling>
          <c:orientation val="minMax"/>
        </c:scaling>
        <c:delete val="0"/>
        <c:axPos val="b"/>
        <c:majorTickMark val="out"/>
        <c:minorTickMark val="none"/>
        <c:tickLblPos val="nextTo"/>
        <c:crossAx val="127472768"/>
        <c:crosses val="autoZero"/>
        <c:auto val="1"/>
        <c:lblAlgn val="ctr"/>
        <c:lblOffset val="100"/>
        <c:noMultiLvlLbl val="0"/>
      </c:catAx>
      <c:valAx>
        <c:axId val="12747276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7397248"/>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MoieseA!$D$4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MoieseA!$B$36:$B$47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MoieseA!$E$36:$E$47</c:f>
              <c:numCache>
                <c:formatCode>[&gt;=20]#,##0.0_);[&lt;=-20]\(#,##0.0\);#,##0.00_)</c:formatCode>
                <c:ptCount val="12"/>
                <c:pt idx="0">
                  <c:v>0</c:v>
                </c:pt>
                <c:pt idx="1">
                  <c:v>0</c:v>
                </c:pt>
                <c:pt idx="2">
                  <c:v>4.7246777391474508E-4</c:v>
                </c:pt>
                <c:pt idx="3">
                  <c:v>2.625072580684995E-2</c:v>
                </c:pt>
                <c:pt idx="4">
                  <c:v>0.13628000957795042</c:v>
                </c:pt>
                <c:pt idx="5">
                  <c:v>0.15104355282617155</c:v>
                </c:pt>
                <c:pt idx="6">
                  <c:v>0.19145486545355275</c:v>
                </c:pt>
                <c:pt idx="7">
                  <c:v>0.20518292081156439</c:v>
                </c:pt>
                <c:pt idx="8">
                  <c:v>0.13347145689628859</c:v>
                </c:pt>
                <c:pt idx="9">
                  <c:v>2.1458617377179936E-2</c:v>
                </c:pt>
                <c:pt idx="10">
                  <c:v>0</c:v>
                </c:pt>
                <c:pt idx="11">
                  <c:v>0</c:v>
                </c:pt>
              </c:numCache>
            </c:numRef>
          </c:val>
        </c:ser>
        <c:ser>
          <c:idx val="4"/>
          <c:order val="3"/>
          <c:tx>
            <c:strRef>
              <c:f>MoieseA!$F$4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MoieseA!$B$36:$B$47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MoieseA!$G$36:$G$47</c:f>
              <c:numCache>
                <c:formatCode>[&gt;=20]#,##0.0_);[&lt;=-20]\(#,##0.0\);#,##0.00_)</c:formatCode>
                <c:ptCount val="12"/>
                <c:pt idx="0">
                  <c:v>0</c:v>
                </c:pt>
                <c:pt idx="1">
                  <c:v>0</c:v>
                </c:pt>
                <c:pt idx="2">
                  <c:v>0</c:v>
                </c:pt>
                <c:pt idx="3">
                  <c:v>1.1108984412815943E-2</c:v>
                </c:pt>
                <c:pt idx="4">
                  <c:v>8.3722267430239194E-2</c:v>
                </c:pt>
                <c:pt idx="5">
                  <c:v>0.16573348629961054</c:v>
                </c:pt>
                <c:pt idx="6">
                  <c:v>0.24638199758646062</c:v>
                </c:pt>
                <c:pt idx="7">
                  <c:v>0.22618770339762898</c:v>
                </c:pt>
                <c:pt idx="8">
                  <c:v>0.10201990568285582</c:v>
                </c:pt>
                <c:pt idx="9">
                  <c:v>1.4048195544166749E-2</c:v>
                </c:pt>
                <c:pt idx="10">
                  <c:v>0</c:v>
                </c:pt>
                <c:pt idx="11">
                  <c:v>0</c:v>
                </c:pt>
              </c:numCache>
            </c:numRef>
          </c:val>
        </c:ser>
        <c:dLbls>
          <c:showLegendKey val="0"/>
          <c:showVal val="0"/>
          <c:showCatName val="0"/>
          <c:showSerName val="0"/>
          <c:showPercent val="0"/>
          <c:showBubbleSize val="0"/>
        </c:dLbls>
        <c:gapWidth val="150"/>
        <c:axId val="127521152"/>
        <c:axId val="127522688"/>
      </c:barChart>
      <c:lineChart>
        <c:grouping val="standard"/>
        <c:varyColors val="0"/>
        <c:ser>
          <c:idx val="1"/>
          <c:order val="0"/>
          <c:tx>
            <c:strRef>
              <c:f>MoieseA!$Z$3</c:f>
              <c:strCache>
                <c:ptCount val="1"/>
                <c:pt idx="0">
                  <c:v>HYDROSS
2009 HIA
(Existing)
Total
River
Diversion</c:v>
                </c:pt>
              </c:strCache>
            </c:strRef>
          </c:tx>
          <c:spPr>
            <a:ln>
              <a:solidFill>
                <a:schemeClr val="accent3"/>
              </a:solidFill>
              <a:prstDash val="sysDot"/>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MoieseA!$AA$36:$AA$47</c:f>
              <c:numCache>
                <c:formatCode>[&gt;=20]#,##0.0_);[&lt;=-20]\(#,##0.0\);#,##0.00_)</c:formatCode>
                <c:ptCount val="12"/>
                <c:pt idx="0">
                  <c:v>0</c:v>
                </c:pt>
                <c:pt idx="1">
                  <c:v>0</c:v>
                </c:pt>
                <c:pt idx="2">
                  <c:v>6.3046003306175603E-4</c:v>
                </c:pt>
                <c:pt idx="3">
                  <c:v>8.932472222191902E-2</c:v>
                </c:pt>
                <c:pt idx="4">
                  <c:v>0.52645943143607754</c:v>
                </c:pt>
                <c:pt idx="5">
                  <c:v>0.4833644127615111</c:v>
                </c:pt>
                <c:pt idx="6">
                  <c:v>0.59414263059898087</c:v>
                </c:pt>
                <c:pt idx="7">
                  <c:v>0.5695266176067455</c:v>
                </c:pt>
                <c:pt idx="8">
                  <c:v>0.41286958396444295</c:v>
                </c:pt>
                <c:pt idx="9">
                  <c:v>0.15264864051177437</c:v>
                </c:pt>
                <c:pt idx="10">
                  <c:v>3.0499571951721972E-2</c:v>
                </c:pt>
                <c:pt idx="11">
                  <c:v>5.2521250450727319E-3</c:v>
                </c:pt>
              </c:numCache>
            </c:numRef>
          </c:val>
          <c:smooth val="0"/>
        </c:ser>
        <c:ser>
          <c:idx val="2"/>
          <c:order val="1"/>
          <c:tx>
            <c:strRef>
              <c:f>MoieseA!$AC$3</c:f>
              <c:strCache>
                <c:ptCount val="1"/>
                <c:pt idx="0">
                  <c:v>HYDROSS
Oper. Improv.
Total
River
Diversion</c:v>
                </c:pt>
              </c:strCache>
            </c:strRef>
          </c:tx>
          <c:spPr>
            <a:ln>
              <a:solidFill>
                <a:schemeClr val="accent2"/>
              </a:solidFill>
              <a:prstDash val="sysDot"/>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MoieseA!$AD$36:$AD$47</c:f>
              <c:numCache>
                <c:formatCode>[&gt;=20]#,##0.0_);[&lt;=-20]\(#,##0.0\);#,##0.00_)</c:formatCode>
                <c:ptCount val="12"/>
                <c:pt idx="0">
                  <c:v>0</c:v>
                </c:pt>
                <c:pt idx="1">
                  <c:v>0</c:v>
                </c:pt>
                <c:pt idx="2">
                  <c:v>0</c:v>
                </c:pt>
                <c:pt idx="3">
                  <c:v>4.1152629794710391E-2</c:v>
                </c:pt>
                <c:pt idx="4">
                  <c:v>0.27359554775868045</c:v>
                </c:pt>
                <c:pt idx="5">
                  <c:v>0.50221962761718675</c:v>
                </c:pt>
                <c:pt idx="6">
                  <c:v>0.74663291801565024</c:v>
                </c:pt>
                <c:pt idx="7">
                  <c:v>0.63903742885552595</c:v>
                </c:pt>
                <c:pt idx="8">
                  <c:v>0.28822762939381824</c:v>
                </c:pt>
                <c:pt idx="9">
                  <c:v>5.0181508827262342E-2</c:v>
                </c:pt>
                <c:pt idx="10">
                  <c:v>0</c:v>
                </c:pt>
                <c:pt idx="11">
                  <c:v>0</c:v>
                </c:pt>
              </c:numCache>
            </c:numRef>
          </c:val>
          <c:smooth val="0"/>
        </c:ser>
        <c:dLbls>
          <c:showLegendKey val="0"/>
          <c:showVal val="0"/>
          <c:showCatName val="0"/>
          <c:showSerName val="0"/>
          <c:showPercent val="0"/>
          <c:showBubbleSize val="0"/>
        </c:dLbls>
        <c:marker val="1"/>
        <c:smooth val="0"/>
        <c:axId val="127521152"/>
        <c:axId val="127522688"/>
      </c:lineChart>
      <c:catAx>
        <c:axId val="127521152"/>
        <c:scaling>
          <c:orientation val="minMax"/>
        </c:scaling>
        <c:delete val="0"/>
        <c:axPos val="b"/>
        <c:majorTickMark val="out"/>
        <c:minorTickMark val="none"/>
        <c:tickLblPos val="nextTo"/>
        <c:crossAx val="127522688"/>
        <c:crosses val="autoZero"/>
        <c:auto val="1"/>
        <c:lblAlgn val="ctr"/>
        <c:lblOffset val="100"/>
        <c:noMultiLvlLbl val="0"/>
      </c:catAx>
      <c:valAx>
        <c:axId val="127522688"/>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7521152"/>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PabloFdrMCrow!$D$4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PabloFdrMCrow!$E$6:$E$17</c:f>
              <c:numCache>
                <c:formatCode>[&gt;=20]#,##0.0_);[&lt;=-20]\(#,##0.0\);#,##0.00_)</c:formatCode>
                <c:ptCount val="12"/>
                <c:pt idx="0">
                  <c:v>0</c:v>
                </c:pt>
                <c:pt idx="1">
                  <c:v>0</c:v>
                </c:pt>
                <c:pt idx="2">
                  <c:v>0</c:v>
                </c:pt>
                <c:pt idx="3">
                  <c:v>1.9652181184512917E-2</c:v>
                </c:pt>
                <c:pt idx="4">
                  <c:v>3.0630219358673362E-2</c:v>
                </c:pt>
                <c:pt idx="5">
                  <c:v>8.9054237821157844E-2</c:v>
                </c:pt>
                <c:pt idx="6">
                  <c:v>0.18709232989809302</c:v>
                </c:pt>
                <c:pt idx="7">
                  <c:v>0.13221773599648487</c:v>
                </c:pt>
                <c:pt idx="8">
                  <c:v>6.4340840133173163E-2</c:v>
                </c:pt>
                <c:pt idx="9">
                  <c:v>8.9838542557773345E-3</c:v>
                </c:pt>
                <c:pt idx="10">
                  <c:v>0</c:v>
                </c:pt>
                <c:pt idx="11">
                  <c:v>0</c:v>
                </c:pt>
              </c:numCache>
            </c:numRef>
          </c:val>
        </c:ser>
        <c:ser>
          <c:idx val="4"/>
          <c:order val="3"/>
          <c:tx>
            <c:strRef>
              <c:f>PabloFdrMCrow!$F$4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PabloFdrMCrow!$G$6:$G$17</c:f>
              <c:numCache>
                <c:formatCode>[&gt;=20]#,##0.0_);[&lt;=-20]\(#,##0.0\);#,##0.00_)</c:formatCode>
                <c:ptCount val="12"/>
                <c:pt idx="0">
                  <c:v>0</c:v>
                </c:pt>
                <c:pt idx="1">
                  <c:v>0</c:v>
                </c:pt>
                <c:pt idx="2">
                  <c:v>0</c:v>
                </c:pt>
                <c:pt idx="3">
                  <c:v>1.1229817815953424E-2</c:v>
                </c:pt>
                <c:pt idx="4">
                  <c:v>3.0630219348395188E-2</c:v>
                </c:pt>
                <c:pt idx="5">
                  <c:v>0.11457979193801371</c:v>
                </c:pt>
                <c:pt idx="6">
                  <c:v>0.24391877300556619</c:v>
                </c:pt>
                <c:pt idx="7">
                  <c:v>0.19033204314967733</c:v>
                </c:pt>
                <c:pt idx="8">
                  <c:v>8.2636084970073964E-2</c:v>
                </c:pt>
                <c:pt idx="9">
                  <c:v>0</c:v>
                </c:pt>
                <c:pt idx="10">
                  <c:v>0</c:v>
                </c:pt>
                <c:pt idx="11">
                  <c:v>0</c:v>
                </c:pt>
              </c:numCache>
            </c:numRef>
          </c:val>
        </c:ser>
        <c:dLbls>
          <c:showLegendKey val="0"/>
          <c:showVal val="0"/>
          <c:showCatName val="0"/>
          <c:showSerName val="0"/>
          <c:showPercent val="0"/>
          <c:showBubbleSize val="0"/>
        </c:dLbls>
        <c:gapWidth val="150"/>
        <c:axId val="129988096"/>
        <c:axId val="129989632"/>
      </c:barChart>
      <c:lineChart>
        <c:grouping val="standard"/>
        <c:varyColors val="0"/>
        <c:ser>
          <c:idx val="1"/>
          <c:order val="0"/>
          <c:tx>
            <c:strRef>
              <c:f>PabloFdrMCrow!$T$3</c:f>
              <c:strCache>
                <c:ptCount val="1"/>
                <c:pt idx="0">
                  <c:v>HYDROSS
2009 HIA
(Existing)
Total
River
Diversion</c:v>
                </c:pt>
              </c:strCache>
            </c:strRef>
          </c:tx>
          <c:spPr>
            <a:ln>
              <a:solidFill>
                <a:schemeClr val="accent3"/>
              </a:solidFill>
              <a:prstDash val="dash"/>
            </a:ln>
          </c:spPr>
          <c:marker>
            <c:symbol val="none"/>
          </c:marker>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PabloFdrMCrow!$U$6:$U$17</c:f>
              <c:numCache>
                <c:formatCode>[&gt;=20]#,##0.0_);[&lt;=-20]\(#,##0.0\);#,##0.00_)</c:formatCode>
                <c:ptCount val="12"/>
                <c:pt idx="0">
                  <c:v>1.5126331785432505</c:v>
                </c:pt>
                <c:pt idx="1">
                  <c:v>24.269657093581742</c:v>
                </c:pt>
                <c:pt idx="2">
                  <c:v>32.18341375156384</c:v>
                </c:pt>
                <c:pt idx="3">
                  <c:v>98.85670559855626</c:v>
                </c:pt>
                <c:pt idx="4">
                  <c:v>73.162176698281201</c:v>
                </c:pt>
                <c:pt idx="5">
                  <c:v>367.21233710820161</c:v>
                </c:pt>
                <c:pt idx="6">
                  <c:v>542.78726017296412</c:v>
                </c:pt>
                <c:pt idx="7">
                  <c:v>508.00931560568625</c:v>
                </c:pt>
                <c:pt idx="8">
                  <c:v>209.92292785440267</c:v>
                </c:pt>
                <c:pt idx="9">
                  <c:v>63.987816604490739</c:v>
                </c:pt>
                <c:pt idx="10">
                  <c:v>13.468073843495759</c:v>
                </c:pt>
                <c:pt idx="11">
                  <c:v>0</c:v>
                </c:pt>
              </c:numCache>
            </c:numRef>
          </c:val>
          <c:smooth val="0"/>
        </c:ser>
        <c:ser>
          <c:idx val="2"/>
          <c:order val="1"/>
          <c:tx>
            <c:strRef>
              <c:f>PabloFdrMCrow!$W$3</c:f>
              <c:strCache>
                <c:ptCount val="1"/>
                <c:pt idx="0">
                  <c:v>HYDROSS
Oper. Improv.
Total
River
Diversion</c:v>
                </c:pt>
              </c:strCache>
            </c:strRef>
          </c:tx>
          <c:spPr>
            <a:ln>
              <a:solidFill>
                <a:schemeClr val="accent2"/>
              </a:solidFill>
              <a:prstDash val="dash"/>
            </a:ln>
          </c:spPr>
          <c:marker>
            <c:symbol val="none"/>
          </c:marker>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PabloFdrMCrow!$X$6:$X$17</c:f>
              <c:numCache>
                <c:formatCode>[&gt;=20]#,##0.0_);[&lt;=-20]\(#,##0.0\);#,##0.00_)</c:formatCode>
                <c:ptCount val="12"/>
                <c:pt idx="0">
                  <c:v>0</c:v>
                </c:pt>
                <c:pt idx="1">
                  <c:v>0</c:v>
                </c:pt>
                <c:pt idx="2">
                  <c:v>5.8195338681799473</c:v>
                </c:pt>
                <c:pt idx="3">
                  <c:v>148.78155807790282</c:v>
                </c:pt>
                <c:pt idx="4">
                  <c:v>73.589729160022472</c:v>
                </c:pt>
                <c:pt idx="5">
                  <c:v>285.44511233203673</c:v>
                </c:pt>
                <c:pt idx="6">
                  <c:v>544.02762829126016</c:v>
                </c:pt>
                <c:pt idx="7">
                  <c:v>448.12559347067719</c:v>
                </c:pt>
                <c:pt idx="8">
                  <c:v>275.61254195267105</c:v>
                </c:pt>
                <c:pt idx="9">
                  <c:v>24.708804986140727</c:v>
                </c:pt>
                <c:pt idx="10">
                  <c:v>0</c:v>
                </c:pt>
                <c:pt idx="11">
                  <c:v>0</c:v>
                </c:pt>
              </c:numCache>
            </c:numRef>
          </c:val>
          <c:smooth val="0"/>
        </c:ser>
        <c:dLbls>
          <c:showLegendKey val="0"/>
          <c:showVal val="0"/>
          <c:showCatName val="0"/>
          <c:showSerName val="0"/>
          <c:showPercent val="0"/>
          <c:showBubbleSize val="0"/>
        </c:dLbls>
        <c:marker val="1"/>
        <c:smooth val="0"/>
        <c:axId val="129988096"/>
        <c:axId val="129989632"/>
      </c:lineChart>
      <c:catAx>
        <c:axId val="129988096"/>
        <c:scaling>
          <c:orientation val="minMax"/>
        </c:scaling>
        <c:delete val="0"/>
        <c:axPos val="b"/>
        <c:majorTickMark val="out"/>
        <c:minorTickMark val="none"/>
        <c:tickLblPos val="nextTo"/>
        <c:crossAx val="129989632"/>
        <c:crosses val="autoZero"/>
        <c:auto val="1"/>
        <c:lblAlgn val="ctr"/>
        <c:lblOffset val="100"/>
        <c:noMultiLvlLbl val="0"/>
      </c:catAx>
      <c:valAx>
        <c:axId val="129989632"/>
        <c:scaling>
          <c:orientation val="minMax"/>
          <c:max val="6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29988096"/>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PabloFdrMCrow!$D$4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PabloFdrMCrow!$E$21:$E$32</c:f>
              <c:numCache>
                <c:formatCode>[&gt;=20]#,##0.0_);[&lt;=-20]\(#,##0.0\);#,##0.00_)</c:formatCode>
                <c:ptCount val="12"/>
                <c:pt idx="0">
                  <c:v>0</c:v>
                </c:pt>
                <c:pt idx="1">
                  <c:v>0</c:v>
                </c:pt>
                <c:pt idx="2">
                  <c:v>1.2477575355246295E-4</c:v>
                </c:pt>
                <c:pt idx="3">
                  <c:v>1.72398499491653E-2</c:v>
                </c:pt>
                <c:pt idx="4">
                  <c:v>2.6598774178418789E-2</c:v>
                </c:pt>
                <c:pt idx="5">
                  <c:v>7.177576680541678E-2</c:v>
                </c:pt>
                <c:pt idx="6">
                  <c:v>0.17784704073011051</c:v>
                </c:pt>
                <c:pt idx="7">
                  <c:v>0.11474244608377115</c:v>
                </c:pt>
                <c:pt idx="8">
                  <c:v>5.7909318479080582E-2</c:v>
                </c:pt>
                <c:pt idx="9">
                  <c:v>1.2715243457250986E-2</c:v>
                </c:pt>
                <c:pt idx="10">
                  <c:v>0</c:v>
                </c:pt>
                <c:pt idx="11">
                  <c:v>0</c:v>
                </c:pt>
              </c:numCache>
            </c:numRef>
          </c:val>
        </c:ser>
        <c:ser>
          <c:idx val="4"/>
          <c:order val="3"/>
          <c:tx>
            <c:strRef>
              <c:f>PabloFdrMCrow!$F$4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PabloFdrMCrow!$G$21:$G$32</c:f>
              <c:numCache>
                <c:formatCode>[&gt;=20]#,##0.0_);[&lt;=-20]\(#,##0.0\);#,##0.00_)</c:formatCode>
                <c:ptCount val="12"/>
                <c:pt idx="0">
                  <c:v>0</c:v>
                </c:pt>
                <c:pt idx="1">
                  <c:v>0</c:v>
                </c:pt>
                <c:pt idx="2">
                  <c:v>0</c:v>
                </c:pt>
                <c:pt idx="3">
                  <c:v>1.7239849943380355E-2</c:v>
                </c:pt>
                <c:pt idx="4">
                  <c:v>3.3390882894817071E-2</c:v>
                </c:pt>
                <c:pt idx="5">
                  <c:v>0.10630894199102578</c:v>
                </c:pt>
                <c:pt idx="6">
                  <c:v>0.27773894390948517</c:v>
                </c:pt>
                <c:pt idx="7">
                  <c:v>0.19745540179205887</c:v>
                </c:pt>
                <c:pt idx="8">
                  <c:v>6.8953086714564044E-2</c:v>
                </c:pt>
                <c:pt idx="9">
                  <c:v>0</c:v>
                </c:pt>
                <c:pt idx="10">
                  <c:v>0</c:v>
                </c:pt>
                <c:pt idx="11">
                  <c:v>0</c:v>
                </c:pt>
              </c:numCache>
            </c:numRef>
          </c:val>
        </c:ser>
        <c:dLbls>
          <c:showLegendKey val="0"/>
          <c:showVal val="0"/>
          <c:showCatName val="0"/>
          <c:showSerName val="0"/>
          <c:showPercent val="0"/>
          <c:showBubbleSize val="0"/>
        </c:dLbls>
        <c:gapWidth val="150"/>
        <c:axId val="130091264"/>
        <c:axId val="130105344"/>
      </c:barChart>
      <c:lineChart>
        <c:grouping val="standard"/>
        <c:varyColors val="0"/>
        <c:ser>
          <c:idx val="1"/>
          <c:order val="0"/>
          <c:tx>
            <c:strRef>
              <c:f>PabloFdrMCrow!$T$3</c:f>
              <c:strCache>
                <c:ptCount val="1"/>
                <c:pt idx="0">
                  <c:v>HYDROSS
2009 HIA
(Existing)
Total
River
Diversion</c:v>
                </c:pt>
              </c:strCache>
            </c:strRef>
          </c:tx>
          <c:spPr>
            <a:ln>
              <a:solidFill>
                <a:schemeClr val="accent3"/>
              </a:solidFill>
              <a:prstDash val="sysDash"/>
            </a:ln>
          </c:spPr>
          <c:marker>
            <c:symbol val="none"/>
          </c:marker>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PabloFdrMCrow!$U$21:$U$32</c:f>
              <c:numCache>
                <c:formatCode>[&gt;=20]#,##0.0_);[&lt;=-20]\(#,##0.0\);#,##0.00_)</c:formatCode>
                <c:ptCount val="12"/>
                <c:pt idx="0">
                  <c:v>0.28166246846314907</c:v>
                </c:pt>
                <c:pt idx="1">
                  <c:v>21.713967126808079</c:v>
                </c:pt>
                <c:pt idx="2">
                  <c:v>24.459086755877891</c:v>
                </c:pt>
                <c:pt idx="3">
                  <c:v>44.11005534803364</c:v>
                </c:pt>
                <c:pt idx="4">
                  <c:v>86.673070209389422</c:v>
                </c:pt>
                <c:pt idx="5">
                  <c:v>207.95905874494866</c:v>
                </c:pt>
                <c:pt idx="6">
                  <c:v>364.44186672016474</c:v>
                </c:pt>
                <c:pt idx="7">
                  <c:v>438.35361496273089</c:v>
                </c:pt>
                <c:pt idx="8">
                  <c:v>136.46665961599732</c:v>
                </c:pt>
                <c:pt idx="9">
                  <c:v>50.306591760711761</c:v>
                </c:pt>
                <c:pt idx="10">
                  <c:v>13.641701911637576</c:v>
                </c:pt>
                <c:pt idx="11">
                  <c:v>0.26502721706326704</c:v>
                </c:pt>
              </c:numCache>
            </c:numRef>
          </c:val>
          <c:smooth val="0"/>
        </c:ser>
        <c:ser>
          <c:idx val="2"/>
          <c:order val="1"/>
          <c:tx>
            <c:strRef>
              <c:f>PabloFdrMCrow!$W$3</c:f>
              <c:strCache>
                <c:ptCount val="1"/>
                <c:pt idx="0">
                  <c:v>HYDROSS
Oper. Improv.
Total
River
Diversion</c:v>
                </c:pt>
              </c:strCache>
            </c:strRef>
          </c:tx>
          <c:spPr>
            <a:ln>
              <a:solidFill>
                <a:schemeClr val="accent2"/>
              </a:solidFill>
              <a:prstDash val="sysDash"/>
            </a:ln>
          </c:spPr>
          <c:marker>
            <c:symbol val="none"/>
          </c:marker>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PabloFdrMCrow!$X$21:$X$32</c:f>
              <c:numCache>
                <c:formatCode>[&gt;=20]#,##0.0_);[&lt;=-20]\(#,##0.0\);#,##0.00_)</c:formatCode>
                <c:ptCount val="12"/>
                <c:pt idx="0">
                  <c:v>0</c:v>
                </c:pt>
                <c:pt idx="1">
                  <c:v>0</c:v>
                </c:pt>
                <c:pt idx="2">
                  <c:v>0</c:v>
                </c:pt>
                <c:pt idx="3">
                  <c:v>40.464510093167021</c:v>
                </c:pt>
                <c:pt idx="4">
                  <c:v>32.185611564411111</c:v>
                </c:pt>
                <c:pt idx="5">
                  <c:v>132.81561977102328</c:v>
                </c:pt>
                <c:pt idx="6">
                  <c:v>322.88617495766755</c:v>
                </c:pt>
                <c:pt idx="7">
                  <c:v>179.25976381697367</c:v>
                </c:pt>
                <c:pt idx="8">
                  <c:v>82.989934577180946</c:v>
                </c:pt>
                <c:pt idx="9">
                  <c:v>0</c:v>
                </c:pt>
                <c:pt idx="10">
                  <c:v>0</c:v>
                </c:pt>
                <c:pt idx="11">
                  <c:v>0</c:v>
                </c:pt>
              </c:numCache>
            </c:numRef>
          </c:val>
          <c:smooth val="0"/>
        </c:ser>
        <c:dLbls>
          <c:showLegendKey val="0"/>
          <c:showVal val="0"/>
          <c:showCatName val="0"/>
          <c:showSerName val="0"/>
          <c:showPercent val="0"/>
          <c:showBubbleSize val="0"/>
        </c:dLbls>
        <c:marker val="1"/>
        <c:smooth val="0"/>
        <c:axId val="130091264"/>
        <c:axId val="130105344"/>
      </c:lineChart>
      <c:catAx>
        <c:axId val="130091264"/>
        <c:scaling>
          <c:orientation val="minMax"/>
        </c:scaling>
        <c:delete val="0"/>
        <c:axPos val="b"/>
        <c:majorTickMark val="out"/>
        <c:minorTickMark val="none"/>
        <c:tickLblPos val="nextTo"/>
        <c:crossAx val="130105344"/>
        <c:crosses val="autoZero"/>
        <c:auto val="1"/>
        <c:lblAlgn val="ctr"/>
        <c:lblOffset val="100"/>
        <c:noMultiLvlLbl val="0"/>
      </c:catAx>
      <c:valAx>
        <c:axId val="130105344"/>
        <c:scaling>
          <c:orientation val="minMax"/>
          <c:max val="6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0091264"/>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TotalMission!$D$4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TotalMission!$B$36:$B$47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TotalMission!$E$36:$E$47</c:f>
              <c:numCache>
                <c:formatCode>[&gt;=20]#,##0.0_);[&lt;=-20]\(#,##0.0\);#,##0.00_)</c:formatCode>
                <c:ptCount val="12"/>
                <c:pt idx="0">
                  <c:v>0</c:v>
                </c:pt>
                <c:pt idx="1">
                  <c:v>0</c:v>
                </c:pt>
                <c:pt idx="2">
                  <c:v>4.8079648278451313E-4</c:v>
                </c:pt>
                <c:pt idx="3">
                  <c:v>1.146412142366132E-2</c:v>
                </c:pt>
                <c:pt idx="4">
                  <c:v>7.2723549176282182E-2</c:v>
                </c:pt>
                <c:pt idx="5">
                  <c:v>0.14335980005378274</c:v>
                </c:pt>
                <c:pt idx="6">
                  <c:v>0.23470062765695365</c:v>
                </c:pt>
                <c:pt idx="7">
                  <c:v>0.20700547610185141</c:v>
                </c:pt>
                <c:pt idx="8">
                  <c:v>9.1372024900026175E-2</c:v>
                </c:pt>
                <c:pt idx="9">
                  <c:v>1.0650615927625241E-2</c:v>
                </c:pt>
                <c:pt idx="10">
                  <c:v>0</c:v>
                </c:pt>
                <c:pt idx="11">
                  <c:v>0</c:v>
                </c:pt>
              </c:numCache>
            </c:numRef>
          </c:val>
        </c:ser>
        <c:ser>
          <c:idx val="4"/>
          <c:order val="3"/>
          <c:tx>
            <c:strRef>
              <c:f>TotalMission!$F$4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TotalMission!$B$36:$B$47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TotalMission!$G$36:$G$47</c:f>
              <c:numCache>
                <c:formatCode>[&gt;=20]#,##0.0_);[&lt;=-20]\(#,##0.0\);#,##0.00_)</c:formatCode>
                <c:ptCount val="12"/>
                <c:pt idx="0">
                  <c:v>0</c:v>
                </c:pt>
                <c:pt idx="1">
                  <c:v>0</c:v>
                </c:pt>
                <c:pt idx="2">
                  <c:v>0</c:v>
                </c:pt>
                <c:pt idx="3">
                  <c:v>1.0920451797289525E-2</c:v>
                </c:pt>
                <c:pt idx="4">
                  <c:v>6.5727615352278224E-2</c:v>
                </c:pt>
                <c:pt idx="5">
                  <c:v>0.14155766276034568</c:v>
                </c:pt>
                <c:pt idx="6">
                  <c:v>0.22599444846060263</c:v>
                </c:pt>
                <c:pt idx="7">
                  <c:v>0.21102647061458685</c:v>
                </c:pt>
                <c:pt idx="8">
                  <c:v>9.4955356084404016E-2</c:v>
                </c:pt>
                <c:pt idx="9">
                  <c:v>7.7381726462705898E-4</c:v>
                </c:pt>
                <c:pt idx="10">
                  <c:v>0</c:v>
                </c:pt>
                <c:pt idx="11">
                  <c:v>0</c:v>
                </c:pt>
              </c:numCache>
            </c:numRef>
          </c:val>
        </c:ser>
        <c:dLbls>
          <c:showLegendKey val="0"/>
          <c:showVal val="0"/>
          <c:showCatName val="0"/>
          <c:showSerName val="0"/>
          <c:showPercent val="0"/>
          <c:showBubbleSize val="0"/>
        </c:dLbls>
        <c:gapWidth val="150"/>
        <c:axId val="80235904"/>
        <c:axId val="80249984"/>
      </c:barChart>
      <c:lineChart>
        <c:grouping val="standard"/>
        <c:varyColors val="0"/>
        <c:ser>
          <c:idx val="1"/>
          <c:order val="0"/>
          <c:tx>
            <c:strRef>
              <c:f>TotalMission!$AF$3</c:f>
              <c:strCache>
                <c:ptCount val="1"/>
                <c:pt idx="0">
                  <c:v>HYDROSS
2009 HIA
(Existing)
Total
River
Diversion</c:v>
                </c:pt>
              </c:strCache>
            </c:strRef>
          </c:tx>
          <c:spPr>
            <a:ln>
              <a:solidFill>
                <a:schemeClr val="accent3"/>
              </a:solidFill>
              <a:prstDash val="sysDot"/>
            </a:ln>
          </c:spPr>
          <c:marker>
            <c:symbol val="none"/>
          </c:marker>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TotalMission!$AG$36:$AG$47</c:f>
              <c:numCache>
                <c:formatCode>[&gt;=20]#,##0.0_);[&lt;=-20]\(#,##0.0\);#,##0.00_)</c:formatCode>
                <c:ptCount val="12"/>
                <c:pt idx="0">
                  <c:v>4.7646488450440571E-3</c:v>
                </c:pt>
                <c:pt idx="1">
                  <c:v>1.3310533055639119E-2</c:v>
                </c:pt>
                <c:pt idx="2">
                  <c:v>4.3775070962725107E-2</c:v>
                </c:pt>
                <c:pt idx="3">
                  <c:v>8.624725421232049E-2</c:v>
                </c:pt>
                <c:pt idx="4">
                  <c:v>0.29615150033963411</c:v>
                </c:pt>
                <c:pt idx="5">
                  <c:v>0.35617522262102097</c:v>
                </c:pt>
                <c:pt idx="6">
                  <c:v>0.41350147570571449</c:v>
                </c:pt>
                <c:pt idx="7">
                  <c:v>0.29157576271957031</c:v>
                </c:pt>
                <c:pt idx="8">
                  <c:v>0.18946305654428477</c:v>
                </c:pt>
                <c:pt idx="9">
                  <c:v>0.11331020799295423</c:v>
                </c:pt>
                <c:pt idx="10">
                  <c:v>4.0276154661678144E-2</c:v>
                </c:pt>
                <c:pt idx="11">
                  <c:v>8.1609666640237132E-3</c:v>
                </c:pt>
              </c:numCache>
            </c:numRef>
          </c:val>
          <c:smooth val="0"/>
        </c:ser>
        <c:ser>
          <c:idx val="2"/>
          <c:order val="1"/>
          <c:tx>
            <c:strRef>
              <c:f>TotalMission!$AI$3</c:f>
              <c:strCache>
                <c:ptCount val="1"/>
                <c:pt idx="0">
                  <c:v>HYDROSS
Oper. Improv.
Total
River
Diversion</c:v>
                </c:pt>
              </c:strCache>
            </c:strRef>
          </c:tx>
          <c:spPr>
            <a:ln>
              <a:solidFill>
                <a:schemeClr val="accent2"/>
              </a:solidFill>
              <a:prstDash val="sysDot"/>
            </a:ln>
          </c:spPr>
          <c:marker>
            <c:symbol val="none"/>
          </c:marker>
          <c:cat>
            <c:strRef>
              <c:f>TotalMission!$B$6:$B$17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TotalMission!$AJ$36:$AJ$47</c:f>
              <c:numCache>
                <c:formatCode>[&gt;=20]#,##0.0_);[&lt;=-20]\(#,##0.0\);#,##0.00_)</c:formatCode>
                <c:ptCount val="12"/>
                <c:pt idx="0">
                  <c:v>6.0626351630995489E-3</c:v>
                </c:pt>
                <c:pt idx="1">
                  <c:v>4.3162125096730839E-3</c:v>
                </c:pt>
                <c:pt idx="2">
                  <c:v>4.2811750225835381E-2</c:v>
                </c:pt>
                <c:pt idx="3">
                  <c:v>5.3779454440164458E-2</c:v>
                </c:pt>
                <c:pt idx="4">
                  <c:v>0.20598865303880645</c:v>
                </c:pt>
                <c:pt idx="5">
                  <c:v>0.30670411125320579</c:v>
                </c:pt>
                <c:pt idx="6">
                  <c:v>0.35554081576723073</c:v>
                </c:pt>
                <c:pt idx="7">
                  <c:v>0.26841926709511971</c:v>
                </c:pt>
                <c:pt idx="8">
                  <c:v>0.16937010284593673</c:v>
                </c:pt>
                <c:pt idx="9">
                  <c:v>8.9384532800132213E-2</c:v>
                </c:pt>
                <c:pt idx="10">
                  <c:v>1.6367403839240648E-2</c:v>
                </c:pt>
                <c:pt idx="11">
                  <c:v>1.2243398151068858E-2</c:v>
                </c:pt>
              </c:numCache>
            </c:numRef>
          </c:val>
          <c:smooth val="0"/>
        </c:ser>
        <c:dLbls>
          <c:showLegendKey val="0"/>
          <c:showVal val="0"/>
          <c:showCatName val="0"/>
          <c:showSerName val="0"/>
          <c:showPercent val="0"/>
          <c:showBubbleSize val="0"/>
        </c:dLbls>
        <c:marker val="1"/>
        <c:smooth val="0"/>
        <c:axId val="80235904"/>
        <c:axId val="80249984"/>
      </c:lineChart>
      <c:catAx>
        <c:axId val="80235904"/>
        <c:scaling>
          <c:orientation val="minMax"/>
        </c:scaling>
        <c:delete val="0"/>
        <c:axPos val="b"/>
        <c:majorTickMark val="out"/>
        <c:minorTickMark val="none"/>
        <c:tickLblPos val="nextTo"/>
        <c:crossAx val="80249984"/>
        <c:crosses val="autoZero"/>
        <c:auto val="1"/>
        <c:lblAlgn val="ctr"/>
        <c:lblOffset val="100"/>
        <c:noMultiLvlLbl val="0"/>
      </c:catAx>
      <c:valAx>
        <c:axId val="8024998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80235904"/>
        <c:crosses val="autoZero"/>
        <c:crossBetween val="between"/>
      </c:valAx>
    </c:plotArea>
    <c:legend>
      <c:legendPos val="b"/>
      <c:overlay val="0"/>
    </c:legend>
    <c:plotVisOnly val="1"/>
    <c:dispBlanksAs val="gap"/>
    <c:showDLblsOverMax val="0"/>
  </c:chart>
  <c:printSettings>
    <c:headerFooter/>
    <c:pageMargins b="0.75000000000001055" l="0.70000000000000062" r="0.70000000000000062" t="0.750000000000010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PabloFdrMCrow!$D$4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PabloFdrMCrow!$E$36:$E$47</c:f>
              <c:numCache>
                <c:formatCode>[&gt;=20]#,##0.0_);[&lt;=-20]\(#,##0.0\);#,##0.00_)</c:formatCode>
                <c:ptCount val="12"/>
                <c:pt idx="0">
                  <c:v>0</c:v>
                </c:pt>
                <c:pt idx="1">
                  <c:v>0</c:v>
                </c:pt>
                <c:pt idx="2">
                  <c:v>1.1229817819721668E-3</c:v>
                </c:pt>
                <c:pt idx="3">
                  <c:v>1.6532787345701343E-2</c:v>
                </c:pt>
                <c:pt idx="4">
                  <c:v>3.6940307466897915E-2</c:v>
                </c:pt>
                <c:pt idx="5">
                  <c:v>0.10181701489880976</c:v>
                </c:pt>
                <c:pt idx="6">
                  <c:v>0.18545241999426068</c:v>
                </c:pt>
                <c:pt idx="7">
                  <c:v>0.13221773599648487</c:v>
                </c:pt>
                <c:pt idx="8">
                  <c:v>7.1259210039965964E-2</c:v>
                </c:pt>
                <c:pt idx="9">
                  <c:v>1.7967708511554669E-2</c:v>
                </c:pt>
                <c:pt idx="10">
                  <c:v>0</c:v>
                </c:pt>
                <c:pt idx="11">
                  <c:v>0</c:v>
                </c:pt>
              </c:numCache>
            </c:numRef>
          </c:val>
        </c:ser>
        <c:ser>
          <c:idx val="4"/>
          <c:order val="3"/>
          <c:tx>
            <c:strRef>
              <c:f>PabloFdrMCrow!$F$4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PabloFdrMCrow!$G$36:$G$47</c:f>
              <c:numCache>
                <c:formatCode>[&gt;=20]#,##0.0_);[&lt;=-20]\(#,##0.0\);#,##0.00_)</c:formatCode>
                <c:ptCount val="12"/>
                <c:pt idx="0">
                  <c:v>0</c:v>
                </c:pt>
                <c:pt idx="1">
                  <c:v>0</c:v>
                </c:pt>
                <c:pt idx="2">
                  <c:v>0</c:v>
                </c:pt>
                <c:pt idx="3">
                  <c:v>9.1710178830286329E-3</c:v>
                </c:pt>
                <c:pt idx="4">
                  <c:v>4.9166103160084983E-2</c:v>
                </c:pt>
                <c:pt idx="5">
                  <c:v>0.15286812315812159</c:v>
                </c:pt>
                <c:pt idx="6">
                  <c:v>0.23493491875280345</c:v>
                </c:pt>
                <c:pt idx="7">
                  <c:v>0.22077287072935109</c:v>
                </c:pt>
                <c:pt idx="8">
                  <c:v>8.0329961668583527E-2</c:v>
                </c:pt>
                <c:pt idx="9">
                  <c:v>0</c:v>
                </c:pt>
                <c:pt idx="10">
                  <c:v>0</c:v>
                </c:pt>
                <c:pt idx="11">
                  <c:v>0</c:v>
                </c:pt>
              </c:numCache>
            </c:numRef>
          </c:val>
        </c:ser>
        <c:dLbls>
          <c:showLegendKey val="0"/>
          <c:showVal val="0"/>
          <c:showCatName val="0"/>
          <c:showSerName val="0"/>
          <c:showPercent val="0"/>
          <c:showBubbleSize val="0"/>
        </c:dLbls>
        <c:gapWidth val="150"/>
        <c:axId val="130149376"/>
        <c:axId val="130876160"/>
      </c:barChart>
      <c:lineChart>
        <c:grouping val="standard"/>
        <c:varyColors val="0"/>
        <c:ser>
          <c:idx val="1"/>
          <c:order val="0"/>
          <c:tx>
            <c:strRef>
              <c:f>PabloFdrMCrow!$T$3</c:f>
              <c:strCache>
                <c:ptCount val="1"/>
                <c:pt idx="0">
                  <c:v>HYDROSS
2009 HIA
(Existing)
Total
River
Diversion</c:v>
                </c:pt>
              </c:strCache>
            </c:strRef>
          </c:tx>
          <c:spPr>
            <a:ln>
              <a:solidFill>
                <a:schemeClr val="accent3"/>
              </a:solidFill>
              <a:prstDash val="sysDot"/>
            </a:ln>
          </c:spPr>
          <c:marker>
            <c:symbol val="none"/>
          </c:marker>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PabloFdrMCrow!$U$36:$U$47</c:f>
              <c:numCache>
                <c:formatCode>[&gt;=20]#,##0.0_);[&lt;=-20]\(#,##0.0\);#,##0.00_)</c:formatCode>
                <c:ptCount val="12"/>
                <c:pt idx="0">
                  <c:v>0</c:v>
                </c:pt>
                <c:pt idx="1">
                  <c:v>21.043176192227872</c:v>
                </c:pt>
                <c:pt idx="2">
                  <c:v>31.806221741462654</c:v>
                </c:pt>
                <c:pt idx="3">
                  <c:v>60.115175550811621</c:v>
                </c:pt>
                <c:pt idx="4">
                  <c:v>53.210902030170871</c:v>
                </c:pt>
                <c:pt idx="5">
                  <c:v>79.375386255870382</c:v>
                </c:pt>
                <c:pt idx="6">
                  <c:v>303.43096435251846</c:v>
                </c:pt>
                <c:pt idx="7">
                  <c:v>199.85071890715244</c:v>
                </c:pt>
                <c:pt idx="8">
                  <c:v>37.770925652854935</c:v>
                </c:pt>
                <c:pt idx="9">
                  <c:v>4.3552149183203435</c:v>
                </c:pt>
                <c:pt idx="10">
                  <c:v>6.2067297671805512</c:v>
                </c:pt>
                <c:pt idx="11">
                  <c:v>0.59409446798940546</c:v>
                </c:pt>
              </c:numCache>
            </c:numRef>
          </c:val>
          <c:smooth val="0"/>
        </c:ser>
        <c:ser>
          <c:idx val="2"/>
          <c:order val="1"/>
          <c:tx>
            <c:strRef>
              <c:f>PabloFdrMCrow!$W$3</c:f>
              <c:strCache>
                <c:ptCount val="1"/>
                <c:pt idx="0">
                  <c:v>HYDROSS
Oper. Improv.
Total
River
Diversion</c:v>
                </c:pt>
              </c:strCache>
            </c:strRef>
          </c:tx>
          <c:spPr>
            <a:ln>
              <a:solidFill>
                <a:schemeClr val="accent2"/>
              </a:solidFill>
              <a:prstDash val="sysDot"/>
            </a:ln>
          </c:spPr>
          <c:marker>
            <c:symbol val="none"/>
          </c:marker>
          <c:cat>
            <c:strRef>
              <c:f>PabloFdrMCrow!$B$6:$B$17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PabloFdrMCrow!$X$36:$X$47</c:f>
              <c:numCache>
                <c:formatCode>[&gt;=20]#,##0.0_);[&lt;=-20]\(#,##0.0\);#,##0.00_)</c:formatCode>
                <c:ptCount val="12"/>
                <c:pt idx="0">
                  <c:v>0</c:v>
                </c:pt>
                <c:pt idx="1">
                  <c:v>0</c:v>
                </c:pt>
                <c:pt idx="2">
                  <c:v>0</c:v>
                </c:pt>
                <c:pt idx="3">
                  <c:v>6.2640247539547484</c:v>
                </c:pt>
                <c:pt idx="4">
                  <c:v>74.084125799980171</c:v>
                </c:pt>
                <c:pt idx="5">
                  <c:v>37.568346929579455</c:v>
                </c:pt>
                <c:pt idx="6">
                  <c:v>167.61012379100328</c:v>
                </c:pt>
                <c:pt idx="7">
                  <c:v>159.63623013348365</c:v>
                </c:pt>
                <c:pt idx="8">
                  <c:v>73.358616635526246</c:v>
                </c:pt>
                <c:pt idx="9">
                  <c:v>87.892104433960881</c:v>
                </c:pt>
                <c:pt idx="10">
                  <c:v>0</c:v>
                </c:pt>
                <c:pt idx="11">
                  <c:v>0</c:v>
                </c:pt>
              </c:numCache>
            </c:numRef>
          </c:val>
          <c:smooth val="0"/>
        </c:ser>
        <c:dLbls>
          <c:showLegendKey val="0"/>
          <c:showVal val="0"/>
          <c:showCatName val="0"/>
          <c:showSerName val="0"/>
          <c:showPercent val="0"/>
          <c:showBubbleSize val="0"/>
        </c:dLbls>
        <c:marker val="1"/>
        <c:smooth val="0"/>
        <c:axId val="130149376"/>
        <c:axId val="130876160"/>
      </c:lineChart>
      <c:catAx>
        <c:axId val="130149376"/>
        <c:scaling>
          <c:orientation val="minMax"/>
        </c:scaling>
        <c:delete val="0"/>
        <c:axPos val="b"/>
        <c:majorTickMark val="out"/>
        <c:minorTickMark val="none"/>
        <c:tickLblPos val="nextTo"/>
        <c:crossAx val="130876160"/>
        <c:crosses val="autoZero"/>
        <c:auto val="1"/>
        <c:lblAlgn val="ctr"/>
        <c:lblOffset val="100"/>
        <c:noMultiLvlLbl val="0"/>
      </c:catAx>
      <c:valAx>
        <c:axId val="130876160"/>
        <c:scaling>
          <c:orientation val="minMax"/>
          <c:max val="6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0149376"/>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PabloFdrNCrow!$D$4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PabloFdrNCrow!$E$6:$E$17</c:f>
              <c:numCache>
                <c:formatCode>[&gt;=20]#,##0.0_);[&lt;=-20]\(#,##0.0\);#,##0.00_)</c:formatCode>
                <c:ptCount val="12"/>
                <c:pt idx="0">
                  <c:v>0</c:v>
                </c:pt>
                <c:pt idx="1">
                  <c:v>0</c:v>
                </c:pt>
                <c:pt idx="2">
                  <c:v>0</c:v>
                </c:pt>
                <c:pt idx="3">
                  <c:v>5.6346085989829528E-3</c:v>
                </c:pt>
                <c:pt idx="4">
                  <c:v>3.5058192438399402E-2</c:v>
                </c:pt>
                <c:pt idx="5">
                  <c:v>0.15271049764797656</c:v>
                </c:pt>
                <c:pt idx="6">
                  <c:v>0.26816098113760745</c:v>
                </c:pt>
                <c:pt idx="7">
                  <c:v>0.19878156324099377</c:v>
                </c:pt>
                <c:pt idx="8">
                  <c:v>6.7020592093448891E-2</c:v>
                </c:pt>
                <c:pt idx="9">
                  <c:v>5.0450571592753381E-3</c:v>
                </c:pt>
                <c:pt idx="10">
                  <c:v>0</c:v>
                </c:pt>
                <c:pt idx="11">
                  <c:v>0</c:v>
                </c:pt>
              </c:numCache>
            </c:numRef>
          </c:val>
        </c:ser>
        <c:ser>
          <c:idx val="4"/>
          <c:order val="3"/>
          <c:tx>
            <c:strRef>
              <c:f>PabloFdrNCrow!$F$4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PabloFdrNCrow!$G$6:$G$17</c:f>
              <c:numCache>
                <c:formatCode>[&gt;=20]#,##0.0_);[&lt;=-20]\(#,##0.0\);#,##0.00_)</c:formatCode>
                <c:ptCount val="12"/>
                <c:pt idx="0">
                  <c:v>0</c:v>
                </c:pt>
                <c:pt idx="1">
                  <c:v>0</c:v>
                </c:pt>
                <c:pt idx="2">
                  <c:v>0</c:v>
                </c:pt>
                <c:pt idx="3">
                  <c:v>5.9557529339928118E-3</c:v>
                </c:pt>
                <c:pt idx="4">
                  <c:v>3.3746600812246307E-2</c:v>
                </c:pt>
                <c:pt idx="5">
                  <c:v>0.12134101313018041</c:v>
                </c:pt>
                <c:pt idx="6">
                  <c:v>0.25009212145110943</c:v>
                </c:pt>
                <c:pt idx="7">
                  <c:v>0.2053465466454352</c:v>
                </c:pt>
                <c:pt idx="8">
                  <c:v>9.4576351818442178E-2</c:v>
                </c:pt>
                <c:pt idx="9">
                  <c:v>0</c:v>
                </c:pt>
                <c:pt idx="10">
                  <c:v>0</c:v>
                </c:pt>
                <c:pt idx="11">
                  <c:v>0</c:v>
                </c:pt>
              </c:numCache>
            </c:numRef>
          </c:val>
        </c:ser>
        <c:dLbls>
          <c:showLegendKey val="0"/>
          <c:showVal val="0"/>
          <c:showCatName val="0"/>
          <c:showSerName val="0"/>
          <c:showPercent val="0"/>
          <c:showBubbleSize val="0"/>
        </c:dLbls>
        <c:gapWidth val="150"/>
        <c:axId val="131060096"/>
        <c:axId val="131061632"/>
      </c:barChart>
      <c:lineChart>
        <c:grouping val="standard"/>
        <c:varyColors val="0"/>
        <c:ser>
          <c:idx val="1"/>
          <c:order val="0"/>
          <c:tx>
            <c:strRef>
              <c:f>PabloFdrNCrow!$T$3</c:f>
              <c:strCache>
                <c:ptCount val="1"/>
                <c:pt idx="0">
                  <c:v>HYDROSS
2009 HIA
(Existing)
Total
River
Diversion</c:v>
                </c:pt>
              </c:strCache>
            </c:strRef>
          </c:tx>
          <c:spPr>
            <a:ln>
              <a:solidFill>
                <a:schemeClr val="accent3"/>
              </a:solidFill>
              <a:prstDash val="dash"/>
            </a:ln>
          </c:spPr>
          <c:marker>
            <c:symbol val="none"/>
          </c:marker>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PabloFdrNCrow!$U$6:$U$17</c:f>
              <c:numCache>
                <c:formatCode>[&gt;=20]#,##0.0_);[&lt;=-20]\(#,##0.0\);#,##0.00_)</c:formatCode>
                <c:ptCount val="12"/>
                <c:pt idx="0">
                  <c:v>6.0546198463516214E-2</c:v>
                </c:pt>
                <c:pt idx="1">
                  <c:v>0.15916669985560911</c:v>
                </c:pt>
                <c:pt idx="2">
                  <c:v>0.79053296830481834</c:v>
                </c:pt>
                <c:pt idx="3">
                  <c:v>2.9495122632380975</c:v>
                </c:pt>
                <c:pt idx="4">
                  <c:v>7.0899172002508077</c:v>
                </c:pt>
                <c:pt idx="5">
                  <c:v>15.244393041164562</c:v>
                </c:pt>
                <c:pt idx="6">
                  <c:v>16.810754126958695</c:v>
                </c:pt>
                <c:pt idx="7">
                  <c:v>10.923282402212591</c:v>
                </c:pt>
                <c:pt idx="8">
                  <c:v>4.4801948861035523</c:v>
                </c:pt>
                <c:pt idx="9">
                  <c:v>1.7163519775871994</c:v>
                </c:pt>
                <c:pt idx="10">
                  <c:v>0.73531321452150955</c:v>
                </c:pt>
                <c:pt idx="11">
                  <c:v>1.1298376243376668E-2</c:v>
                </c:pt>
              </c:numCache>
            </c:numRef>
          </c:val>
          <c:smooth val="0"/>
        </c:ser>
        <c:ser>
          <c:idx val="2"/>
          <c:order val="1"/>
          <c:tx>
            <c:strRef>
              <c:f>PabloFdrNCrow!$W$3</c:f>
              <c:strCache>
                <c:ptCount val="1"/>
                <c:pt idx="0">
                  <c:v>HYDROSS
Oper. Improv.
Total
River
Diversion</c:v>
                </c:pt>
              </c:strCache>
            </c:strRef>
          </c:tx>
          <c:spPr>
            <a:ln>
              <a:solidFill>
                <a:schemeClr val="accent2"/>
              </a:solidFill>
              <a:prstDash val="dash"/>
            </a:ln>
          </c:spPr>
          <c:marker>
            <c:symbol val="none"/>
          </c:marker>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PabloFdrNCrow!$X$6:$X$17</c:f>
              <c:numCache>
                <c:formatCode>[&gt;=20]#,##0.0_);[&lt;=-20]\(#,##0.0\);#,##0.00_)</c:formatCode>
                <c:ptCount val="12"/>
                <c:pt idx="0">
                  <c:v>0.11279058761863414</c:v>
                </c:pt>
                <c:pt idx="1">
                  <c:v>6.5653554583393545E-2</c:v>
                </c:pt>
                <c:pt idx="2">
                  <c:v>0.22059867611839509</c:v>
                </c:pt>
                <c:pt idx="3">
                  <c:v>4.1480989555574492</c:v>
                </c:pt>
                <c:pt idx="4">
                  <c:v>3.5790575077258557</c:v>
                </c:pt>
                <c:pt idx="5">
                  <c:v>8.3062571410144681</c:v>
                </c:pt>
                <c:pt idx="6">
                  <c:v>11.700286069168438</c:v>
                </c:pt>
                <c:pt idx="7">
                  <c:v>10.055465344679254</c:v>
                </c:pt>
                <c:pt idx="8">
                  <c:v>6.0883901230662243</c:v>
                </c:pt>
                <c:pt idx="9">
                  <c:v>1.1649318519080107</c:v>
                </c:pt>
                <c:pt idx="10">
                  <c:v>0.18116036985406589</c:v>
                </c:pt>
                <c:pt idx="11">
                  <c:v>0.10931815088046909</c:v>
                </c:pt>
              </c:numCache>
            </c:numRef>
          </c:val>
          <c:smooth val="0"/>
        </c:ser>
        <c:dLbls>
          <c:showLegendKey val="0"/>
          <c:showVal val="0"/>
          <c:showCatName val="0"/>
          <c:showSerName val="0"/>
          <c:showPercent val="0"/>
          <c:showBubbleSize val="0"/>
        </c:dLbls>
        <c:marker val="1"/>
        <c:smooth val="0"/>
        <c:axId val="131060096"/>
        <c:axId val="131061632"/>
      </c:lineChart>
      <c:catAx>
        <c:axId val="131060096"/>
        <c:scaling>
          <c:orientation val="minMax"/>
        </c:scaling>
        <c:delete val="0"/>
        <c:axPos val="b"/>
        <c:majorTickMark val="out"/>
        <c:minorTickMark val="none"/>
        <c:tickLblPos val="nextTo"/>
        <c:crossAx val="131061632"/>
        <c:crosses val="autoZero"/>
        <c:auto val="1"/>
        <c:lblAlgn val="ctr"/>
        <c:lblOffset val="100"/>
        <c:noMultiLvlLbl val="0"/>
      </c:catAx>
      <c:valAx>
        <c:axId val="131061632"/>
        <c:scaling>
          <c:orientation val="minMax"/>
          <c:max val="2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060096"/>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PabloFdrNCrow!$D$4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PabloFdrNCrow!$B$21:$B$32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PabloFdrNCrow!$E$21:$E$32</c:f>
              <c:numCache>
                <c:formatCode>[&gt;=20]#,##0.0_);[&lt;=-20]\(#,##0.0\);#,##0.00_)</c:formatCode>
                <c:ptCount val="12"/>
                <c:pt idx="0">
                  <c:v>0</c:v>
                </c:pt>
                <c:pt idx="1">
                  <c:v>0</c:v>
                </c:pt>
                <c:pt idx="2">
                  <c:v>1.5146797309093958E-5</c:v>
                </c:pt>
                <c:pt idx="3">
                  <c:v>5.7721920078738905E-3</c:v>
                </c:pt>
                <c:pt idx="4">
                  <c:v>3.2628947314411669E-2</c:v>
                </c:pt>
                <c:pt idx="5">
                  <c:v>0.13514419876871941</c:v>
                </c:pt>
                <c:pt idx="6">
                  <c:v>0.30663631909856304</c:v>
                </c:pt>
                <c:pt idx="7">
                  <c:v>0.16970561759166944</c:v>
                </c:pt>
                <c:pt idx="8">
                  <c:v>5.0160036533257311E-2</c:v>
                </c:pt>
                <c:pt idx="9">
                  <c:v>9.156910688042778E-3</c:v>
                </c:pt>
                <c:pt idx="10">
                  <c:v>0</c:v>
                </c:pt>
                <c:pt idx="11">
                  <c:v>0</c:v>
                </c:pt>
              </c:numCache>
            </c:numRef>
          </c:val>
        </c:ser>
        <c:ser>
          <c:idx val="4"/>
          <c:order val="3"/>
          <c:tx>
            <c:strRef>
              <c:f>PabloFdrNCrow!$F$4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PabloFdrNCrow!$B$21:$B$32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PabloFdrNCrow!$G$21:$G$32</c:f>
              <c:numCache>
                <c:formatCode>[&gt;=20]#,##0.0_);[&lt;=-20]\(#,##0.0\);#,##0.00_)</c:formatCode>
                <c:ptCount val="12"/>
                <c:pt idx="0">
                  <c:v>0</c:v>
                </c:pt>
                <c:pt idx="1">
                  <c:v>0</c:v>
                </c:pt>
                <c:pt idx="2">
                  <c:v>0</c:v>
                </c:pt>
                <c:pt idx="3">
                  <c:v>1.5760940869504317E-2</c:v>
                </c:pt>
                <c:pt idx="4">
                  <c:v>3.9359980907022224E-2</c:v>
                </c:pt>
                <c:pt idx="5">
                  <c:v>0.11206289774495791</c:v>
                </c:pt>
                <c:pt idx="6">
                  <c:v>0.27191057853905315</c:v>
                </c:pt>
                <c:pt idx="7">
                  <c:v>0.20468002097292043</c:v>
                </c:pt>
                <c:pt idx="8">
                  <c:v>7.5871659064795607E-2</c:v>
                </c:pt>
                <c:pt idx="9">
                  <c:v>0</c:v>
                </c:pt>
                <c:pt idx="10">
                  <c:v>0</c:v>
                </c:pt>
                <c:pt idx="11">
                  <c:v>0</c:v>
                </c:pt>
              </c:numCache>
            </c:numRef>
          </c:val>
        </c:ser>
        <c:dLbls>
          <c:showLegendKey val="0"/>
          <c:showVal val="0"/>
          <c:showCatName val="0"/>
          <c:showSerName val="0"/>
          <c:showPercent val="0"/>
          <c:showBubbleSize val="0"/>
        </c:dLbls>
        <c:gapWidth val="150"/>
        <c:axId val="131228800"/>
        <c:axId val="131230336"/>
      </c:barChart>
      <c:lineChart>
        <c:grouping val="standard"/>
        <c:varyColors val="0"/>
        <c:ser>
          <c:idx val="1"/>
          <c:order val="0"/>
          <c:tx>
            <c:strRef>
              <c:f>PabloFdrNCrow!$T$3</c:f>
              <c:strCache>
                <c:ptCount val="1"/>
                <c:pt idx="0">
                  <c:v>HYDROSS
2009 HIA
(Existing)
Total
River
Diversion</c:v>
                </c:pt>
              </c:strCache>
            </c:strRef>
          </c:tx>
          <c:spPr>
            <a:ln>
              <a:solidFill>
                <a:schemeClr val="accent3"/>
              </a:solidFill>
              <a:prstDash val="sysDash"/>
            </a:ln>
          </c:spPr>
          <c:marker>
            <c:symbol val="none"/>
          </c:marker>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PabloFdrNCrow!$U$21:$U$32</c:f>
              <c:numCache>
                <c:formatCode>[&gt;=20]#,##0.0_);[&lt;=-20]\(#,##0.0\);#,##0.00_)</c:formatCode>
                <c:ptCount val="12"/>
                <c:pt idx="0">
                  <c:v>2.4818263912421434E-2</c:v>
                </c:pt>
                <c:pt idx="1">
                  <c:v>9.5688326184088401E-2</c:v>
                </c:pt>
                <c:pt idx="2">
                  <c:v>0.5833026241116811</c:v>
                </c:pt>
                <c:pt idx="3">
                  <c:v>1.7548032071627608</c:v>
                </c:pt>
                <c:pt idx="4">
                  <c:v>7.6027227624185683</c:v>
                </c:pt>
                <c:pt idx="5">
                  <c:v>11.555776309547362</c:v>
                </c:pt>
                <c:pt idx="6">
                  <c:v>9.9489945524471732</c:v>
                </c:pt>
                <c:pt idx="7">
                  <c:v>8.8773465497655195</c:v>
                </c:pt>
                <c:pt idx="8">
                  <c:v>2.8778530107993063</c:v>
                </c:pt>
                <c:pt idx="9">
                  <c:v>1.2993666659299732</c:v>
                </c:pt>
                <c:pt idx="10">
                  <c:v>0.56432672322752775</c:v>
                </c:pt>
                <c:pt idx="11">
                  <c:v>6.6433321531113873E-3</c:v>
                </c:pt>
              </c:numCache>
            </c:numRef>
          </c:val>
          <c:smooth val="0"/>
        </c:ser>
        <c:ser>
          <c:idx val="2"/>
          <c:order val="1"/>
          <c:tx>
            <c:strRef>
              <c:f>PabloFdrNCrow!$W$3</c:f>
              <c:strCache>
                <c:ptCount val="1"/>
                <c:pt idx="0">
                  <c:v>HYDROSS
Oper. Improv.
Total
River
Diversion</c:v>
                </c:pt>
              </c:strCache>
            </c:strRef>
          </c:tx>
          <c:spPr>
            <a:ln>
              <a:solidFill>
                <a:schemeClr val="accent2"/>
              </a:solidFill>
              <a:prstDash val="sysDash"/>
            </a:ln>
          </c:spPr>
          <c:marker>
            <c:symbol val="none"/>
          </c:marker>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PabloFdrNCrow!$X$21:$X$32</c:f>
              <c:numCache>
                <c:formatCode>[&gt;=20]#,##0.0_);[&lt;=-20]\(#,##0.0\);#,##0.00_)</c:formatCode>
                <c:ptCount val="12"/>
                <c:pt idx="0">
                  <c:v>7.1977284355542598E-2</c:v>
                </c:pt>
                <c:pt idx="1">
                  <c:v>4.9990681860770214E-2</c:v>
                </c:pt>
                <c:pt idx="2">
                  <c:v>8.5422571969939284E-2</c:v>
                </c:pt>
                <c:pt idx="3">
                  <c:v>1.5006564903305446</c:v>
                </c:pt>
                <c:pt idx="4">
                  <c:v>2.6123270364486899</c:v>
                </c:pt>
                <c:pt idx="5">
                  <c:v>7.5817232427454533</c:v>
                </c:pt>
                <c:pt idx="6">
                  <c:v>8.0940662849222011</c:v>
                </c:pt>
                <c:pt idx="7">
                  <c:v>3.7965261221440412</c:v>
                </c:pt>
                <c:pt idx="8">
                  <c:v>1.9182755102516085</c:v>
                </c:pt>
                <c:pt idx="9">
                  <c:v>0.19247759243896748</c:v>
                </c:pt>
                <c:pt idx="10">
                  <c:v>0.16168582641071594</c:v>
                </c:pt>
                <c:pt idx="11">
                  <c:v>0.10843394378703311</c:v>
                </c:pt>
              </c:numCache>
            </c:numRef>
          </c:val>
          <c:smooth val="0"/>
        </c:ser>
        <c:dLbls>
          <c:showLegendKey val="0"/>
          <c:showVal val="0"/>
          <c:showCatName val="0"/>
          <c:showSerName val="0"/>
          <c:showPercent val="0"/>
          <c:showBubbleSize val="0"/>
        </c:dLbls>
        <c:marker val="1"/>
        <c:smooth val="0"/>
        <c:axId val="131228800"/>
        <c:axId val="131230336"/>
      </c:lineChart>
      <c:catAx>
        <c:axId val="131228800"/>
        <c:scaling>
          <c:orientation val="minMax"/>
        </c:scaling>
        <c:delete val="0"/>
        <c:axPos val="b"/>
        <c:majorTickMark val="out"/>
        <c:minorTickMark val="none"/>
        <c:tickLblPos val="nextTo"/>
        <c:crossAx val="131230336"/>
        <c:crosses val="autoZero"/>
        <c:auto val="1"/>
        <c:lblAlgn val="ctr"/>
        <c:lblOffset val="100"/>
        <c:noMultiLvlLbl val="0"/>
      </c:catAx>
      <c:valAx>
        <c:axId val="131230336"/>
        <c:scaling>
          <c:orientation val="minMax"/>
          <c:max val="2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228800"/>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PabloFdrNCrow!$D$4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PabloFdrNCrow!$B$36:$B$47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PabloFdrNCrow!$E$36:$E$47</c:f>
              <c:numCache>
                <c:formatCode>[&gt;=20]#,##0.0_);[&lt;=-20]\(#,##0.0\);#,##0.00_)</c:formatCode>
                <c:ptCount val="12"/>
                <c:pt idx="0">
                  <c:v>0</c:v>
                </c:pt>
                <c:pt idx="1">
                  <c:v>0</c:v>
                </c:pt>
                <c:pt idx="2">
                  <c:v>2.2720195963640937E-5</c:v>
                </c:pt>
                <c:pt idx="3">
                  <c:v>5.2142849736555958E-3</c:v>
                </c:pt>
                <c:pt idx="4">
                  <c:v>3.8737269784792493E-2</c:v>
                </c:pt>
                <c:pt idx="5">
                  <c:v>0.21127346357729934</c:v>
                </c:pt>
                <c:pt idx="6">
                  <c:v>0.28512273679093142</c:v>
                </c:pt>
                <c:pt idx="7">
                  <c:v>0.19628278457380349</c:v>
                </c:pt>
                <c:pt idx="8">
                  <c:v>3.4127240159343396E-2</c:v>
                </c:pt>
                <c:pt idx="9">
                  <c:v>1.09235203371585E-2</c:v>
                </c:pt>
                <c:pt idx="10">
                  <c:v>0</c:v>
                </c:pt>
                <c:pt idx="11">
                  <c:v>0</c:v>
                </c:pt>
              </c:numCache>
            </c:numRef>
          </c:val>
        </c:ser>
        <c:ser>
          <c:idx val="4"/>
          <c:order val="3"/>
          <c:tx>
            <c:strRef>
              <c:f>PabloFdrNCrow!$F$4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PabloFdrNCrow!$B$36:$B$47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PabloFdrNCrow!$G$36:$G$47</c:f>
              <c:numCache>
                <c:formatCode>[&gt;=20]#,##0.0_);[&lt;=-20]\(#,##0.0\);#,##0.00_)</c:formatCode>
                <c:ptCount val="12"/>
                <c:pt idx="0">
                  <c:v>0</c:v>
                </c:pt>
                <c:pt idx="1">
                  <c:v>0</c:v>
                </c:pt>
                <c:pt idx="2">
                  <c:v>0</c:v>
                </c:pt>
                <c:pt idx="3">
                  <c:v>1.0866376852810779E-2</c:v>
                </c:pt>
                <c:pt idx="4">
                  <c:v>6.1236991979094858E-2</c:v>
                </c:pt>
                <c:pt idx="5">
                  <c:v>0.1431754362026923</c:v>
                </c:pt>
                <c:pt idx="6">
                  <c:v>0.24559957514630007</c:v>
                </c:pt>
                <c:pt idx="7">
                  <c:v>0.22157073224909296</c:v>
                </c:pt>
                <c:pt idx="8">
                  <c:v>9.3629662851106979E-2</c:v>
                </c:pt>
                <c:pt idx="9">
                  <c:v>0</c:v>
                </c:pt>
                <c:pt idx="10">
                  <c:v>0</c:v>
                </c:pt>
                <c:pt idx="11">
                  <c:v>0</c:v>
                </c:pt>
              </c:numCache>
            </c:numRef>
          </c:val>
        </c:ser>
        <c:dLbls>
          <c:showLegendKey val="0"/>
          <c:showVal val="0"/>
          <c:showCatName val="0"/>
          <c:showSerName val="0"/>
          <c:showPercent val="0"/>
          <c:showBubbleSize val="0"/>
        </c:dLbls>
        <c:gapWidth val="150"/>
        <c:axId val="131266432"/>
        <c:axId val="131267968"/>
      </c:barChart>
      <c:lineChart>
        <c:grouping val="standard"/>
        <c:varyColors val="0"/>
        <c:ser>
          <c:idx val="1"/>
          <c:order val="0"/>
          <c:tx>
            <c:strRef>
              <c:f>PabloFdrNCrow!$T$3</c:f>
              <c:strCache>
                <c:ptCount val="1"/>
                <c:pt idx="0">
                  <c:v>HYDROSS
2009 HIA
(Existing)
Total
River
Diversion</c:v>
                </c:pt>
              </c:strCache>
            </c:strRef>
          </c:tx>
          <c:spPr>
            <a:ln>
              <a:solidFill>
                <a:schemeClr val="accent3"/>
              </a:solidFill>
              <a:prstDash val="sysDot"/>
            </a:ln>
          </c:spPr>
          <c:marker>
            <c:symbol val="none"/>
          </c:marker>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PabloFdrNCrow!$U$36:$U$47</c:f>
              <c:numCache>
                <c:formatCode>[&gt;=20]#,##0.0_);[&lt;=-20]\(#,##0.0\);#,##0.00_)</c:formatCode>
                <c:ptCount val="12"/>
                <c:pt idx="0">
                  <c:v>7.2322800390255152E-3</c:v>
                </c:pt>
                <c:pt idx="1">
                  <c:v>7.6268751225879783E-2</c:v>
                </c:pt>
                <c:pt idx="2">
                  <c:v>0.61150930152772842</c:v>
                </c:pt>
                <c:pt idx="3">
                  <c:v>2.5101594961377001</c:v>
                </c:pt>
                <c:pt idx="4">
                  <c:v>5.9706947726088577</c:v>
                </c:pt>
                <c:pt idx="5">
                  <c:v>4.6046984691857995</c:v>
                </c:pt>
                <c:pt idx="6">
                  <c:v>6.5186636646210827</c:v>
                </c:pt>
                <c:pt idx="7">
                  <c:v>3.4274764537390254</c:v>
                </c:pt>
                <c:pt idx="8">
                  <c:v>0.46914175116993406</c:v>
                </c:pt>
                <c:pt idx="9">
                  <c:v>0.12066835444917426</c:v>
                </c:pt>
                <c:pt idx="10">
                  <c:v>0.15024296148823821</c:v>
                </c:pt>
                <c:pt idx="11">
                  <c:v>5.7952471973950386E-3</c:v>
                </c:pt>
              </c:numCache>
            </c:numRef>
          </c:val>
          <c:smooth val="0"/>
        </c:ser>
        <c:ser>
          <c:idx val="2"/>
          <c:order val="1"/>
          <c:tx>
            <c:strRef>
              <c:f>PabloFdrNCrow!$W$3</c:f>
              <c:strCache>
                <c:ptCount val="1"/>
                <c:pt idx="0">
                  <c:v>HYDROSS
Oper. Improv.
Total
River
Diversion</c:v>
                </c:pt>
              </c:strCache>
            </c:strRef>
          </c:tx>
          <c:spPr>
            <a:ln>
              <a:solidFill>
                <a:schemeClr val="accent2"/>
              </a:solidFill>
              <a:prstDash val="sysDot"/>
            </a:ln>
          </c:spPr>
          <c:marker>
            <c:symbol val="none"/>
          </c:marker>
          <c:cat>
            <c:strRef>
              <c:f>PabloFdrNCrow!$B$6:$B$17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PabloFdrNCrow!$X$36:$X$47</c:f>
              <c:numCache>
                <c:formatCode>[&gt;=20]#,##0.0_);[&lt;=-20]\(#,##0.0\);#,##0.00_)</c:formatCode>
                <c:ptCount val="12"/>
                <c:pt idx="0">
                  <c:v>5.5544853061367555E-2</c:v>
                </c:pt>
                <c:pt idx="1">
                  <c:v>3.0733656503460906E-2</c:v>
                </c:pt>
                <c:pt idx="2">
                  <c:v>7.3152039072931774E-2</c:v>
                </c:pt>
                <c:pt idx="3">
                  <c:v>1.1444694465432195</c:v>
                </c:pt>
                <c:pt idx="4">
                  <c:v>2.8989169306053437</c:v>
                </c:pt>
                <c:pt idx="5">
                  <c:v>2.8626966355922585</c:v>
                </c:pt>
                <c:pt idx="6">
                  <c:v>3.7683359352459442</c:v>
                </c:pt>
                <c:pt idx="7">
                  <c:v>2.9658072757501595</c:v>
                </c:pt>
                <c:pt idx="8">
                  <c:v>1.4887542461784942</c:v>
                </c:pt>
                <c:pt idx="9">
                  <c:v>2.2332715388647024</c:v>
                </c:pt>
                <c:pt idx="10">
                  <c:v>5.4958260966521497E-2</c:v>
                </c:pt>
                <c:pt idx="11">
                  <c:v>3.96997991258871E-2</c:v>
                </c:pt>
              </c:numCache>
            </c:numRef>
          </c:val>
          <c:smooth val="0"/>
        </c:ser>
        <c:dLbls>
          <c:showLegendKey val="0"/>
          <c:showVal val="0"/>
          <c:showCatName val="0"/>
          <c:showSerName val="0"/>
          <c:showPercent val="0"/>
          <c:showBubbleSize val="0"/>
        </c:dLbls>
        <c:marker val="1"/>
        <c:smooth val="0"/>
        <c:axId val="131266432"/>
        <c:axId val="131267968"/>
      </c:lineChart>
      <c:catAx>
        <c:axId val="131266432"/>
        <c:scaling>
          <c:orientation val="minMax"/>
        </c:scaling>
        <c:delete val="0"/>
        <c:axPos val="b"/>
        <c:majorTickMark val="out"/>
        <c:minorTickMark val="none"/>
        <c:tickLblPos val="nextTo"/>
        <c:crossAx val="131267968"/>
        <c:crosses val="autoZero"/>
        <c:auto val="1"/>
        <c:lblAlgn val="ctr"/>
        <c:lblOffset val="100"/>
        <c:noMultiLvlLbl val="0"/>
      </c:catAx>
      <c:valAx>
        <c:axId val="131267968"/>
        <c:scaling>
          <c:orientation val="minMax"/>
          <c:max val="2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266432"/>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RonanA!$D$4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RonanA!$E$6:$E$17</c:f>
              <c:numCache>
                <c:formatCode>[&gt;=20]#,##0.0_);[&lt;=-20]\(#,##0.0\);#,##0.00_)</c:formatCode>
                <c:ptCount val="12"/>
                <c:pt idx="0">
                  <c:v>0</c:v>
                </c:pt>
                <c:pt idx="1">
                  <c:v>0</c:v>
                </c:pt>
                <c:pt idx="2">
                  <c:v>0</c:v>
                </c:pt>
                <c:pt idx="3">
                  <c:v>0</c:v>
                </c:pt>
                <c:pt idx="4">
                  <c:v>1.4331555022801814E-2</c:v>
                </c:pt>
                <c:pt idx="5">
                  <c:v>0.10452737953587053</c:v>
                </c:pt>
                <c:pt idx="6">
                  <c:v>0.26110926154586528</c:v>
                </c:pt>
                <c:pt idx="7">
                  <c:v>0.21954325755102438</c:v>
                </c:pt>
                <c:pt idx="8">
                  <c:v>0.11268783666586166</c:v>
                </c:pt>
                <c:pt idx="9">
                  <c:v>0</c:v>
                </c:pt>
                <c:pt idx="10">
                  <c:v>0</c:v>
                </c:pt>
                <c:pt idx="11">
                  <c:v>0</c:v>
                </c:pt>
              </c:numCache>
            </c:numRef>
          </c:val>
        </c:ser>
        <c:ser>
          <c:idx val="4"/>
          <c:order val="3"/>
          <c:tx>
            <c:strRef>
              <c:f>RonanA!$F$4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RonanA!$G$6:$G$17</c:f>
              <c:numCache>
                <c:formatCode>[&gt;=20]#,##0.0_);[&lt;=-20]\(#,##0.0\);#,##0.00_)</c:formatCode>
                <c:ptCount val="12"/>
                <c:pt idx="0">
                  <c:v>0</c:v>
                </c:pt>
                <c:pt idx="1">
                  <c:v>0</c:v>
                </c:pt>
                <c:pt idx="2">
                  <c:v>0</c:v>
                </c:pt>
                <c:pt idx="3">
                  <c:v>6.0768888044069602E-3</c:v>
                </c:pt>
                <c:pt idx="4">
                  <c:v>3.4368022769408278E-2</c:v>
                </c:pt>
                <c:pt idx="5">
                  <c:v>0.12351691582990235</c:v>
                </c:pt>
                <c:pt idx="6">
                  <c:v>0.25441564467399375</c:v>
                </c:pt>
                <c:pt idx="7">
                  <c:v>0.20795612157151552</c:v>
                </c:pt>
                <c:pt idx="8">
                  <c:v>9.5699094788867511E-2</c:v>
                </c:pt>
                <c:pt idx="9">
                  <c:v>0</c:v>
                </c:pt>
                <c:pt idx="10">
                  <c:v>0</c:v>
                </c:pt>
                <c:pt idx="11">
                  <c:v>0</c:v>
                </c:pt>
              </c:numCache>
            </c:numRef>
          </c:val>
        </c:ser>
        <c:dLbls>
          <c:showLegendKey val="0"/>
          <c:showVal val="0"/>
          <c:showCatName val="0"/>
          <c:showSerName val="0"/>
          <c:showPercent val="0"/>
          <c:showBubbleSize val="0"/>
        </c:dLbls>
        <c:gapWidth val="150"/>
        <c:axId val="131644416"/>
        <c:axId val="131535616"/>
      </c:barChart>
      <c:lineChart>
        <c:grouping val="standard"/>
        <c:varyColors val="0"/>
        <c:ser>
          <c:idx val="1"/>
          <c:order val="0"/>
          <c:tx>
            <c:strRef>
              <c:f>RonanA!$T$3</c:f>
              <c:strCache>
                <c:ptCount val="1"/>
                <c:pt idx="0">
                  <c:v>HYDROSS
2009 HIA
(Existing)
Total
River
Diversion</c:v>
                </c:pt>
              </c:strCache>
            </c:strRef>
          </c:tx>
          <c:spPr>
            <a:ln>
              <a:solidFill>
                <a:schemeClr val="accent3"/>
              </a:solidFill>
              <a:prstDash val="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RonanA!$U$6:$U$17</c:f>
              <c:numCache>
                <c:formatCode>[&gt;=20]#,##0.0_);[&lt;=-20]\(#,##0.0\);#,##0.00_)</c:formatCode>
                <c:ptCount val="12"/>
                <c:pt idx="0">
                  <c:v>0</c:v>
                </c:pt>
                <c:pt idx="1">
                  <c:v>0</c:v>
                </c:pt>
                <c:pt idx="2">
                  <c:v>0</c:v>
                </c:pt>
                <c:pt idx="3">
                  <c:v>0</c:v>
                </c:pt>
                <c:pt idx="4">
                  <c:v>2.4726630474123216E-2</c:v>
                </c:pt>
                <c:pt idx="5">
                  <c:v>0.16708340718649381</c:v>
                </c:pt>
                <c:pt idx="6">
                  <c:v>0.41737413929965672</c:v>
                </c:pt>
                <c:pt idx="7">
                  <c:v>0.48593046137442691</c:v>
                </c:pt>
                <c:pt idx="8">
                  <c:v>0.23477334860270768</c:v>
                </c:pt>
                <c:pt idx="9">
                  <c:v>0</c:v>
                </c:pt>
                <c:pt idx="10">
                  <c:v>0</c:v>
                </c:pt>
                <c:pt idx="11">
                  <c:v>0</c:v>
                </c:pt>
              </c:numCache>
            </c:numRef>
          </c:val>
          <c:smooth val="0"/>
        </c:ser>
        <c:ser>
          <c:idx val="2"/>
          <c:order val="1"/>
          <c:tx>
            <c:strRef>
              <c:f>RonanA!$W$3</c:f>
              <c:strCache>
                <c:ptCount val="1"/>
                <c:pt idx="0">
                  <c:v>HYDROSS
Oper. Improv.
Total
River
Diversion</c:v>
                </c:pt>
              </c:strCache>
            </c:strRef>
          </c:tx>
          <c:spPr>
            <a:ln>
              <a:solidFill>
                <a:schemeClr val="accent2"/>
              </a:solidFill>
              <a:prstDash val="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RonanA!$X$6:$X$17</c:f>
              <c:numCache>
                <c:formatCode>[&gt;=20]#,##0.0_);[&lt;=-20]\(#,##0.0\);#,##0.00_)</c:formatCode>
                <c:ptCount val="12"/>
                <c:pt idx="0">
                  <c:v>0</c:v>
                </c:pt>
                <c:pt idx="1">
                  <c:v>0</c:v>
                </c:pt>
                <c:pt idx="2">
                  <c:v>0</c:v>
                </c:pt>
                <c:pt idx="3">
                  <c:v>1.1572821947070955E-2</c:v>
                </c:pt>
                <c:pt idx="4">
                  <c:v>6.1294850667751512E-2</c:v>
                </c:pt>
                <c:pt idx="5">
                  <c:v>0.20409272278569457</c:v>
                </c:pt>
                <c:pt idx="6">
                  <c:v>0.42038275722735252</c:v>
                </c:pt>
                <c:pt idx="7">
                  <c:v>0.32008022405958986</c:v>
                </c:pt>
                <c:pt idx="8">
                  <c:v>0.14729735999517857</c:v>
                </c:pt>
                <c:pt idx="9">
                  <c:v>0</c:v>
                </c:pt>
                <c:pt idx="10">
                  <c:v>0</c:v>
                </c:pt>
                <c:pt idx="11">
                  <c:v>0</c:v>
                </c:pt>
              </c:numCache>
            </c:numRef>
          </c:val>
          <c:smooth val="0"/>
        </c:ser>
        <c:dLbls>
          <c:showLegendKey val="0"/>
          <c:showVal val="0"/>
          <c:showCatName val="0"/>
          <c:showSerName val="0"/>
          <c:showPercent val="0"/>
          <c:showBubbleSize val="0"/>
        </c:dLbls>
        <c:marker val="1"/>
        <c:smooth val="0"/>
        <c:axId val="131644416"/>
        <c:axId val="131535616"/>
      </c:lineChart>
      <c:catAx>
        <c:axId val="131644416"/>
        <c:scaling>
          <c:orientation val="minMax"/>
        </c:scaling>
        <c:delete val="0"/>
        <c:axPos val="b"/>
        <c:majorTickMark val="out"/>
        <c:minorTickMark val="none"/>
        <c:tickLblPos val="nextTo"/>
        <c:crossAx val="131535616"/>
        <c:crosses val="autoZero"/>
        <c:auto val="1"/>
        <c:lblAlgn val="ctr"/>
        <c:lblOffset val="100"/>
        <c:noMultiLvlLbl val="0"/>
      </c:catAx>
      <c:valAx>
        <c:axId val="131535616"/>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644416"/>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RonanA!$D$4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RonanA!$E$21:$E$32</c:f>
              <c:numCache>
                <c:formatCode>[&gt;=20]#,##0.0_);[&lt;=-20]\(#,##0.0\);#,##0.00_)</c:formatCode>
                <c:ptCount val="12"/>
                <c:pt idx="0">
                  <c:v>0</c:v>
                </c:pt>
                <c:pt idx="1">
                  <c:v>0</c:v>
                </c:pt>
                <c:pt idx="2">
                  <c:v>0</c:v>
                </c:pt>
                <c:pt idx="3">
                  <c:v>0</c:v>
                </c:pt>
                <c:pt idx="4">
                  <c:v>1.3081667487565136E-2</c:v>
                </c:pt>
                <c:pt idx="5">
                  <c:v>8.6922678015107446E-2</c:v>
                </c:pt>
                <c:pt idx="6">
                  <c:v>0.28612898501320838</c:v>
                </c:pt>
                <c:pt idx="7">
                  <c:v>0.22808253150823804</c:v>
                </c:pt>
                <c:pt idx="8">
                  <c:v>9.1441760635788474E-2</c:v>
                </c:pt>
                <c:pt idx="9">
                  <c:v>0</c:v>
                </c:pt>
                <c:pt idx="10">
                  <c:v>0</c:v>
                </c:pt>
                <c:pt idx="11">
                  <c:v>0</c:v>
                </c:pt>
              </c:numCache>
            </c:numRef>
          </c:val>
        </c:ser>
        <c:ser>
          <c:idx val="4"/>
          <c:order val="3"/>
          <c:tx>
            <c:strRef>
              <c:f>RonanA!$F$4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RonanA!$G$21:$G$32</c:f>
              <c:numCache>
                <c:formatCode>[&gt;=20]#,##0.0_);[&lt;=-20]\(#,##0.0\);#,##0.00_)</c:formatCode>
                <c:ptCount val="12"/>
                <c:pt idx="0">
                  <c:v>0</c:v>
                </c:pt>
                <c:pt idx="1">
                  <c:v>0</c:v>
                </c:pt>
                <c:pt idx="2">
                  <c:v>0</c:v>
                </c:pt>
                <c:pt idx="3">
                  <c:v>1.6764575480354389E-2</c:v>
                </c:pt>
                <c:pt idx="4">
                  <c:v>4.1594142594237431E-2</c:v>
                </c:pt>
                <c:pt idx="5">
                  <c:v>0.11814377243607892</c:v>
                </c:pt>
                <c:pt idx="6">
                  <c:v>0.29145547420101253</c:v>
                </c:pt>
                <c:pt idx="7">
                  <c:v>0.21339634037732988</c:v>
                </c:pt>
                <c:pt idx="8">
                  <c:v>7.9474649680156093E-2</c:v>
                </c:pt>
                <c:pt idx="9">
                  <c:v>0</c:v>
                </c:pt>
                <c:pt idx="10">
                  <c:v>0</c:v>
                </c:pt>
                <c:pt idx="11">
                  <c:v>0</c:v>
                </c:pt>
              </c:numCache>
            </c:numRef>
          </c:val>
        </c:ser>
        <c:dLbls>
          <c:showLegendKey val="0"/>
          <c:showVal val="0"/>
          <c:showCatName val="0"/>
          <c:showSerName val="0"/>
          <c:showPercent val="0"/>
          <c:showBubbleSize val="0"/>
        </c:dLbls>
        <c:gapWidth val="150"/>
        <c:axId val="131571712"/>
        <c:axId val="131573248"/>
      </c:barChart>
      <c:lineChart>
        <c:grouping val="standard"/>
        <c:varyColors val="0"/>
        <c:ser>
          <c:idx val="1"/>
          <c:order val="0"/>
          <c:tx>
            <c:strRef>
              <c:f>RonanA!$T$3</c:f>
              <c:strCache>
                <c:ptCount val="1"/>
                <c:pt idx="0">
                  <c:v>HYDROSS
2009 HIA
(Existing)
Total
River
Diversion</c:v>
                </c:pt>
              </c:strCache>
            </c:strRef>
          </c:tx>
          <c:spPr>
            <a:ln>
              <a:solidFill>
                <a:schemeClr val="accent3"/>
              </a:solidFill>
              <a:prstDash val="sys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RonanA!$U$21:$U$32</c:f>
              <c:numCache>
                <c:formatCode>[&gt;=20]#,##0.0_);[&lt;=-20]\(#,##0.0\);#,##0.00_)</c:formatCode>
                <c:ptCount val="12"/>
                <c:pt idx="0">
                  <c:v>0</c:v>
                </c:pt>
                <c:pt idx="1">
                  <c:v>0</c:v>
                </c:pt>
                <c:pt idx="2">
                  <c:v>0</c:v>
                </c:pt>
                <c:pt idx="3">
                  <c:v>0</c:v>
                </c:pt>
                <c:pt idx="4">
                  <c:v>2.2570164747351854E-2</c:v>
                </c:pt>
                <c:pt idx="5">
                  <c:v>0.13894289964051701</c:v>
                </c:pt>
                <c:pt idx="6">
                  <c:v>0.45736730340986004</c:v>
                </c:pt>
                <c:pt idx="7">
                  <c:v>0.49864528263293428</c:v>
                </c:pt>
                <c:pt idx="8">
                  <c:v>0.2031383336681139</c:v>
                </c:pt>
                <c:pt idx="9">
                  <c:v>0</c:v>
                </c:pt>
                <c:pt idx="10">
                  <c:v>0</c:v>
                </c:pt>
                <c:pt idx="11">
                  <c:v>0</c:v>
                </c:pt>
              </c:numCache>
            </c:numRef>
          </c:val>
          <c:smooth val="0"/>
        </c:ser>
        <c:ser>
          <c:idx val="2"/>
          <c:order val="1"/>
          <c:tx>
            <c:strRef>
              <c:f>RonanA!$W$3</c:f>
              <c:strCache>
                <c:ptCount val="1"/>
                <c:pt idx="0">
                  <c:v>HYDROSS
Oper. Improv.
Total
River
Diversion</c:v>
                </c:pt>
              </c:strCache>
            </c:strRef>
          </c:tx>
          <c:spPr>
            <a:ln>
              <a:solidFill>
                <a:schemeClr val="accent2"/>
              </a:solidFill>
              <a:prstDash val="sys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RonanA!$X$21:$X$32</c:f>
              <c:numCache>
                <c:formatCode>[&gt;=20]#,##0.0_);[&lt;=-20]\(#,##0.0\);#,##0.00_)</c:formatCode>
                <c:ptCount val="12"/>
                <c:pt idx="0">
                  <c:v>0</c:v>
                </c:pt>
                <c:pt idx="1">
                  <c:v>0</c:v>
                </c:pt>
                <c:pt idx="2">
                  <c:v>0</c:v>
                </c:pt>
                <c:pt idx="3">
                  <c:v>3.1926443497151763E-2</c:v>
                </c:pt>
                <c:pt idx="4">
                  <c:v>7.4182526474473751E-2</c:v>
                </c:pt>
                <c:pt idx="5">
                  <c:v>0.19521442900872257</c:v>
                </c:pt>
                <c:pt idx="6">
                  <c:v>0.48158538367649123</c:v>
                </c:pt>
                <c:pt idx="7">
                  <c:v>0.32845365611409849</c:v>
                </c:pt>
                <c:pt idx="8">
                  <c:v>0.12232514957696795</c:v>
                </c:pt>
                <c:pt idx="9">
                  <c:v>0</c:v>
                </c:pt>
                <c:pt idx="10">
                  <c:v>0</c:v>
                </c:pt>
                <c:pt idx="11">
                  <c:v>0</c:v>
                </c:pt>
              </c:numCache>
            </c:numRef>
          </c:val>
          <c:smooth val="0"/>
        </c:ser>
        <c:dLbls>
          <c:showLegendKey val="0"/>
          <c:showVal val="0"/>
          <c:showCatName val="0"/>
          <c:showSerName val="0"/>
          <c:showPercent val="0"/>
          <c:showBubbleSize val="0"/>
        </c:dLbls>
        <c:marker val="1"/>
        <c:smooth val="0"/>
        <c:axId val="131571712"/>
        <c:axId val="131573248"/>
      </c:lineChart>
      <c:catAx>
        <c:axId val="131571712"/>
        <c:scaling>
          <c:orientation val="minMax"/>
        </c:scaling>
        <c:delete val="0"/>
        <c:axPos val="b"/>
        <c:majorTickMark val="out"/>
        <c:minorTickMark val="none"/>
        <c:tickLblPos val="nextTo"/>
        <c:crossAx val="131573248"/>
        <c:crosses val="autoZero"/>
        <c:auto val="1"/>
        <c:lblAlgn val="ctr"/>
        <c:lblOffset val="100"/>
        <c:noMultiLvlLbl val="0"/>
      </c:catAx>
      <c:valAx>
        <c:axId val="13157324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1571712"/>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RonanA!$D$4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RonanA!$E$36:$E$47</c:f>
              <c:numCache>
                <c:formatCode>[&gt;=20]#,##0.0_);[&lt;=-20]\(#,##0.0\);#,##0.00_)</c:formatCode>
                <c:ptCount val="12"/>
                <c:pt idx="0">
                  <c:v>0</c:v>
                </c:pt>
                <c:pt idx="1">
                  <c:v>0</c:v>
                </c:pt>
                <c:pt idx="2">
                  <c:v>0</c:v>
                </c:pt>
                <c:pt idx="3">
                  <c:v>0</c:v>
                </c:pt>
                <c:pt idx="4">
                  <c:v>1.4539564165396188E-2</c:v>
                </c:pt>
                <c:pt idx="5">
                  <c:v>0.11770667357857821</c:v>
                </c:pt>
                <c:pt idx="6">
                  <c:v>0.27101573877901797</c:v>
                </c:pt>
                <c:pt idx="7">
                  <c:v>0.26016099526718262</c:v>
                </c:pt>
                <c:pt idx="8">
                  <c:v>0.12169925351108139</c:v>
                </c:pt>
                <c:pt idx="9">
                  <c:v>0</c:v>
                </c:pt>
                <c:pt idx="10">
                  <c:v>0</c:v>
                </c:pt>
                <c:pt idx="11">
                  <c:v>0</c:v>
                </c:pt>
              </c:numCache>
            </c:numRef>
          </c:val>
        </c:ser>
        <c:ser>
          <c:idx val="4"/>
          <c:order val="3"/>
          <c:tx>
            <c:strRef>
              <c:f>RonanA!$F$4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RonanA!$G$36:$G$47</c:f>
              <c:numCache>
                <c:formatCode>[&gt;=20]#,##0.0_);[&lt;=-20]\(#,##0.0\);#,##0.00_)</c:formatCode>
                <c:ptCount val="12"/>
                <c:pt idx="0">
                  <c:v>0</c:v>
                </c:pt>
                <c:pt idx="1">
                  <c:v>0</c:v>
                </c:pt>
                <c:pt idx="2">
                  <c:v>0</c:v>
                </c:pt>
                <c:pt idx="3">
                  <c:v>1.1239753759954346E-2</c:v>
                </c:pt>
                <c:pt idx="4">
                  <c:v>6.3373853902702254E-2</c:v>
                </c:pt>
                <c:pt idx="5">
                  <c:v>0.14825627516818787</c:v>
                </c:pt>
                <c:pt idx="6">
                  <c:v>0.25009371993192092</c:v>
                </c:pt>
                <c:pt idx="7">
                  <c:v>0.22590072901142533</c:v>
                </c:pt>
                <c:pt idx="8">
                  <c:v>9.5463873546524081E-2</c:v>
                </c:pt>
                <c:pt idx="9">
                  <c:v>0</c:v>
                </c:pt>
                <c:pt idx="10">
                  <c:v>0</c:v>
                </c:pt>
                <c:pt idx="11">
                  <c:v>0</c:v>
                </c:pt>
              </c:numCache>
            </c:numRef>
          </c:val>
        </c:ser>
        <c:dLbls>
          <c:showLegendKey val="0"/>
          <c:showVal val="0"/>
          <c:showCatName val="0"/>
          <c:showSerName val="0"/>
          <c:showPercent val="0"/>
          <c:showBubbleSize val="0"/>
        </c:dLbls>
        <c:gapWidth val="150"/>
        <c:axId val="132010752"/>
        <c:axId val="132012288"/>
      </c:barChart>
      <c:lineChart>
        <c:grouping val="standard"/>
        <c:varyColors val="0"/>
        <c:ser>
          <c:idx val="1"/>
          <c:order val="0"/>
          <c:tx>
            <c:strRef>
              <c:f>RonanA!$T$3</c:f>
              <c:strCache>
                <c:ptCount val="1"/>
                <c:pt idx="0">
                  <c:v>HYDROSS
2009 HIA
(Existing)
Total
River
Diversion</c:v>
                </c:pt>
              </c:strCache>
            </c:strRef>
          </c:tx>
          <c:spPr>
            <a:ln>
              <a:solidFill>
                <a:schemeClr val="accent3"/>
              </a:solidFill>
              <a:prstDash val="sysDot"/>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RonanA!$U$36:$U$47</c:f>
              <c:numCache>
                <c:formatCode>[&gt;=20]#,##0.0_);[&lt;=-20]\(#,##0.0\);#,##0.00_)</c:formatCode>
                <c:ptCount val="12"/>
                <c:pt idx="0">
                  <c:v>0</c:v>
                </c:pt>
                <c:pt idx="1">
                  <c:v>0</c:v>
                </c:pt>
                <c:pt idx="2">
                  <c:v>0</c:v>
                </c:pt>
                <c:pt idx="3">
                  <c:v>0</c:v>
                </c:pt>
                <c:pt idx="4">
                  <c:v>2.5085514433050706E-2</c:v>
                </c:pt>
                <c:pt idx="5">
                  <c:v>0.18815005367419788</c:v>
                </c:pt>
                <c:pt idx="6">
                  <c:v>0.43320930111735606</c:v>
                </c:pt>
                <c:pt idx="7">
                  <c:v>0.54640952289342359</c:v>
                </c:pt>
                <c:pt idx="8">
                  <c:v>0.21469956170181625</c:v>
                </c:pt>
                <c:pt idx="9">
                  <c:v>0</c:v>
                </c:pt>
                <c:pt idx="10">
                  <c:v>0</c:v>
                </c:pt>
                <c:pt idx="11">
                  <c:v>0</c:v>
                </c:pt>
              </c:numCache>
            </c:numRef>
          </c:val>
          <c:smooth val="0"/>
        </c:ser>
        <c:ser>
          <c:idx val="2"/>
          <c:order val="1"/>
          <c:tx>
            <c:strRef>
              <c:f>RonanA!$W$3</c:f>
              <c:strCache>
                <c:ptCount val="1"/>
                <c:pt idx="0">
                  <c:v>HYDROSS
Oper. Improv.
Total
River
Diversion</c:v>
                </c:pt>
              </c:strCache>
            </c:strRef>
          </c:tx>
          <c:spPr>
            <a:ln>
              <a:solidFill>
                <a:schemeClr val="accent2"/>
              </a:solidFill>
              <a:prstDash val="sysDot"/>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RonanA!$X$36:$X$47</c:f>
              <c:numCache>
                <c:formatCode>[&gt;=20]#,##0.0_);[&lt;=-20]\(#,##0.0\);#,##0.00_)</c:formatCode>
                <c:ptCount val="12"/>
                <c:pt idx="0">
                  <c:v>0</c:v>
                </c:pt>
                <c:pt idx="1">
                  <c:v>0</c:v>
                </c:pt>
                <c:pt idx="2">
                  <c:v>0</c:v>
                </c:pt>
                <c:pt idx="3">
                  <c:v>2.1404977642266895E-2</c:v>
                </c:pt>
                <c:pt idx="4">
                  <c:v>0.11302631336312156</c:v>
                </c:pt>
                <c:pt idx="5">
                  <c:v>0.24497071243917359</c:v>
                </c:pt>
                <c:pt idx="6">
                  <c:v>0.4132414407335111</c:v>
                </c:pt>
                <c:pt idx="7">
                  <c:v>0.34770006004529069</c:v>
                </c:pt>
                <c:pt idx="8">
                  <c:v>0.1469353140626814</c:v>
                </c:pt>
                <c:pt idx="9">
                  <c:v>0</c:v>
                </c:pt>
                <c:pt idx="10">
                  <c:v>0</c:v>
                </c:pt>
                <c:pt idx="11">
                  <c:v>0</c:v>
                </c:pt>
              </c:numCache>
            </c:numRef>
          </c:val>
          <c:smooth val="0"/>
        </c:ser>
        <c:dLbls>
          <c:showLegendKey val="0"/>
          <c:showVal val="0"/>
          <c:showCatName val="0"/>
          <c:showSerName val="0"/>
          <c:showPercent val="0"/>
          <c:showBubbleSize val="0"/>
        </c:dLbls>
        <c:marker val="1"/>
        <c:smooth val="0"/>
        <c:axId val="132010752"/>
        <c:axId val="132012288"/>
      </c:lineChart>
      <c:catAx>
        <c:axId val="132010752"/>
        <c:scaling>
          <c:orientation val="minMax"/>
        </c:scaling>
        <c:delete val="0"/>
        <c:axPos val="b"/>
        <c:majorTickMark val="out"/>
        <c:minorTickMark val="none"/>
        <c:tickLblPos val="nextTo"/>
        <c:crossAx val="132012288"/>
        <c:crosses val="autoZero"/>
        <c:auto val="1"/>
        <c:lblAlgn val="ctr"/>
        <c:lblOffset val="100"/>
        <c:noMultiLvlLbl val="0"/>
      </c:catAx>
      <c:valAx>
        <c:axId val="13201228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010752"/>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ReuseBlNCrow!$D$4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ReuseBlNCrow!$E$6:$E$17</c:f>
              <c:numCache>
                <c:formatCode>[&gt;=20]#,##0.0_);[&lt;=-20]\(#,##0.0\);#,##0.00_)</c:formatCode>
                <c:ptCount val="12"/>
                <c:pt idx="0">
                  <c:v>0</c:v>
                </c:pt>
                <c:pt idx="1">
                  <c:v>0</c:v>
                </c:pt>
                <c:pt idx="2">
                  <c:v>0</c:v>
                </c:pt>
                <c:pt idx="3">
                  <c:v>1.2716241921915877E-2</c:v>
                </c:pt>
                <c:pt idx="4">
                  <c:v>1.5371549143158846E-2</c:v>
                </c:pt>
                <c:pt idx="5">
                  <c:v>0.15795423873889375</c:v>
                </c:pt>
                <c:pt idx="6">
                  <c:v>0.28920112135953635</c:v>
                </c:pt>
                <c:pt idx="7">
                  <c:v>0.23865284168908529</c:v>
                </c:pt>
                <c:pt idx="8">
                  <c:v>0.10928172655500885</c:v>
                </c:pt>
                <c:pt idx="9">
                  <c:v>6.4636836333620924E-3</c:v>
                </c:pt>
                <c:pt idx="10">
                  <c:v>0</c:v>
                </c:pt>
                <c:pt idx="11">
                  <c:v>0</c:v>
                </c:pt>
              </c:numCache>
            </c:numRef>
          </c:val>
        </c:ser>
        <c:ser>
          <c:idx val="4"/>
          <c:order val="3"/>
          <c:tx>
            <c:strRef>
              <c:f>ReuseBlNCrow!$F$4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ReuseBlNCrow!$G$6:$G$17</c:f>
              <c:numCache>
                <c:formatCode>[&gt;=20]#,##0.0_);[&lt;=-20]\(#,##0.0\);#,##0.00_)</c:formatCode>
                <c:ptCount val="12"/>
                <c:pt idx="0">
                  <c:v>0</c:v>
                </c:pt>
                <c:pt idx="1">
                  <c:v>0</c:v>
                </c:pt>
                <c:pt idx="2">
                  <c:v>0</c:v>
                </c:pt>
                <c:pt idx="3">
                  <c:v>4.3930312208583936E-3</c:v>
                </c:pt>
                <c:pt idx="4">
                  <c:v>3.3966819957210091E-2</c:v>
                </c:pt>
                <c:pt idx="5">
                  <c:v>0.10084483314573085</c:v>
                </c:pt>
                <c:pt idx="6">
                  <c:v>0.12338652384647558</c:v>
                </c:pt>
                <c:pt idx="7">
                  <c:v>0.14690263921728133</c:v>
                </c:pt>
                <c:pt idx="8">
                  <c:v>0.12755218931098639</c:v>
                </c:pt>
                <c:pt idx="9">
                  <c:v>0</c:v>
                </c:pt>
                <c:pt idx="10">
                  <c:v>0</c:v>
                </c:pt>
                <c:pt idx="11">
                  <c:v>0</c:v>
                </c:pt>
              </c:numCache>
            </c:numRef>
          </c:val>
        </c:ser>
        <c:dLbls>
          <c:showLegendKey val="0"/>
          <c:showVal val="0"/>
          <c:showCatName val="0"/>
          <c:showSerName val="0"/>
          <c:showPercent val="0"/>
          <c:showBubbleSize val="0"/>
        </c:dLbls>
        <c:gapWidth val="150"/>
        <c:axId val="132110208"/>
        <c:axId val="132111744"/>
      </c:barChart>
      <c:lineChart>
        <c:grouping val="standard"/>
        <c:varyColors val="0"/>
        <c:ser>
          <c:idx val="1"/>
          <c:order val="0"/>
          <c:tx>
            <c:strRef>
              <c:f>ReuseBlNCrow!$Q$3</c:f>
              <c:strCache>
                <c:ptCount val="1"/>
                <c:pt idx="0">
                  <c:v>HYDROSS
2009 HIA
(Existing)
Total
River
Diversion</c:v>
                </c:pt>
              </c:strCache>
            </c:strRef>
          </c:tx>
          <c:spPr>
            <a:ln>
              <a:solidFill>
                <a:schemeClr val="accent3"/>
              </a:solidFill>
              <a:prstDash val="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ReuseBlNCrow!$R$6:$R$17</c:f>
              <c:numCache>
                <c:formatCode>[&gt;=20]#,##0.0_);[&lt;=-20]\(#,##0.0\);#,##0.00_)</c:formatCode>
                <c:ptCount val="12"/>
                <c:pt idx="0">
                  <c:v>0</c:v>
                </c:pt>
                <c:pt idx="1">
                  <c:v>0</c:v>
                </c:pt>
                <c:pt idx="2">
                  <c:v>0</c:v>
                </c:pt>
                <c:pt idx="3">
                  <c:v>1.695498922922117E-2</c:v>
                </c:pt>
                <c:pt idx="4">
                  <c:v>2.049539885754513E-2</c:v>
                </c:pt>
                <c:pt idx="5">
                  <c:v>0.21060565165185835</c:v>
                </c:pt>
                <c:pt idx="6">
                  <c:v>0.38560149514604852</c:v>
                </c:pt>
                <c:pt idx="7">
                  <c:v>0.31820378891878037</c:v>
                </c:pt>
                <c:pt idx="8">
                  <c:v>0.14570896874001182</c:v>
                </c:pt>
                <c:pt idx="9">
                  <c:v>8.6182448444827899E-3</c:v>
                </c:pt>
                <c:pt idx="10">
                  <c:v>0</c:v>
                </c:pt>
                <c:pt idx="11">
                  <c:v>0</c:v>
                </c:pt>
              </c:numCache>
            </c:numRef>
          </c:val>
          <c:smooth val="0"/>
        </c:ser>
        <c:ser>
          <c:idx val="2"/>
          <c:order val="1"/>
          <c:tx>
            <c:strRef>
              <c:f>ReuseBlNCrow!$T$3</c:f>
              <c:strCache>
                <c:ptCount val="1"/>
                <c:pt idx="0">
                  <c:v>HYDROSS
Oper. Improv.
Total
River
Diversion</c:v>
                </c:pt>
              </c:strCache>
            </c:strRef>
          </c:tx>
          <c:spPr>
            <a:ln>
              <a:solidFill>
                <a:schemeClr val="accent2"/>
              </a:solidFill>
              <a:prstDash val="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ReuseBlNCrow!$U$6:$U$17</c:f>
              <c:numCache>
                <c:formatCode>[&gt;=20]#,##0.0_);[&lt;=-20]\(#,##0.0\);#,##0.00_)</c:formatCode>
                <c:ptCount val="12"/>
                <c:pt idx="0">
                  <c:v>0</c:v>
                </c:pt>
                <c:pt idx="1">
                  <c:v>0</c:v>
                </c:pt>
                <c:pt idx="2">
                  <c:v>0</c:v>
                </c:pt>
                <c:pt idx="3">
                  <c:v>5.8573749611445245E-3</c:v>
                </c:pt>
                <c:pt idx="4">
                  <c:v>4.5289093276280119E-2</c:v>
                </c:pt>
                <c:pt idx="5">
                  <c:v>0.13445977752764116</c:v>
                </c:pt>
                <c:pt idx="6">
                  <c:v>0.16451536512863413</c:v>
                </c:pt>
                <c:pt idx="7">
                  <c:v>0.19587018562304179</c:v>
                </c:pt>
                <c:pt idx="8">
                  <c:v>0.17006958574798187</c:v>
                </c:pt>
                <c:pt idx="9">
                  <c:v>0</c:v>
                </c:pt>
                <c:pt idx="10">
                  <c:v>0</c:v>
                </c:pt>
                <c:pt idx="11">
                  <c:v>0</c:v>
                </c:pt>
              </c:numCache>
            </c:numRef>
          </c:val>
          <c:smooth val="0"/>
        </c:ser>
        <c:dLbls>
          <c:showLegendKey val="0"/>
          <c:showVal val="0"/>
          <c:showCatName val="0"/>
          <c:showSerName val="0"/>
          <c:showPercent val="0"/>
          <c:showBubbleSize val="0"/>
        </c:dLbls>
        <c:marker val="1"/>
        <c:smooth val="0"/>
        <c:axId val="132110208"/>
        <c:axId val="132111744"/>
      </c:lineChart>
      <c:catAx>
        <c:axId val="132110208"/>
        <c:scaling>
          <c:orientation val="minMax"/>
        </c:scaling>
        <c:delete val="0"/>
        <c:axPos val="b"/>
        <c:majorTickMark val="out"/>
        <c:minorTickMark val="none"/>
        <c:tickLblPos val="nextTo"/>
        <c:crossAx val="132111744"/>
        <c:crosses val="autoZero"/>
        <c:auto val="1"/>
        <c:lblAlgn val="ctr"/>
        <c:lblOffset val="100"/>
        <c:noMultiLvlLbl val="0"/>
      </c:catAx>
      <c:valAx>
        <c:axId val="13211174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110208"/>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ReuseBlNCrow!$D$4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ReuseBlNCrow!$B$21:$B$32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ReuseBlNCrow!$E$21:$E$32</c:f>
              <c:numCache>
                <c:formatCode>[&gt;=20]#,##0.0_);[&lt;=-20]\(#,##0.0\);#,##0.00_)</c:formatCode>
                <c:ptCount val="12"/>
                <c:pt idx="0">
                  <c:v>0</c:v>
                </c:pt>
                <c:pt idx="1">
                  <c:v>0</c:v>
                </c:pt>
                <c:pt idx="2">
                  <c:v>3.0315434126321379E-4</c:v>
                </c:pt>
                <c:pt idx="3">
                  <c:v>1.9864729558310052E-2</c:v>
                </c:pt>
                <c:pt idx="4">
                  <c:v>3.9320742102952735E-2</c:v>
                </c:pt>
                <c:pt idx="5">
                  <c:v>0.1384495049608338</c:v>
                </c:pt>
                <c:pt idx="6">
                  <c:v>0.24633996962825966</c:v>
                </c:pt>
                <c:pt idx="7">
                  <c:v>0.21448169644372372</c:v>
                </c:pt>
                <c:pt idx="8">
                  <c:v>8.3559622045863133E-2</c:v>
                </c:pt>
                <c:pt idx="9">
                  <c:v>1.2691881305207228E-2</c:v>
                </c:pt>
                <c:pt idx="10">
                  <c:v>0</c:v>
                </c:pt>
                <c:pt idx="11">
                  <c:v>0</c:v>
                </c:pt>
              </c:numCache>
            </c:numRef>
          </c:val>
        </c:ser>
        <c:ser>
          <c:idx val="4"/>
          <c:order val="3"/>
          <c:tx>
            <c:strRef>
              <c:f>ReuseBlNCrow!$F$4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ReuseBlNCrow!$B$21:$B$32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ReuseBlNCrow!$G$21:$G$32</c:f>
              <c:numCache>
                <c:formatCode>[&gt;=20]#,##0.0_);[&lt;=-20]\(#,##0.0\);#,##0.00_)</c:formatCode>
                <c:ptCount val="12"/>
                <c:pt idx="0">
                  <c:v>0</c:v>
                </c:pt>
                <c:pt idx="1">
                  <c:v>0</c:v>
                </c:pt>
                <c:pt idx="2">
                  <c:v>0</c:v>
                </c:pt>
                <c:pt idx="3">
                  <c:v>1.2767669912993867E-2</c:v>
                </c:pt>
                <c:pt idx="4">
                  <c:v>6.0232978285743581E-2</c:v>
                </c:pt>
                <c:pt idx="5">
                  <c:v>0.14770653957008167</c:v>
                </c:pt>
                <c:pt idx="6">
                  <c:v>0.21875563169350248</c:v>
                </c:pt>
                <c:pt idx="7">
                  <c:v>0.24584734425639315</c:v>
                </c:pt>
                <c:pt idx="8">
                  <c:v>9.5258131704047691E-2</c:v>
                </c:pt>
                <c:pt idx="9">
                  <c:v>0</c:v>
                </c:pt>
                <c:pt idx="10">
                  <c:v>0</c:v>
                </c:pt>
                <c:pt idx="11">
                  <c:v>0</c:v>
                </c:pt>
              </c:numCache>
            </c:numRef>
          </c:val>
        </c:ser>
        <c:dLbls>
          <c:showLegendKey val="0"/>
          <c:showVal val="0"/>
          <c:showCatName val="0"/>
          <c:showSerName val="0"/>
          <c:showPercent val="0"/>
          <c:showBubbleSize val="0"/>
        </c:dLbls>
        <c:gapWidth val="150"/>
        <c:axId val="132299392"/>
        <c:axId val="132309376"/>
      </c:barChart>
      <c:lineChart>
        <c:grouping val="standard"/>
        <c:varyColors val="0"/>
        <c:ser>
          <c:idx val="1"/>
          <c:order val="0"/>
          <c:tx>
            <c:strRef>
              <c:f>ReuseBlNCrow!$Q$3</c:f>
              <c:strCache>
                <c:ptCount val="1"/>
                <c:pt idx="0">
                  <c:v>HYDROSS
2009 HIA
(Existing)
Total
River
Diversion</c:v>
                </c:pt>
              </c:strCache>
            </c:strRef>
          </c:tx>
          <c:spPr>
            <a:ln>
              <a:solidFill>
                <a:schemeClr val="accent3"/>
              </a:solidFill>
              <a:prstDash val="sys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ReuseBlNCrow!$R$21:$R$32</c:f>
              <c:numCache>
                <c:formatCode>[&gt;=20]#,##0.0_);[&lt;=-20]\(#,##0.0\);#,##0.00_)</c:formatCode>
                <c:ptCount val="12"/>
                <c:pt idx="0">
                  <c:v>0</c:v>
                </c:pt>
                <c:pt idx="1">
                  <c:v>0</c:v>
                </c:pt>
                <c:pt idx="2">
                  <c:v>4.0420578835095167E-4</c:v>
                </c:pt>
                <c:pt idx="3">
                  <c:v>2.6486306077746734E-2</c:v>
                </c:pt>
                <c:pt idx="4">
                  <c:v>5.2427656137270316E-2</c:v>
                </c:pt>
                <c:pt idx="5">
                  <c:v>0.18459933994777838</c:v>
                </c:pt>
                <c:pt idx="6">
                  <c:v>0.32845329283767949</c:v>
                </c:pt>
                <c:pt idx="7">
                  <c:v>0.28597559525829824</c:v>
                </c:pt>
                <c:pt idx="8">
                  <c:v>0.1114128293944842</c:v>
                </c:pt>
                <c:pt idx="9">
                  <c:v>1.6922508406942968E-2</c:v>
                </c:pt>
                <c:pt idx="10">
                  <c:v>0</c:v>
                </c:pt>
                <c:pt idx="11">
                  <c:v>0</c:v>
                </c:pt>
              </c:numCache>
            </c:numRef>
          </c:val>
          <c:smooth val="0"/>
        </c:ser>
        <c:ser>
          <c:idx val="2"/>
          <c:order val="1"/>
          <c:tx>
            <c:strRef>
              <c:f>ReuseBlNCrow!$T$3</c:f>
              <c:strCache>
                <c:ptCount val="1"/>
                <c:pt idx="0">
                  <c:v>HYDROSS
Oper. Improv.
Total
River
Diversion</c:v>
                </c:pt>
              </c:strCache>
            </c:strRef>
          </c:tx>
          <c:spPr>
            <a:ln>
              <a:solidFill>
                <a:schemeClr val="accent2"/>
              </a:solidFill>
              <a:prstDash val="sys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ReuseBlNCrow!$U$21:$U$32</c:f>
              <c:numCache>
                <c:formatCode>[&gt;=20]#,##0.0_);[&lt;=-20]\(#,##0.0\);#,##0.00_)</c:formatCode>
                <c:ptCount val="12"/>
                <c:pt idx="0">
                  <c:v>0</c:v>
                </c:pt>
                <c:pt idx="1">
                  <c:v>0</c:v>
                </c:pt>
                <c:pt idx="2">
                  <c:v>0</c:v>
                </c:pt>
                <c:pt idx="3">
                  <c:v>1.7023559883991821E-2</c:v>
                </c:pt>
                <c:pt idx="4">
                  <c:v>8.0310637714324784E-2</c:v>
                </c:pt>
                <c:pt idx="5">
                  <c:v>0.1969420527601089</c:v>
                </c:pt>
                <c:pt idx="6">
                  <c:v>0.29167417559133668</c:v>
                </c:pt>
                <c:pt idx="7">
                  <c:v>0.32779645900852428</c:v>
                </c:pt>
                <c:pt idx="8">
                  <c:v>0.12701084227206363</c:v>
                </c:pt>
                <c:pt idx="9">
                  <c:v>0</c:v>
                </c:pt>
                <c:pt idx="10">
                  <c:v>0</c:v>
                </c:pt>
                <c:pt idx="11">
                  <c:v>0</c:v>
                </c:pt>
              </c:numCache>
            </c:numRef>
          </c:val>
          <c:smooth val="0"/>
        </c:ser>
        <c:dLbls>
          <c:showLegendKey val="0"/>
          <c:showVal val="0"/>
          <c:showCatName val="0"/>
          <c:showSerName val="0"/>
          <c:showPercent val="0"/>
          <c:showBubbleSize val="0"/>
        </c:dLbls>
        <c:marker val="1"/>
        <c:smooth val="0"/>
        <c:axId val="132299392"/>
        <c:axId val="132309376"/>
      </c:lineChart>
      <c:catAx>
        <c:axId val="132299392"/>
        <c:scaling>
          <c:orientation val="minMax"/>
        </c:scaling>
        <c:delete val="0"/>
        <c:axPos val="b"/>
        <c:majorTickMark val="out"/>
        <c:minorTickMark val="none"/>
        <c:tickLblPos val="nextTo"/>
        <c:crossAx val="132309376"/>
        <c:crosses val="autoZero"/>
        <c:auto val="1"/>
        <c:lblAlgn val="ctr"/>
        <c:lblOffset val="100"/>
        <c:noMultiLvlLbl val="0"/>
      </c:catAx>
      <c:valAx>
        <c:axId val="13230937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299392"/>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ReuseBlNCrow!$D$4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ReuseBlNCrow!$B$36:$B$47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ReuseBlNCrow!$E$36:$E$47</c:f>
              <c:numCache>
                <c:formatCode>[&gt;=20]#,##0.0_);[&lt;=-20]\(#,##0.0\);#,##0.00_)</c:formatCode>
                <c:ptCount val="12"/>
                <c:pt idx="0">
                  <c:v>0</c:v>
                </c:pt>
                <c:pt idx="1">
                  <c:v>0</c:v>
                </c:pt>
                <c:pt idx="2">
                  <c:v>4.9533253974257249E-4</c:v>
                </c:pt>
                <c:pt idx="3">
                  <c:v>2.6033379055978481E-2</c:v>
                </c:pt>
                <c:pt idx="4">
                  <c:v>7.0929995650022448E-2</c:v>
                </c:pt>
                <c:pt idx="5">
                  <c:v>0.13987054093550508</c:v>
                </c:pt>
                <c:pt idx="6">
                  <c:v>0.31286340038920613</c:v>
                </c:pt>
                <c:pt idx="7">
                  <c:v>0.11848191946530939</c:v>
                </c:pt>
                <c:pt idx="8">
                  <c:v>8.7373411928361955E-2</c:v>
                </c:pt>
                <c:pt idx="9">
                  <c:v>1.98945036453984E-3</c:v>
                </c:pt>
                <c:pt idx="10">
                  <c:v>0</c:v>
                </c:pt>
                <c:pt idx="11">
                  <c:v>0</c:v>
                </c:pt>
              </c:numCache>
            </c:numRef>
          </c:val>
        </c:ser>
        <c:ser>
          <c:idx val="4"/>
          <c:order val="3"/>
          <c:tx>
            <c:strRef>
              <c:f>ReuseBlNCrow!$F$4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ReuseBlNCrow!$B$36:$B$47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ReuseBlNCrow!$G$36:$G$47</c:f>
              <c:numCache>
                <c:formatCode>[&gt;=20]#,##0.0_);[&lt;=-20]\(#,##0.0\);#,##0.00_)</c:formatCode>
                <c:ptCount val="12"/>
                <c:pt idx="0">
                  <c:v>0</c:v>
                </c:pt>
                <c:pt idx="1">
                  <c:v>0</c:v>
                </c:pt>
                <c:pt idx="2">
                  <c:v>0</c:v>
                </c:pt>
                <c:pt idx="3">
                  <c:v>1.3057290578817557E-2</c:v>
                </c:pt>
                <c:pt idx="4">
                  <c:v>8.3483833607477159E-2</c:v>
                </c:pt>
                <c:pt idx="5">
                  <c:v>0.16144592741794192</c:v>
                </c:pt>
                <c:pt idx="6">
                  <c:v>0.18606639074815018</c:v>
                </c:pt>
                <c:pt idx="7">
                  <c:v>0.2720999689089536</c:v>
                </c:pt>
                <c:pt idx="8">
                  <c:v>0.12628543723990709</c:v>
                </c:pt>
                <c:pt idx="9">
                  <c:v>0</c:v>
                </c:pt>
                <c:pt idx="10">
                  <c:v>0</c:v>
                </c:pt>
                <c:pt idx="11">
                  <c:v>0</c:v>
                </c:pt>
              </c:numCache>
            </c:numRef>
          </c:val>
        </c:ser>
        <c:dLbls>
          <c:showLegendKey val="0"/>
          <c:showVal val="0"/>
          <c:showCatName val="0"/>
          <c:showSerName val="0"/>
          <c:showPercent val="0"/>
          <c:showBubbleSize val="0"/>
        </c:dLbls>
        <c:gapWidth val="150"/>
        <c:axId val="132349312"/>
        <c:axId val="132351104"/>
      </c:barChart>
      <c:lineChart>
        <c:grouping val="standard"/>
        <c:varyColors val="0"/>
        <c:ser>
          <c:idx val="1"/>
          <c:order val="0"/>
          <c:tx>
            <c:strRef>
              <c:f>ReuseBlNCrow!$Q$3</c:f>
              <c:strCache>
                <c:ptCount val="1"/>
                <c:pt idx="0">
                  <c:v>HYDROSS
2009 HIA
(Existing)
Total
River
Diversion</c:v>
                </c:pt>
              </c:strCache>
            </c:strRef>
          </c:tx>
          <c:spPr>
            <a:ln>
              <a:solidFill>
                <a:schemeClr val="accent3"/>
              </a:solidFill>
              <a:prstDash val="sysDot"/>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ReuseBlNCrow!$R$36:$R$47</c:f>
              <c:numCache>
                <c:formatCode>[&gt;=20]#,##0.0_);[&lt;=-20]\(#,##0.0\);#,##0.00_)</c:formatCode>
                <c:ptCount val="12"/>
                <c:pt idx="0">
                  <c:v>0</c:v>
                </c:pt>
                <c:pt idx="1">
                  <c:v>0</c:v>
                </c:pt>
                <c:pt idx="2">
                  <c:v>6.6044338632342988E-4</c:v>
                </c:pt>
                <c:pt idx="3">
                  <c:v>3.4711172074637968E-2</c:v>
                </c:pt>
                <c:pt idx="4">
                  <c:v>9.4573327533363283E-2</c:v>
                </c:pt>
                <c:pt idx="5">
                  <c:v>0.18649405458067345</c:v>
                </c:pt>
                <c:pt idx="6">
                  <c:v>0.41715120051894145</c:v>
                </c:pt>
                <c:pt idx="7">
                  <c:v>0.15797589262041253</c:v>
                </c:pt>
                <c:pt idx="8">
                  <c:v>0.11649788257114928</c:v>
                </c:pt>
                <c:pt idx="9">
                  <c:v>2.6526004860531202E-3</c:v>
                </c:pt>
                <c:pt idx="10">
                  <c:v>0</c:v>
                </c:pt>
                <c:pt idx="11">
                  <c:v>0</c:v>
                </c:pt>
              </c:numCache>
            </c:numRef>
          </c:val>
          <c:smooth val="0"/>
        </c:ser>
        <c:ser>
          <c:idx val="2"/>
          <c:order val="1"/>
          <c:tx>
            <c:strRef>
              <c:f>ReuseBlNCrow!$T$3</c:f>
              <c:strCache>
                <c:ptCount val="1"/>
                <c:pt idx="0">
                  <c:v>HYDROSS
Oper. Improv.
Total
River
Diversion</c:v>
                </c:pt>
              </c:strCache>
            </c:strRef>
          </c:tx>
          <c:spPr>
            <a:ln>
              <a:solidFill>
                <a:schemeClr val="accent2"/>
              </a:solidFill>
              <a:prstDash val="sysDot"/>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ReuseBlNCrow!$U$36:$U$47</c:f>
              <c:numCache>
                <c:formatCode>[&gt;=20]#,##0.0_);[&lt;=-20]\(#,##0.0\);#,##0.00_)</c:formatCode>
                <c:ptCount val="12"/>
                <c:pt idx="0">
                  <c:v>0</c:v>
                </c:pt>
                <c:pt idx="1">
                  <c:v>0</c:v>
                </c:pt>
                <c:pt idx="2">
                  <c:v>0</c:v>
                </c:pt>
                <c:pt idx="3">
                  <c:v>1.7409720771756742E-2</c:v>
                </c:pt>
                <c:pt idx="4">
                  <c:v>0.11131177814330288</c:v>
                </c:pt>
                <c:pt idx="5">
                  <c:v>0.21526123655725588</c:v>
                </c:pt>
                <c:pt idx="6">
                  <c:v>0.24808852099753351</c:v>
                </c:pt>
                <c:pt idx="7">
                  <c:v>0.36279995854527147</c:v>
                </c:pt>
                <c:pt idx="8">
                  <c:v>0.16838058298654279</c:v>
                </c:pt>
                <c:pt idx="9">
                  <c:v>0</c:v>
                </c:pt>
                <c:pt idx="10">
                  <c:v>0</c:v>
                </c:pt>
                <c:pt idx="11">
                  <c:v>0</c:v>
                </c:pt>
              </c:numCache>
            </c:numRef>
          </c:val>
          <c:smooth val="0"/>
        </c:ser>
        <c:dLbls>
          <c:showLegendKey val="0"/>
          <c:showVal val="0"/>
          <c:showCatName val="0"/>
          <c:showSerName val="0"/>
          <c:showPercent val="0"/>
          <c:showBubbleSize val="0"/>
        </c:dLbls>
        <c:marker val="1"/>
        <c:smooth val="0"/>
        <c:axId val="132349312"/>
        <c:axId val="132351104"/>
      </c:lineChart>
      <c:catAx>
        <c:axId val="132349312"/>
        <c:scaling>
          <c:orientation val="minMax"/>
        </c:scaling>
        <c:delete val="0"/>
        <c:axPos val="b"/>
        <c:majorTickMark val="out"/>
        <c:minorTickMark val="none"/>
        <c:tickLblPos val="nextTo"/>
        <c:crossAx val="132351104"/>
        <c:crosses val="autoZero"/>
        <c:auto val="1"/>
        <c:lblAlgn val="ctr"/>
        <c:lblOffset val="100"/>
        <c:noMultiLvlLbl val="0"/>
      </c:catAx>
      <c:valAx>
        <c:axId val="13235110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349312"/>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TaborRes!$B$3</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TaborRes!$B$5:$B$16</c:f>
              <c:numCache>
                <c:formatCode>[&gt;=20]#,##0_);[&lt;=-20]\(#,##0\);#,##0.0_)</c:formatCode>
                <c:ptCount val="12"/>
                <c:pt idx="0">
                  <c:v>0</c:v>
                </c:pt>
                <c:pt idx="1">
                  <c:v>0</c:v>
                </c:pt>
                <c:pt idx="2">
                  <c:v>0</c:v>
                </c:pt>
                <c:pt idx="3">
                  <c:v>0</c:v>
                </c:pt>
                <c:pt idx="4">
                  <c:v>0</c:v>
                </c:pt>
                <c:pt idx="5">
                  <c:v>18162</c:v>
                </c:pt>
                <c:pt idx="6">
                  <c:v>18162</c:v>
                </c:pt>
                <c:pt idx="7">
                  <c:v>12119</c:v>
                </c:pt>
                <c:pt idx="8">
                  <c:v>2416</c:v>
                </c:pt>
                <c:pt idx="9">
                  <c:v>2416</c:v>
                </c:pt>
                <c:pt idx="10">
                  <c:v>2416</c:v>
                </c:pt>
                <c:pt idx="11">
                  <c:v>0</c:v>
                </c:pt>
              </c:numCache>
            </c:numRef>
          </c:val>
        </c:ser>
        <c:dLbls>
          <c:showLegendKey val="0"/>
          <c:showVal val="0"/>
          <c:showCatName val="0"/>
          <c:showSerName val="0"/>
          <c:showPercent val="0"/>
          <c:showBubbleSize val="0"/>
        </c:dLbls>
        <c:axId val="83017728"/>
        <c:axId val="83019264"/>
      </c:areaChart>
      <c:lineChart>
        <c:grouping val="standard"/>
        <c:varyColors val="0"/>
        <c:ser>
          <c:idx val="4"/>
          <c:order val="1"/>
          <c:tx>
            <c:strRef>
              <c:f>TaborRes!$D$3</c:f>
              <c:strCache>
                <c:ptCount val="1"/>
                <c:pt idx="0">
                  <c:v>HYDROSS
2009 HIA
(Existing)</c:v>
                </c:pt>
              </c:strCache>
            </c:strRef>
          </c:tx>
          <c:spPr>
            <a:ln>
              <a:solidFill>
                <a:schemeClr val="accent3"/>
              </a:solidFill>
              <a:prstDash val="dash"/>
            </a:ln>
          </c:spPr>
          <c:marker>
            <c:symbol val="none"/>
          </c:marke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TaborRes!$D$5:$D$16</c:f>
              <c:numCache>
                <c:formatCode>[&gt;=20]#,##0_);[&lt;=-20]\(#,##0\);#,##0.0_)</c:formatCode>
                <c:ptCount val="12"/>
                <c:pt idx="0">
                  <c:v>2486.2174999999997</c:v>
                </c:pt>
                <c:pt idx="1">
                  <c:v>2018.5</c:v>
                </c:pt>
                <c:pt idx="2">
                  <c:v>2066.29</c:v>
                </c:pt>
                <c:pt idx="3">
                  <c:v>4343.41</c:v>
                </c:pt>
                <c:pt idx="4">
                  <c:v>15406.677500000002</c:v>
                </c:pt>
                <c:pt idx="5">
                  <c:v>22836.285</c:v>
                </c:pt>
                <c:pt idx="6">
                  <c:v>21789.75</c:v>
                </c:pt>
                <c:pt idx="7">
                  <c:v>10980.55</c:v>
                </c:pt>
                <c:pt idx="8">
                  <c:v>2705.74</c:v>
                </c:pt>
                <c:pt idx="9">
                  <c:v>1796.175</c:v>
                </c:pt>
                <c:pt idx="10">
                  <c:v>1852.9275</c:v>
                </c:pt>
                <c:pt idx="11">
                  <c:v>1683.4775</c:v>
                </c:pt>
              </c:numCache>
            </c:numRef>
          </c:val>
          <c:smooth val="0"/>
        </c:ser>
        <c:ser>
          <c:idx val="5"/>
          <c:order val="2"/>
          <c:tx>
            <c:strRef>
              <c:f>TaborRes!$E$3</c:f>
              <c:strCache>
                <c:ptCount val="1"/>
                <c:pt idx="0">
                  <c:v>HYDROSS
Oper. Improv.</c:v>
                </c:pt>
              </c:strCache>
            </c:strRef>
          </c:tx>
          <c:spPr>
            <a:ln>
              <a:solidFill>
                <a:schemeClr val="accent2"/>
              </a:solidFill>
              <a:prstDash val="dash"/>
            </a:ln>
          </c:spPr>
          <c:marker>
            <c:symbol val="none"/>
          </c:marke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TaborRes!$E$5:$E$16</c:f>
              <c:numCache>
                <c:formatCode>[&gt;=20]#,##0_);[&lt;=-20]\(#,##0\);#,##0.0_)</c:formatCode>
                <c:ptCount val="12"/>
                <c:pt idx="0">
                  <c:v>2500</c:v>
                </c:pt>
                <c:pt idx="1">
                  <c:v>2500</c:v>
                </c:pt>
                <c:pt idx="2">
                  <c:v>403.76749999999998</c:v>
                </c:pt>
                <c:pt idx="3">
                  <c:v>1001.6099999999999</c:v>
                </c:pt>
                <c:pt idx="4">
                  <c:v>7669.3824999999997</c:v>
                </c:pt>
                <c:pt idx="5">
                  <c:v>19778.112499999999</c:v>
                </c:pt>
                <c:pt idx="6">
                  <c:v>19081</c:v>
                </c:pt>
                <c:pt idx="7">
                  <c:v>14503.4475</c:v>
                </c:pt>
                <c:pt idx="8">
                  <c:v>7500</c:v>
                </c:pt>
                <c:pt idx="9">
                  <c:v>2500</c:v>
                </c:pt>
                <c:pt idx="10">
                  <c:v>2500</c:v>
                </c:pt>
                <c:pt idx="11">
                  <c:v>2500</c:v>
                </c:pt>
              </c:numCache>
            </c:numRef>
          </c:val>
          <c:smooth val="0"/>
        </c:ser>
        <c:dLbls>
          <c:showLegendKey val="0"/>
          <c:showVal val="0"/>
          <c:showCatName val="0"/>
          <c:showSerName val="0"/>
          <c:showPercent val="0"/>
          <c:showBubbleSize val="0"/>
        </c:dLbls>
        <c:marker val="1"/>
        <c:smooth val="0"/>
        <c:axId val="83017728"/>
        <c:axId val="83019264"/>
      </c:lineChart>
      <c:catAx>
        <c:axId val="83017728"/>
        <c:scaling>
          <c:orientation val="minMax"/>
        </c:scaling>
        <c:delete val="0"/>
        <c:axPos val="b"/>
        <c:majorTickMark val="out"/>
        <c:minorTickMark val="none"/>
        <c:tickLblPos val="nextTo"/>
        <c:crossAx val="83019264"/>
        <c:crosses val="autoZero"/>
        <c:auto val="1"/>
        <c:lblAlgn val="ctr"/>
        <c:lblOffset val="100"/>
        <c:noMultiLvlLbl val="0"/>
      </c:catAx>
      <c:valAx>
        <c:axId val="83019264"/>
        <c:scaling>
          <c:orientation val="minMax"/>
        </c:scaling>
        <c:delete val="0"/>
        <c:axPos val="l"/>
        <c:majorGridlines/>
        <c:title>
          <c:tx>
            <c:rich>
              <a:bodyPr rot="-5400000" vert="horz"/>
              <a:lstStyle/>
              <a:p>
                <a:pPr>
                  <a:defRPr/>
                </a:pPr>
                <a:r>
                  <a:rPr lang="en-US"/>
                  <a:t>End-of-Month Storage</a:t>
                </a:r>
                <a:r>
                  <a:rPr lang="en-US" baseline="0"/>
                  <a:t> (Acre-Feet)</a:t>
                </a:r>
                <a:endParaRPr lang="en-US"/>
              </a:p>
            </c:rich>
          </c:tx>
          <c:overlay val="0"/>
        </c:title>
        <c:numFmt formatCode="[&gt;=20]#,##0_);[&lt;=-20]\(#,##0\);#,##0.0_)" sourceLinked="1"/>
        <c:majorTickMark val="out"/>
        <c:minorTickMark val="none"/>
        <c:tickLblPos val="nextTo"/>
        <c:crossAx val="83017728"/>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RonanSprReuse!$D$4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RonanSprReuse!$E$6:$E$17</c:f>
              <c:numCache>
                <c:formatCode>[&gt;=20]#,##0.0_);[&lt;=-20]\(#,##0.0\);#,##0.00_)</c:formatCode>
                <c:ptCount val="12"/>
                <c:pt idx="0">
                  <c:v>0</c:v>
                </c:pt>
                <c:pt idx="1">
                  <c:v>0</c:v>
                </c:pt>
                <c:pt idx="2">
                  <c:v>0</c:v>
                </c:pt>
                <c:pt idx="3">
                  <c:v>1.2712508747041813E-2</c:v>
                </c:pt>
                <c:pt idx="4">
                  <c:v>5.6886727215202895E-2</c:v>
                </c:pt>
                <c:pt idx="5">
                  <c:v>0.15706596128271699</c:v>
                </c:pt>
                <c:pt idx="6">
                  <c:v>0.28759193641427033</c:v>
                </c:pt>
                <c:pt idx="7">
                  <c:v>0.23760028733782992</c:v>
                </c:pt>
                <c:pt idx="8">
                  <c:v>0.10845985903118353</c:v>
                </c:pt>
                <c:pt idx="9">
                  <c:v>6.4612200420744621E-3</c:v>
                </c:pt>
                <c:pt idx="10">
                  <c:v>0</c:v>
                </c:pt>
                <c:pt idx="11">
                  <c:v>0</c:v>
                </c:pt>
              </c:numCache>
            </c:numRef>
          </c:val>
        </c:ser>
        <c:ser>
          <c:idx val="4"/>
          <c:order val="3"/>
          <c:tx>
            <c:strRef>
              <c:f>RonanSprReuse!$F$4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RonanSprReuse!$G$6:$G$17</c:f>
              <c:numCache>
                <c:formatCode>[&gt;=20]#,##0.0_);[&lt;=-20]\(#,##0.0\);#,##0.00_)</c:formatCode>
                <c:ptCount val="12"/>
                <c:pt idx="0">
                  <c:v>0</c:v>
                </c:pt>
                <c:pt idx="1">
                  <c:v>0</c:v>
                </c:pt>
                <c:pt idx="2">
                  <c:v>0</c:v>
                </c:pt>
                <c:pt idx="3">
                  <c:v>4.9963658269812309E-3</c:v>
                </c:pt>
                <c:pt idx="4">
                  <c:v>4.0819982246578679E-2</c:v>
                </c:pt>
                <c:pt idx="5">
                  <c:v>0.13294718332148561</c:v>
                </c:pt>
                <c:pt idx="6">
                  <c:v>0.26872144198484854</c:v>
                </c:pt>
                <c:pt idx="7">
                  <c:v>0.22560154530997695</c:v>
                </c:pt>
                <c:pt idx="8">
                  <c:v>0.10901501087292009</c:v>
                </c:pt>
                <c:pt idx="9">
                  <c:v>0</c:v>
                </c:pt>
                <c:pt idx="10">
                  <c:v>0</c:v>
                </c:pt>
                <c:pt idx="11">
                  <c:v>0</c:v>
                </c:pt>
              </c:numCache>
            </c:numRef>
          </c:val>
        </c:ser>
        <c:dLbls>
          <c:showLegendKey val="0"/>
          <c:showVal val="0"/>
          <c:showCatName val="0"/>
          <c:showSerName val="0"/>
          <c:showPercent val="0"/>
          <c:showBubbleSize val="0"/>
        </c:dLbls>
        <c:gapWidth val="150"/>
        <c:axId val="132600576"/>
        <c:axId val="132602112"/>
      </c:barChart>
      <c:lineChart>
        <c:grouping val="standard"/>
        <c:varyColors val="0"/>
        <c:ser>
          <c:idx val="1"/>
          <c:order val="0"/>
          <c:tx>
            <c:strRef>
              <c:f>RonanSprReuse!$Q$3</c:f>
              <c:strCache>
                <c:ptCount val="1"/>
                <c:pt idx="0">
                  <c:v>HYDROSS
2009 HIA
(Existing)
Total
River
Diversion</c:v>
                </c:pt>
              </c:strCache>
            </c:strRef>
          </c:tx>
          <c:spPr>
            <a:ln>
              <a:solidFill>
                <a:schemeClr val="accent3"/>
              </a:solidFill>
              <a:prstDash val="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RonanSprReuse!$R$6:$R$17</c:f>
              <c:numCache>
                <c:formatCode>[&gt;=20]#,##0.0_);[&lt;=-20]\(#,##0.0\);#,##0.00_)</c:formatCode>
                <c:ptCount val="12"/>
                <c:pt idx="0">
                  <c:v>0</c:v>
                </c:pt>
                <c:pt idx="1">
                  <c:v>0</c:v>
                </c:pt>
                <c:pt idx="2">
                  <c:v>0</c:v>
                </c:pt>
                <c:pt idx="3">
                  <c:v>1.695001166272242E-2</c:v>
                </c:pt>
                <c:pt idx="4">
                  <c:v>7.5848969620270518E-2</c:v>
                </c:pt>
                <c:pt idx="5">
                  <c:v>0.20942128171028931</c:v>
                </c:pt>
                <c:pt idx="6">
                  <c:v>0.38345591521902705</c:v>
                </c:pt>
                <c:pt idx="7">
                  <c:v>0.31680038311710657</c:v>
                </c:pt>
                <c:pt idx="8">
                  <c:v>0.14461314537491138</c:v>
                </c:pt>
                <c:pt idx="9">
                  <c:v>8.6149600560992846E-3</c:v>
                </c:pt>
                <c:pt idx="10">
                  <c:v>0</c:v>
                </c:pt>
                <c:pt idx="11">
                  <c:v>0</c:v>
                </c:pt>
              </c:numCache>
            </c:numRef>
          </c:val>
          <c:smooth val="0"/>
        </c:ser>
        <c:ser>
          <c:idx val="2"/>
          <c:order val="1"/>
          <c:tx>
            <c:strRef>
              <c:f>RonanSprReuse!$T$3</c:f>
              <c:strCache>
                <c:ptCount val="1"/>
                <c:pt idx="0">
                  <c:v>HYDROSS
Oper. Improv.
Total
River
Diversion</c:v>
                </c:pt>
              </c:strCache>
            </c:strRef>
          </c:tx>
          <c:spPr>
            <a:ln>
              <a:solidFill>
                <a:schemeClr val="accent2"/>
              </a:solidFill>
              <a:prstDash val="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RonanSprReuse!$U$6:$U$17</c:f>
              <c:numCache>
                <c:formatCode>[&gt;=20]#,##0.0_);[&lt;=-20]\(#,##0.0\);#,##0.00_)</c:formatCode>
                <c:ptCount val="12"/>
                <c:pt idx="0">
                  <c:v>0</c:v>
                </c:pt>
                <c:pt idx="1">
                  <c:v>0</c:v>
                </c:pt>
                <c:pt idx="2">
                  <c:v>0</c:v>
                </c:pt>
                <c:pt idx="3">
                  <c:v>6.6618211026416409E-3</c:v>
                </c:pt>
                <c:pt idx="4">
                  <c:v>5.4426642995438243E-2</c:v>
                </c:pt>
                <c:pt idx="5">
                  <c:v>0.17726291109531417</c:v>
                </c:pt>
                <c:pt idx="6">
                  <c:v>0.35829525597979811</c:v>
                </c:pt>
                <c:pt idx="7">
                  <c:v>0.3008020604133026</c:v>
                </c:pt>
                <c:pt idx="8">
                  <c:v>0.14535334783056009</c:v>
                </c:pt>
                <c:pt idx="9">
                  <c:v>0</c:v>
                </c:pt>
                <c:pt idx="10">
                  <c:v>0</c:v>
                </c:pt>
                <c:pt idx="11">
                  <c:v>0</c:v>
                </c:pt>
              </c:numCache>
            </c:numRef>
          </c:val>
          <c:smooth val="0"/>
        </c:ser>
        <c:dLbls>
          <c:showLegendKey val="0"/>
          <c:showVal val="0"/>
          <c:showCatName val="0"/>
          <c:showSerName val="0"/>
          <c:showPercent val="0"/>
          <c:showBubbleSize val="0"/>
        </c:dLbls>
        <c:marker val="1"/>
        <c:smooth val="0"/>
        <c:axId val="132600576"/>
        <c:axId val="132602112"/>
      </c:lineChart>
      <c:catAx>
        <c:axId val="132600576"/>
        <c:scaling>
          <c:orientation val="minMax"/>
        </c:scaling>
        <c:delete val="0"/>
        <c:axPos val="b"/>
        <c:majorTickMark val="out"/>
        <c:minorTickMark val="none"/>
        <c:tickLblPos val="nextTo"/>
        <c:crossAx val="132602112"/>
        <c:crosses val="autoZero"/>
        <c:auto val="1"/>
        <c:lblAlgn val="ctr"/>
        <c:lblOffset val="100"/>
        <c:noMultiLvlLbl val="0"/>
      </c:catAx>
      <c:valAx>
        <c:axId val="132602112"/>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600576"/>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RonanSprReuse!$D$4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RonanSprReuse!$B$21:$B$32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RonanSprReuse!$E$21:$E$32</c:f>
              <c:numCache>
                <c:formatCode>[&gt;=20]#,##0.0_);[&lt;=-20]\(#,##0.0\);#,##0.00_)</c:formatCode>
                <c:ptCount val="12"/>
                <c:pt idx="0">
                  <c:v>0</c:v>
                </c:pt>
                <c:pt idx="1">
                  <c:v>0</c:v>
                </c:pt>
                <c:pt idx="2">
                  <c:v>3.2966995160524333E-4</c:v>
                </c:pt>
                <c:pt idx="3">
                  <c:v>2.4673929821322625E-2</c:v>
                </c:pt>
                <c:pt idx="4">
                  <c:v>6.7565234562718013E-2</c:v>
                </c:pt>
                <c:pt idx="5">
                  <c:v>0.14524449443317425</c:v>
                </c:pt>
                <c:pt idx="6">
                  <c:v>0.30185327191508016</c:v>
                </c:pt>
                <c:pt idx="7">
                  <c:v>0.21210062759055268</c:v>
                </c:pt>
                <c:pt idx="8">
                  <c:v>9.6859208847338646E-2</c:v>
                </c:pt>
                <c:pt idx="9">
                  <c:v>1.2690738089860334E-2</c:v>
                </c:pt>
                <c:pt idx="10">
                  <c:v>0</c:v>
                </c:pt>
                <c:pt idx="11">
                  <c:v>0</c:v>
                </c:pt>
              </c:numCache>
            </c:numRef>
          </c:val>
        </c:ser>
        <c:ser>
          <c:idx val="4"/>
          <c:order val="3"/>
          <c:tx>
            <c:strRef>
              <c:f>RonanSprReuse!$F$4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RonanSprReuse!$B$21:$B$32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RonanSprReuse!$G$21:$G$32</c:f>
              <c:numCache>
                <c:formatCode>[&gt;=20]#,##0.0_);[&lt;=-20]\(#,##0.0\);#,##0.00_)</c:formatCode>
                <c:ptCount val="12"/>
                <c:pt idx="0">
                  <c:v>0</c:v>
                </c:pt>
                <c:pt idx="1">
                  <c:v>0</c:v>
                </c:pt>
                <c:pt idx="2">
                  <c:v>0</c:v>
                </c:pt>
                <c:pt idx="3">
                  <c:v>1.6315552523089659E-2</c:v>
                </c:pt>
                <c:pt idx="4">
                  <c:v>5.8648595444941526E-2</c:v>
                </c:pt>
                <c:pt idx="5">
                  <c:v>0.12951830481277302</c:v>
                </c:pt>
                <c:pt idx="6">
                  <c:v>0.29917859140509589</c:v>
                </c:pt>
                <c:pt idx="7">
                  <c:v>0.22974108027151577</c:v>
                </c:pt>
                <c:pt idx="8">
                  <c:v>8.448259030446198E-2</c:v>
                </c:pt>
                <c:pt idx="9">
                  <c:v>0</c:v>
                </c:pt>
                <c:pt idx="10">
                  <c:v>0</c:v>
                </c:pt>
                <c:pt idx="11">
                  <c:v>0</c:v>
                </c:pt>
              </c:numCache>
            </c:numRef>
          </c:val>
        </c:ser>
        <c:dLbls>
          <c:showLegendKey val="0"/>
          <c:showVal val="0"/>
          <c:showCatName val="0"/>
          <c:showSerName val="0"/>
          <c:showPercent val="0"/>
          <c:showBubbleSize val="0"/>
        </c:dLbls>
        <c:gapWidth val="150"/>
        <c:axId val="132638208"/>
        <c:axId val="132639744"/>
      </c:barChart>
      <c:lineChart>
        <c:grouping val="standard"/>
        <c:varyColors val="0"/>
        <c:ser>
          <c:idx val="1"/>
          <c:order val="0"/>
          <c:tx>
            <c:strRef>
              <c:f>RonanSprReuse!$Q$3</c:f>
              <c:strCache>
                <c:ptCount val="1"/>
                <c:pt idx="0">
                  <c:v>HYDROSS
2009 HIA
(Existing)
Total
River
Diversion</c:v>
                </c:pt>
              </c:strCache>
            </c:strRef>
          </c:tx>
          <c:spPr>
            <a:ln>
              <a:solidFill>
                <a:schemeClr val="accent3"/>
              </a:solidFill>
              <a:prstDash val="sys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RonanSprReuse!$R$21:$R$32</c:f>
              <c:numCache>
                <c:formatCode>[&gt;=20]#,##0.0_);[&lt;=-20]\(#,##0.0\);#,##0.00_)</c:formatCode>
                <c:ptCount val="12"/>
                <c:pt idx="0">
                  <c:v>0</c:v>
                </c:pt>
                <c:pt idx="1">
                  <c:v>0</c:v>
                </c:pt>
                <c:pt idx="2">
                  <c:v>4.395599354736578E-4</c:v>
                </c:pt>
                <c:pt idx="3">
                  <c:v>3.2898573095096827E-2</c:v>
                </c:pt>
                <c:pt idx="4">
                  <c:v>9.0086979416957341E-2</c:v>
                </c:pt>
                <c:pt idx="5">
                  <c:v>0.19365932591089899</c:v>
                </c:pt>
                <c:pt idx="6">
                  <c:v>0.4024710292201068</c:v>
                </c:pt>
                <c:pt idx="7">
                  <c:v>0.28280083678740348</c:v>
                </c:pt>
                <c:pt idx="8">
                  <c:v>0.12914561179645154</c:v>
                </c:pt>
                <c:pt idx="9">
                  <c:v>1.6920984119813784E-2</c:v>
                </c:pt>
                <c:pt idx="10">
                  <c:v>0</c:v>
                </c:pt>
                <c:pt idx="11">
                  <c:v>0</c:v>
                </c:pt>
              </c:numCache>
            </c:numRef>
          </c:val>
          <c:smooth val="0"/>
        </c:ser>
        <c:ser>
          <c:idx val="2"/>
          <c:order val="1"/>
          <c:tx>
            <c:strRef>
              <c:f>RonanSprReuse!$T$3</c:f>
              <c:strCache>
                <c:ptCount val="1"/>
                <c:pt idx="0">
                  <c:v>HYDROSS
Oper. Improv.
Total
River
Diversion</c:v>
                </c:pt>
              </c:strCache>
            </c:strRef>
          </c:tx>
          <c:spPr>
            <a:ln>
              <a:solidFill>
                <a:schemeClr val="accent2"/>
              </a:solidFill>
              <a:prstDash val="sys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RonanSprReuse!$U$21:$U$32</c:f>
              <c:numCache>
                <c:formatCode>[&gt;=20]#,##0.0_);[&lt;=-20]\(#,##0.0\);#,##0.00_)</c:formatCode>
                <c:ptCount val="12"/>
                <c:pt idx="0">
                  <c:v>0</c:v>
                </c:pt>
                <c:pt idx="1">
                  <c:v>0</c:v>
                </c:pt>
                <c:pt idx="2">
                  <c:v>0</c:v>
                </c:pt>
                <c:pt idx="3">
                  <c:v>2.1754070030786211E-2</c:v>
                </c:pt>
                <c:pt idx="4">
                  <c:v>7.8198127259922021E-2</c:v>
                </c:pt>
                <c:pt idx="5">
                  <c:v>0.17269107308369738</c:v>
                </c:pt>
                <c:pt idx="6">
                  <c:v>0.39890478854012779</c:v>
                </c:pt>
                <c:pt idx="7">
                  <c:v>0.30632144036202097</c:v>
                </c:pt>
                <c:pt idx="8">
                  <c:v>0.11264345373928263</c:v>
                </c:pt>
                <c:pt idx="9">
                  <c:v>0</c:v>
                </c:pt>
                <c:pt idx="10">
                  <c:v>0</c:v>
                </c:pt>
                <c:pt idx="11">
                  <c:v>0</c:v>
                </c:pt>
              </c:numCache>
            </c:numRef>
          </c:val>
          <c:smooth val="0"/>
        </c:ser>
        <c:dLbls>
          <c:showLegendKey val="0"/>
          <c:showVal val="0"/>
          <c:showCatName val="0"/>
          <c:showSerName val="0"/>
          <c:showPercent val="0"/>
          <c:showBubbleSize val="0"/>
        </c:dLbls>
        <c:marker val="1"/>
        <c:smooth val="0"/>
        <c:axId val="132638208"/>
        <c:axId val="132639744"/>
      </c:lineChart>
      <c:catAx>
        <c:axId val="132638208"/>
        <c:scaling>
          <c:orientation val="minMax"/>
        </c:scaling>
        <c:delete val="0"/>
        <c:axPos val="b"/>
        <c:majorTickMark val="out"/>
        <c:minorTickMark val="none"/>
        <c:tickLblPos val="nextTo"/>
        <c:crossAx val="132639744"/>
        <c:crosses val="autoZero"/>
        <c:auto val="1"/>
        <c:lblAlgn val="ctr"/>
        <c:lblOffset val="100"/>
        <c:noMultiLvlLbl val="0"/>
      </c:catAx>
      <c:valAx>
        <c:axId val="13263974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638208"/>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RonanSprReuse!$D$4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RonanSprReuse!$B$36:$B$47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RonanSprReuse!$E$36:$E$47</c:f>
              <c:numCache>
                <c:formatCode>[&gt;=20]#,##0.0_);[&lt;=-20]\(#,##0.0\);#,##0.00_)</c:formatCode>
                <c:ptCount val="12"/>
                <c:pt idx="0">
                  <c:v>0</c:v>
                </c:pt>
                <c:pt idx="1">
                  <c:v>0</c:v>
                </c:pt>
                <c:pt idx="2">
                  <c:v>5.7381232142610756E-4</c:v>
                </c:pt>
                <c:pt idx="3">
                  <c:v>2.576090763345501E-2</c:v>
                </c:pt>
                <c:pt idx="4">
                  <c:v>9.7464122107595433E-2</c:v>
                </c:pt>
                <c:pt idx="5">
                  <c:v>0.22328297014712487</c:v>
                </c:pt>
                <c:pt idx="6">
                  <c:v>0.30970470392288624</c:v>
                </c:pt>
                <c:pt idx="7">
                  <c:v>0.18013508266037634</c:v>
                </c:pt>
                <c:pt idx="8">
                  <c:v>0.13336238075291168</c:v>
                </c:pt>
                <c:pt idx="9">
                  <c:v>1.9066430550150417E-2</c:v>
                </c:pt>
                <c:pt idx="10">
                  <c:v>0</c:v>
                </c:pt>
                <c:pt idx="11">
                  <c:v>0</c:v>
                </c:pt>
              </c:numCache>
            </c:numRef>
          </c:val>
        </c:ser>
        <c:ser>
          <c:idx val="4"/>
          <c:order val="3"/>
          <c:tx>
            <c:strRef>
              <c:f>RonanSprReuse!$F$4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RonanSprReuse!$B$36:$B$47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RonanSprReuse!$G$36:$G$47</c:f>
              <c:numCache>
                <c:formatCode>[&gt;=20]#,##0.0_);[&lt;=-20]\(#,##0.0\);#,##0.00_)</c:formatCode>
                <c:ptCount val="12"/>
                <c:pt idx="0">
                  <c:v>0</c:v>
                </c:pt>
                <c:pt idx="1">
                  <c:v>0</c:v>
                </c:pt>
                <c:pt idx="2">
                  <c:v>0</c:v>
                </c:pt>
                <c:pt idx="3">
                  <c:v>1.0902434115457642E-2</c:v>
                </c:pt>
                <c:pt idx="4">
                  <c:v>7.3042109946820852E-2</c:v>
                </c:pt>
                <c:pt idx="5">
                  <c:v>0.16766516136480433</c:v>
                </c:pt>
                <c:pt idx="6">
                  <c:v>0.26668277544293378</c:v>
                </c:pt>
                <c:pt idx="7">
                  <c:v>0.23697049350825267</c:v>
                </c:pt>
                <c:pt idx="8">
                  <c:v>0.10948619009656629</c:v>
                </c:pt>
                <c:pt idx="9">
                  <c:v>0</c:v>
                </c:pt>
                <c:pt idx="10">
                  <c:v>0</c:v>
                </c:pt>
                <c:pt idx="11">
                  <c:v>0</c:v>
                </c:pt>
              </c:numCache>
            </c:numRef>
          </c:val>
        </c:ser>
        <c:dLbls>
          <c:showLegendKey val="0"/>
          <c:showVal val="0"/>
          <c:showCatName val="0"/>
          <c:showSerName val="0"/>
          <c:showPercent val="0"/>
          <c:showBubbleSize val="0"/>
        </c:dLbls>
        <c:gapWidth val="150"/>
        <c:axId val="132811008"/>
        <c:axId val="132825088"/>
      </c:barChart>
      <c:lineChart>
        <c:grouping val="standard"/>
        <c:varyColors val="0"/>
        <c:ser>
          <c:idx val="1"/>
          <c:order val="0"/>
          <c:tx>
            <c:strRef>
              <c:f>RonanSprReuse!$Q$3</c:f>
              <c:strCache>
                <c:ptCount val="1"/>
                <c:pt idx="0">
                  <c:v>HYDROSS
2009 HIA
(Existing)
Total
River
Diversion</c:v>
                </c:pt>
              </c:strCache>
            </c:strRef>
          </c:tx>
          <c:spPr>
            <a:ln>
              <a:solidFill>
                <a:schemeClr val="accent3"/>
              </a:solidFill>
              <a:prstDash val="sysDot"/>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RonanSprReuse!$R$36:$R$47</c:f>
              <c:numCache>
                <c:formatCode>[&gt;=20]#,##0.0_);[&lt;=-20]\(#,##0.0\);#,##0.00_)</c:formatCode>
                <c:ptCount val="12"/>
                <c:pt idx="0">
                  <c:v>0</c:v>
                </c:pt>
                <c:pt idx="1">
                  <c:v>0</c:v>
                </c:pt>
                <c:pt idx="2">
                  <c:v>7.6508309523481001E-4</c:v>
                </c:pt>
                <c:pt idx="3">
                  <c:v>3.4347876844606683E-2</c:v>
                </c:pt>
                <c:pt idx="4">
                  <c:v>0.12995216281012725</c:v>
                </c:pt>
                <c:pt idx="5">
                  <c:v>0.29771062686283312</c:v>
                </c:pt>
                <c:pt idx="6">
                  <c:v>0.41293960523051487</c:v>
                </c:pt>
                <c:pt idx="7">
                  <c:v>0.24018011021383506</c:v>
                </c:pt>
                <c:pt idx="8">
                  <c:v>0.17781650767054891</c:v>
                </c:pt>
                <c:pt idx="9">
                  <c:v>2.5421907400200557E-2</c:v>
                </c:pt>
                <c:pt idx="10">
                  <c:v>0</c:v>
                </c:pt>
                <c:pt idx="11">
                  <c:v>0</c:v>
                </c:pt>
              </c:numCache>
            </c:numRef>
          </c:val>
          <c:smooth val="0"/>
        </c:ser>
        <c:ser>
          <c:idx val="2"/>
          <c:order val="1"/>
          <c:tx>
            <c:strRef>
              <c:f>RonanSprReuse!$T$3</c:f>
              <c:strCache>
                <c:ptCount val="1"/>
                <c:pt idx="0">
                  <c:v>HYDROSS
Oper. Improv.
Total
River
Diversion</c:v>
                </c:pt>
              </c:strCache>
            </c:strRef>
          </c:tx>
          <c:spPr>
            <a:ln>
              <a:solidFill>
                <a:schemeClr val="accent2"/>
              </a:solidFill>
              <a:prstDash val="sysDot"/>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RonanSprReuse!$U$36:$U$47</c:f>
              <c:numCache>
                <c:formatCode>[&gt;=20]#,##0.0_);[&lt;=-20]\(#,##0.0\);#,##0.00_)</c:formatCode>
                <c:ptCount val="12"/>
                <c:pt idx="0">
                  <c:v>0</c:v>
                </c:pt>
                <c:pt idx="1">
                  <c:v>0</c:v>
                </c:pt>
                <c:pt idx="2">
                  <c:v>0</c:v>
                </c:pt>
                <c:pt idx="3">
                  <c:v>1.4536578820610189E-2</c:v>
                </c:pt>
                <c:pt idx="4">
                  <c:v>9.7389479929094469E-2</c:v>
                </c:pt>
                <c:pt idx="5">
                  <c:v>0.22355354848640577</c:v>
                </c:pt>
                <c:pt idx="6">
                  <c:v>0.35557703392391171</c:v>
                </c:pt>
                <c:pt idx="7">
                  <c:v>0.31596065801100354</c:v>
                </c:pt>
                <c:pt idx="8">
                  <c:v>0.14598158679542173</c:v>
                </c:pt>
                <c:pt idx="9">
                  <c:v>0</c:v>
                </c:pt>
                <c:pt idx="10">
                  <c:v>0</c:v>
                </c:pt>
                <c:pt idx="11">
                  <c:v>0</c:v>
                </c:pt>
              </c:numCache>
            </c:numRef>
          </c:val>
          <c:smooth val="0"/>
        </c:ser>
        <c:dLbls>
          <c:showLegendKey val="0"/>
          <c:showVal val="0"/>
          <c:showCatName val="0"/>
          <c:showSerName val="0"/>
          <c:showPercent val="0"/>
          <c:showBubbleSize val="0"/>
        </c:dLbls>
        <c:marker val="1"/>
        <c:smooth val="0"/>
        <c:axId val="132811008"/>
        <c:axId val="132825088"/>
      </c:lineChart>
      <c:catAx>
        <c:axId val="132811008"/>
        <c:scaling>
          <c:orientation val="minMax"/>
        </c:scaling>
        <c:delete val="0"/>
        <c:axPos val="b"/>
        <c:majorTickMark val="out"/>
        <c:minorTickMark val="none"/>
        <c:tickLblPos val="nextTo"/>
        <c:crossAx val="132825088"/>
        <c:crosses val="autoZero"/>
        <c:auto val="1"/>
        <c:lblAlgn val="ctr"/>
        <c:lblOffset val="100"/>
        <c:noMultiLvlLbl val="0"/>
      </c:catAx>
      <c:valAx>
        <c:axId val="13282508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2811008"/>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ReuseBlSpr!$D$4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ReuseBlSpr!$E$6:$E$17</c:f>
              <c:numCache>
                <c:formatCode>[&gt;=20]#,##0.0_);[&lt;=-20]\(#,##0.0\);#,##0.00_)</c:formatCode>
                <c:ptCount val="12"/>
                <c:pt idx="0">
                  <c:v>0</c:v>
                </c:pt>
                <c:pt idx="1">
                  <c:v>0</c:v>
                </c:pt>
                <c:pt idx="2">
                  <c:v>0</c:v>
                </c:pt>
                <c:pt idx="3">
                  <c:v>1.2786131809663431E-2</c:v>
                </c:pt>
                <c:pt idx="4">
                  <c:v>5.7080945578854597E-2</c:v>
                </c:pt>
                <c:pt idx="5">
                  <c:v>0.16188156166163165</c:v>
                </c:pt>
                <c:pt idx="6">
                  <c:v>0.30355646858834873</c:v>
                </c:pt>
                <c:pt idx="7">
                  <c:v>0.2468180086829673</c:v>
                </c:pt>
                <c:pt idx="8">
                  <c:v>0.12089744273601404</c:v>
                </c:pt>
                <c:pt idx="9">
                  <c:v>6.5072277959894237E-3</c:v>
                </c:pt>
                <c:pt idx="10">
                  <c:v>0</c:v>
                </c:pt>
                <c:pt idx="11">
                  <c:v>0</c:v>
                </c:pt>
              </c:numCache>
            </c:numRef>
          </c:val>
        </c:ser>
        <c:ser>
          <c:idx val="4"/>
          <c:order val="3"/>
          <c:tx>
            <c:strRef>
              <c:f>ReuseBlSpr!$F$4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ReuseBlSpr!$G$6:$G$17</c:f>
              <c:numCache>
                <c:formatCode>[&gt;=20]#,##0.0_);[&lt;=-20]\(#,##0.0\);#,##0.00_)</c:formatCode>
                <c:ptCount val="12"/>
                <c:pt idx="0">
                  <c:v>0</c:v>
                </c:pt>
                <c:pt idx="1">
                  <c:v>0</c:v>
                </c:pt>
                <c:pt idx="2">
                  <c:v>0</c:v>
                </c:pt>
                <c:pt idx="3">
                  <c:v>4.1098280816775322E-3</c:v>
                </c:pt>
                <c:pt idx="4">
                  <c:v>4.3153194857614076E-2</c:v>
                </c:pt>
                <c:pt idx="5">
                  <c:v>0.13356941265451977</c:v>
                </c:pt>
                <c:pt idx="6">
                  <c:v>0.27147697717303249</c:v>
                </c:pt>
                <c:pt idx="7">
                  <c:v>0.22364314477795236</c:v>
                </c:pt>
                <c:pt idx="8">
                  <c:v>0.10731217768824666</c:v>
                </c:pt>
                <c:pt idx="9">
                  <c:v>0</c:v>
                </c:pt>
                <c:pt idx="10">
                  <c:v>0</c:v>
                </c:pt>
                <c:pt idx="11">
                  <c:v>0</c:v>
                </c:pt>
              </c:numCache>
            </c:numRef>
          </c:val>
        </c:ser>
        <c:dLbls>
          <c:showLegendKey val="0"/>
          <c:showVal val="0"/>
          <c:showCatName val="0"/>
          <c:showSerName val="0"/>
          <c:showPercent val="0"/>
          <c:showBubbleSize val="0"/>
        </c:dLbls>
        <c:gapWidth val="150"/>
        <c:axId val="133131648"/>
        <c:axId val="133133440"/>
      </c:barChart>
      <c:lineChart>
        <c:grouping val="standard"/>
        <c:varyColors val="0"/>
        <c:ser>
          <c:idx val="1"/>
          <c:order val="0"/>
          <c:tx>
            <c:strRef>
              <c:f>ReuseBlSpr!$Q$3</c:f>
              <c:strCache>
                <c:ptCount val="1"/>
                <c:pt idx="0">
                  <c:v>HYDROSS
2009 HIA
(Existing)
Total
River
Diversion</c:v>
                </c:pt>
              </c:strCache>
            </c:strRef>
          </c:tx>
          <c:spPr>
            <a:ln>
              <a:solidFill>
                <a:schemeClr val="accent3"/>
              </a:solidFill>
              <a:prstDash val="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ReuseBlSpr!$R$6:$R$17</c:f>
              <c:numCache>
                <c:formatCode>[&gt;=20]#,##0.0_);[&lt;=-20]\(#,##0.0\);#,##0.00_)</c:formatCode>
                <c:ptCount val="12"/>
                <c:pt idx="0">
                  <c:v>0</c:v>
                </c:pt>
                <c:pt idx="1">
                  <c:v>0</c:v>
                </c:pt>
                <c:pt idx="2">
                  <c:v>0</c:v>
                </c:pt>
                <c:pt idx="3">
                  <c:v>1.7575438913626711E-2</c:v>
                </c:pt>
                <c:pt idx="4">
                  <c:v>7.8461780864404931E-2</c:v>
                </c:pt>
                <c:pt idx="5">
                  <c:v>0.22251761053145241</c:v>
                </c:pt>
                <c:pt idx="6">
                  <c:v>0.41725975063690557</c:v>
                </c:pt>
                <c:pt idx="7">
                  <c:v>0.33926874045768701</c:v>
                </c:pt>
                <c:pt idx="8">
                  <c:v>0.16618205187080967</c:v>
                </c:pt>
                <c:pt idx="9">
                  <c:v>8.944643018542163E-3</c:v>
                </c:pt>
                <c:pt idx="10">
                  <c:v>0</c:v>
                </c:pt>
                <c:pt idx="11">
                  <c:v>0</c:v>
                </c:pt>
              </c:numCache>
            </c:numRef>
          </c:val>
          <c:smooth val="0"/>
        </c:ser>
        <c:ser>
          <c:idx val="2"/>
          <c:order val="1"/>
          <c:tx>
            <c:strRef>
              <c:f>ReuseBlSpr!$T$3</c:f>
              <c:strCache>
                <c:ptCount val="1"/>
                <c:pt idx="0">
                  <c:v>HYDROSS
Oper. Improv.
Total
River
Diversion</c:v>
                </c:pt>
              </c:strCache>
            </c:strRef>
          </c:tx>
          <c:spPr>
            <a:ln>
              <a:solidFill>
                <a:schemeClr val="accent2"/>
              </a:solidFill>
              <a:prstDash val="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ReuseBlSpr!$U$6:$U$17</c:f>
              <c:numCache>
                <c:formatCode>[&gt;=20]#,##0.0_);[&lt;=-20]\(#,##0.0\);#,##0.00_)</c:formatCode>
                <c:ptCount val="12"/>
                <c:pt idx="0">
                  <c:v>0</c:v>
                </c:pt>
                <c:pt idx="1">
                  <c:v>0</c:v>
                </c:pt>
                <c:pt idx="2">
                  <c:v>0</c:v>
                </c:pt>
                <c:pt idx="3">
                  <c:v>5.6492482222371566E-3</c:v>
                </c:pt>
                <c:pt idx="4">
                  <c:v>5.9317106333490147E-2</c:v>
                </c:pt>
                <c:pt idx="5">
                  <c:v>0.18360056722270759</c:v>
                </c:pt>
                <c:pt idx="6">
                  <c:v>0.37316422979110991</c:v>
                </c:pt>
                <c:pt idx="7">
                  <c:v>0.30741325742673858</c:v>
                </c:pt>
                <c:pt idx="8">
                  <c:v>0.14750814802508133</c:v>
                </c:pt>
                <c:pt idx="9">
                  <c:v>0</c:v>
                </c:pt>
                <c:pt idx="10">
                  <c:v>0</c:v>
                </c:pt>
                <c:pt idx="11">
                  <c:v>0</c:v>
                </c:pt>
              </c:numCache>
            </c:numRef>
          </c:val>
          <c:smooth val="0"/>
        </c:ser>
        <c:dLbls>
          <c:showLegendKey val="0"/>
          <c:showVal val="0"/>
          <c:showCatName val="0"/>
          <c:showSerName val="0"/>
          <c:showPercent val="0"/>
          <c:showBubbleSize val="0"/>
        </c:dLbls>
        <c:marker val="1"/>
        <c:smooth val="0"/>
        <c:axId val="133131648"/>
        <c:axId val="133133440"/>
      </c:lineChart>
      <c:catAx>
        <c:axId val="133131648"/>
        <c:scaling>
          <c:orientation val="minMax"/>
        </c:scaling>
        <c:delete val="0"/>
        <c:axPos val="b"/>
        <c:majorTickMark val="out"/>
        <c:minorTickMark val="none"/>
        <c:tickLblPos val="nextTo"/>
        <c:crossAx val="133133440"/>
        <c:crosses val="autoZero"/>
        <c:auto val="1"/>
        <c:lblAlgn val="ctr"/>
        <c:lblOffset val="100"/>
        <c:noMultiLvlLbl val="0"/>
      </c:catAx>
      <c:valAx>
        <c:axId val="13313344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131648"/>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ReuseBlSpr!$D$4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ReuseBlSpr!$B$21:$B$32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ReuseBlSpr!$E$21:$E$32</c:f>
              <c:numCache>
                <c:formatCode>[&gt;=20]#,##0.0_);[&lt;=-20]\(#,##0.0\);#,##0.00_)</c:formatCode>
                <c:ptCount val="12"/>
                <c:pt idx="0">
                  <c:v>0</c:v>
                </c:pt>
                <c:pt idx="1">
                  <c:v>0</c:v>
                </c:pt>
                <c:pt idx="2">
                  <c:v>3.4248567347312759E-4</c:v>
                </c:pt>
                <c:pt idx="3">
                  <c:v>2.6675828567184711E-2</c:v>
                </c:pt>
                <c:pt idx="4">
                  <c:v>6.9943185315956502E-2</c:v>
                </c:pt>
                <c:pt idx="5">
                  <c:v>0.15800005736226949</c:v>
                </c:pt>
                <c:pt idx="6">
                  <c:v>0.32859597671560631</c:v>
                </c:pt>
                <c:pt idx="7">
                  <c:v>0.23829392080985834</c:v>
                </c:pt>
                <c:pt idx="8">
                  <c:v>0.10232710844102667</c:v>
                </c:pt>
                <c:pt idx="9">
                  <c:v>1.2862239737101907E-2</c:v>
                </c:pt>
                <c:pt idx="10">
                  <c:v>0</c:v>
                </c:pt>
                <c:pt idx="11">
                  <c:v>0</c:v>
                </c:pt>
              </c:numCache>
            </c:numRef>
          </c:val>
        </c:ser>
        <c:ser>
          <c:idx val="4"/>
          <c:order val="3"/>
          <c:tx>
            <c:strRef>
              <c:f>ReuseBlSpr!$F$4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ReuseBlSpr!$B$21:$B$32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ReuseBlSpr!$G$21:$G$32</c:f>
              <c:numCache>
                <c:formatCode>[&gt;=20]#,##0.0_);[&lt;=-20]\(#,##0.0\);#,##0.00_)</c:formatCode>
                <c:ptCount val="12"/>
                <c:pt idx="0">
                  <c:v>0</c:v>
                </c:pt>
                <c:pt idx="1">
                  <c:v>0</c:v>
                </c:pt>
                <c:pt idx="2">
                  <c:v>0</c:v>
                </c:pt>
                <c:pt idx="3">
                  <c:v>1.7276499528533325E-2</c:v>
                </c:pt>
                <c:pt idx="4">
                  <c:v>5.7271215397450795E-2</c:v>
                </c:pt>
                <c:pt idx="5">
                  <c:v>0.1309056351941732</c:v>
                </c:pt>
                <c:pt idx="6">
                  <c:v>0.2840347852003805</c:v>
                </c:pt>
                <c:pt idx="7">
                  <c:v>0.22710605547640286</c:v>
                </c:pt>
                <c:pt idx="8">
                  <c:v>8.680109124357821E-2</c:v>
                </c:pt>
                <c:pt idx="9">
                  <c:v>0</c:v>
                </c:pt>
                <c:pt idx="10">
                  <c:v>0</c:v>
                </c:pt>
                <c:pt idx="11">
                  <c:v>0</c:v>
                </c:pt>
              </c:numCache>
            </c:numRef>
          </c:val>
        </c:ser>
        <c:dLbls>
          <c:showLegendKey val="0"/>
          <c:showVal val="0"/>
          <c:showCatName val="0"/>
          <c:showSerName val="0"/>
          <c:showPercent val="0"/>
          <c:showBubbleSize val="0"/>
        </c:dLbls>
        <c:gapWidth val="150"/>
        <c:axId val="133161344"/>
        <c:axId val="133162880"/>
      </c:barChart>
      <c:lineChart>
        <c:grouping val="standard"/>
        <c:varyColors val="0"/>
        <c:ser>
          <c:idx val="1"/>
          <c:order val="0"/>
          <c:tx>
            <c:strRef>
              <c:f>ReuseBlSpr!$Q$3</c:f>
              <c:strCache>
                <c:ptCount val="1"/>
                <c:pt idx="0">
                  <c:v>HYDROSS
2009 HIA
(Existing)
Total
River
Diversion</c:v>
                </c:pt>
              </c:strCache>
            </c:strRef>
          </c:tx>
          <c:spPr>
            <a:ln>
              <a:solidFill>
                <a:schemeClr val="accent3"/>
              </a:solidFill>
              <a:prstDash val="sys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ReuseBlSpr!$R$21:$R$32</c:f>
              <c:numCache>
                <c:formatCode>[&gt;=20]#,##0.0_);[&lt;=-20]\(#,##0.0\);#,##0.00_)</c:formatCode>
                <c:ptCount val="12"/>
                <c:pt idx="0">
                  <c:v>0</c:v>
                </c:pt>
                <c:pt idx="1">
                  <c:v>0</c:v>
                </c:pt>
                <c:pt idx="2">
                  <c:v>4.707706851864297E-4</c:v>
                </c:pt>
                <c:pt idx="3">
                  <c:v>3.6667805590631909E-2</c:v>
                </c:pt>
                <c:pt idx="4">
                  <c:v>9.6141835485850854E-2</c:v>
                </c:pt>
                <c:pt idx="5">
                  <c:v>0.21718220943267283</c:v>
                </c:pt>
                <c:pt idx="6">
                  <c:v>0.45167831850942447</c:v>
                </c:pt>
                <c:pt idx="7">
                  <c:v>0.32755178118193584</c:v>
                </c:pt>
                <c:pt idx="8">
                  <c:v>0.14065581916292327</c:v>
                </c:pt>
                <c:pt idx="9">
                  <c:v>1.7680054621445913E-2</c:v>
                </c:pt>
                <c:pt idx="10">
                  <c:v>0</c:v>
                </c:pt>
                <c:pt idx="11">
                  <c:v>0</c:v>
                </c:pt>
              </c:numCache>
            </c:numRef>
          </c:val>
          <c:smooth val="0"/>
        </c:ser>
        <c:ser>
          <c:idx val="2"/>
          <c:order val="1"/>
          <c:tx>
            <c:strRef>
              <c:f>ReuseBlSpr!$T$3</c:f>
              <c:strCache>
                <c:ptCount val="1"/>
                <c:pt idx="0">
                  <c:v>HYDROSS
Oper. Improv.
Total
River
Diversion</c:v>
                </c:pt>
              </c:strCache>
            </c:strRef>
          </c:tx>
          <c:spPr>
            <a:ln>
              <a:solidFill>
                <a:schemeClr val="accent2"/>
              </a:solidFill>
              <a:prstDash val="sys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ReuseBlSpr!$U$21:$U$32</c:f>
              <c:numCache>
                <c:formatCode>[&gt;=20]#,##0.0_);[&lt;=-20]\(#,##0.0\);#,##0.00_)</c:formatCode>
                <c:ptCount val="12"/>
                <c:pt idx="0">
                  <c:v>0</c:v>
                </c:pt>
                <c:pt idx="1">
                  <c:v>0</c:v>
                </c:pt>
                <c:pt idx="2">
                  <c:v>0</c:v>
                </c:pt>
                <c:pt idx="3">
                  <c:v>2.3747765674959901E-2</c:v>
                </c:pt>
                <c:pt idx="4">
                  <c:v>7.8723320133952987E-2</c:v>
                </c:pt>
                <c:pt idx="5">
                  <c:v>0.17993901744903537</c:v>
                </c:pt>
                <c:pt idx="6">
                  <c:v>0.39042582158127903</c:v>
                </c:pt>
                <c:pt idx="7">
                  <c:v>0.31217327213251245</c:v>
                </c:pt>
                <c:pt idx="8">
                  <c:v>0.11931421476780513</c:v>
                </c:pt>
                <c:pt idx="9">
                  <c:v>0</c:v>
                </c:pt>
                <c:pt idx="10">
                  <c:v>0</c:v>
                </c:pt>
                <c:pt idx="11">
                  <c:v>0</c:v>
                </c:pt>
              </c:numCache>
            </c:numRef>
          </c:val>
          <c:smooth val="0"/>
        </c:ser>
        <c:dLbls>
          <c:showLegendKey val="0"/>
          <c:showVal val="0"/>
          <c:showCatName val="0"/>
          <c:showSerName val="0"/>
          <c:showPercent val="0"/>
          <c:showBubbleSize val="0"/>
        </c:dLbls>
        <c:marker val="1"/>
        <c:smooth val="0"/>
        <c:axId val="133161344"/>
        <c:axId val="133162880"/>
      </c:lineChart>
      <c:catAx>
        <c:axId val="133161344"/>
        <c:scaling>
          <c:orientation val="minMax"/>
        </c:scaling>
        <c:delete val="0"/>
        <c:axPos val="b"/>
        <c:majorTickMark val="out"/>
        <c:minorTickMark val="none"/>
        <c:tickLblPos val="nextTo"/>
        <c:crossAx val="133162880"/>
        <c:crosses val="autoZero"/>
        <c:auto val="1"/>
        <c:lblAlgn val="ctr"/>
        <c:lblOffset val="100"/>
        <c:noMultiLvlLbl val="0"/>
      </c:catAx>
      <c:valAx>
        <c:axId val="13316288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161344"/>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ReuseBlSpr!$D$4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ReuseBlSpr!$B$36:$B$47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ReuseBlSpr!$E$36:$E$47</c:f>
              <c:numCache>
                <c:formatCode>[&gt;=20]#,##0.0_);[&lt;=-20]\(#,##0.0\);#,##0.00_)</c:formatCode>
                <c:ptCount val="12"/>
                <c:pt idx="0">
                  <c:v>0</c:v>
                </c:pt>
                <c:pt idx="1">
                  <c:v>0</c:v>
                </c:pt>
                <c:pt idx="2">
                  <c:v>6.8497134694625518E-4</c:v>
                </c:pt>
                <c:pt idx="3">
                  <c:v>2.6599720639746249E-2</c:v>
                </c:pt>
                <c:pt idx="4">
                  <c:v>0.10320234960656913</c:v>
                </c:pt>
                <c:pt idx="5">
                  <c:v>0.24624719922717872</c:v>
                </c:pt>
                <c:pt idx="6">
                  <c:v>0.34842209181332845</c:v>
                </c:pt>
                <c:pt idx="7">
                  <c:v>0.20788880379818844</c:v>
                </c:pt>
                <c:pt idx="8">
                  <c:v>0.14898126796081049</c:v>
                </c:pt>
                <c:pt idx="9">
                  <c:v>1.5297693415133031E-2</c:v>
                </c:pt>
                <c:pt idx="10">
                  <c:v>0</c:v>
                </c:pt>
                <c:pt idx="11">
                  <c:v>0</c:v>
                </c:pt>
              </c:numCache>
            </c:numRef>
          </c:val>
        </c:ser>
        <c:ser>
          <c:idx val="4"/>
          <c:order val="3"/>
          <c:tx>
            <c:strRef>
              <c:f>ReuseBlSpr!$F$4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ReuseBlSpr!$B$36:$B$47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ReuseBlSpr!$G$36:$G$47</c:f>
              <c:numCache>
                <c:formatCode>[&gt;=20]#,##0.0_);[&lt;=-20]\(#,##0.0\);#,##0.00_)</c:formatCode>
                <c:ptCount val="12"/>
                <c:pt idx="0">
                  <c:v>0</c:v>
                </c:pt>
                <c:pt idx="1">
                  <c:v>0</c:v>
                </c:pt>
                <c:pt idx="2">
                  <c:v>0</c:v>
                </c:pt>
                <c:pt idx="3">
                  <c:v>1.5069369632817617E-2</c:v>
                </c:pt>
                <c:pt idx="4">
                  <c:v>6.8268810912310129E-2</c:v>
                </c:pt>
                <c:pt idx="5">
                  <c:v>0.16302318057320872</c:v>
                </c:pt>
                <c:pt idx="6">
                  <c:v>0.26302899722736206</c:v>
                </c:pt>
                <c:pt idx="7">
                  <c:v>0.23403187687330387</c:v>
                </c:pt>
                <c:pt idx="8">
                  <c:v>0.11724426221896736</c:v>
                </c:pt>
                <c:pt idx="9">
                  <c:v>0</c:v>
                </c:pt>
                <c:pt idx="10">
                  <c:v>0</c:v>
                </c:pt>
                <c:pt idx="11">
                  <c:v>0</c:v>
                </c:pt>
              </c:numCache>
            </c:numRef>
          </c:val>
        </c:ser>
        <c:dLbls>
          <c:showLegendKey val="0"/>
          <c:showVal val="0"/>
          <c:showCatName val="0"/>
          <c:showSerName val="0"/>
          <c:showPercent val="0"/>
          <c:showBubbleSize val="0"/>
        </c:dLbls>
        <c:gapWidth val="150"/>
        <c:axId val="133207168"/>
        <c:axId val="133208704"/>
      </c:barChart>
      <c:lineChart>
        <c:grouping val="standard"/>
        <c:varyColors val="0"/>
        <c:ser>
          <c:idx val="1"/>
          <c:order val="0"/>
          <c:tx>
            <c:strRef>
              <c:f>ReuseBlSpr!$Q$3</c:f>
              <c:strCache>
                <c:ptCount val="1"/>
                <c:pt idx="0">
                  <c:v>HYDROSS
2009 HIA
(Existing)
Total
River
Diversion</c:v>
                </c:pt>
              </c:strCache>
            </c:strRef>
          </c:tx>
          <c:spPr>
            <a:ln>
              <a:solidFill>
                <a:schemeClr val="accent3"/>
              </a:solidFill>
              <a:prstDash val="sysDot"/>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ReuseBlSpr!$R$36:$R$47</c:f>
              <c:numCache>
                <c:formatCode>[&gt;=20]#,##0.0_);[&lt;=-20]\(#,##0.0\);#,##0.00_)</c:formatCode>
                <c:ptCount val="12"/>
                <c:pt idx="0">
                  <c:v>0</c:v>
                </c:pt>
                <c:pt idx="1">
                  <c:v>0</c:v>
                </c:pt>
                <c:pt idx="2">
                  <c:v>9.4154137037285928E-4</c:v>
                </c:pt>
                <c:pt idx="3">
                  <c:v>3.6563189882812701E-2</c:v>
                </c:pt>
                <c:pt idx="4">
                  <c:v>0.14185889980284414</c:v>
                </c:pt>
                <c:pt idx="5">
                  <c:v>0.33848412264904293</c:v>
                </c:pt>
                <c:pt idx="6">
                  <c:v>0.47893071039632779</c:v>
                </c:pt>
                <c:pt idx="7">
                  <c:v>0.28575780590816274</c:v>
                </c:pt>
                <c:pt idx="8">
                  <c:v>0.20478524805609691</c:v>
                </c:pt>
                <c:pt idx="9">
                  <c:v>2.1027757271660525E-2</c:v>
                </c:pt>
                <c:pt idx="10">
                  <c:v>0</c:v>
                </c:pt>
                <c:pt idx="11">
                  <c:v>0</c:v>
                </c:pt>
              </c:numCache>
            </c:numRef>
          </c:val>
          <c:smooth val="0"/>
        </c:ser>
        <c:ser>
          <c:idx val="2"/>
          <c:order val="1"/>
          <c:tx>
            <c:strRef>
              <c:f>ReuseBlSpr!$T$3</c:f>
              <c:strCache>
                <c:ptCount val="1"/>
                <c:pt idx="0">
                  <c:v>HYDROSS
Oper. Improv.
Total
River
Diversion</c:v>
                </c:pt>
              </c:strCache>
            </c:strRef>
          </c:tx>
          <c:spPr>
            <a:ln>
              <a:solidFill>
                <a:schemeClr val="accent2"/>
              </a:solidFill>
              <a:prstDash val="sysDot"/>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ReuseBlSpr!$U$36:$U$47</c:f>
              <c:numCache>
                <c:formatCode>[&gt;=20]#,##0.0_);[&lt;=-20]\(#,##0.0\);#,##0.00_)</c:formatCode>
                <c:ptCount val="12"/>
                <c:pt idx="0">
                  <c:v>0</c:v>
                </c:pt>
                <c:pt idx="1">
                  <c:v>0</c:v>
                </c:pt>
                <c:pt idx="2">
                  <c:v>0</c:v>
                </c:pt>
                <c:pt idx="3">
                  <c:v>2.071391014820291E-2</c:v>
                </c:pt>
                <c:pt idx="4">
                  <c:v>9.3840289913828326E-2</c:v>
                </c:pt>
                <c:pt idx="5">
                  <c:v>0.22408684614874053</c:v>
                </c:pt>
                <c:pt idx="6">
                  <c:v>0.36155188622317802</c:v>
                </c:pt>
                <c:pt idx="7">
                  <c:v>0.32169330154406039</c:v>
                </c:pt>
                <c:pt idx="8">
                  <c:v>0.16116049789548778</c:v>
                </c:pt>
                <c:pt idx="9">
                  <c:v>0</c:v>
                </c:pt>
                <c:pt idx="10">
                  <c:v>0</c:v>
                </c:pt>
                <c:pt idx="11">
                  <c:v>0</c:v>
                </c:pt>
              </c:numCache>
            </c:numRef>
          </c:val>
          <c:smooth val="0"/>
        </c:ser>
        <c:dLbls>
          <c:showLegendKey val="0"/>
          <c:showVal val="0"/>
          <c:showCatName val="0"/>
          <c:showSerName val="0"/>
          <c:showPercent val="0"/>
          <c:showBubbleSize val="0"/>
        </c:dLbls>
        <c:marker val="1"/>
        <c:smooth val="0"/>
        <c:axId val="133207168"/>
        <c:axId val="133208704"/>
      </c:lineChart>
      <c:catAx>
        <c:axId val="133207168"/>
        <c:scaling>
          <c:orientation val="minMax"/>
        </c:scaling>
        <c:delete val="0"/>
        <c:axPos val="b"/>
        <c:majorTickMark val="out"/>
        <c:minorTickMark val="none"/>
        <c:tickLblPos val="nextTo"/>
        <c:crossAx val="133208704"/>
        <c:crosses val="autoZero"/>
        <c:auto val="1"/>
        <c:lblAlgn val="ctr"/>
        <c:lblOffset val="100"/>
        <c:noMultiLvlLbl val="0"/>
      </c:catAx>
      <c:valAx>
        <c:axId val="13320870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207168"/>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PabloFdrMud!$D$4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PabloFdrMud!$E$6:$E$17</c:f>
              <c:numCache>
                <c:formatCode>[&gt;=20]#,##0.0_);[&lt;=-20]\(#,##0.0\);#,##0.00_)</c:formatCode>
                <c:ptCount val="12"/>
                <c:pt idx="0">
                  <c:v>0</c:v>
                </c:pt>
                <c:pt idx="1">
                  <c:v>0</c:v>
                </c:pt>
                <c:pt idx="2">
                  <c:v>0</c:v>
                </c:pt>
                <c:pt idx="3">
                  <c:v>1.9356752511505392E-2</c:v>
                </c:pt>
                <c:pt idx="4">
                  <c:v>3.2254864425344587E-2</c:v>
                </c:pt>
                <c:pt idx="5">
                  <c:v>9.2195034114645316E-2</c:v>
                </c:pt>
                <c:pt idx="6">
                  <c:v>0.17249908919114673</c:v>
                </c:pt>
                <c:pt idx="7">
                  <c:v>0.17744876663645875</c:v>
                </c:pt>
                <c:pt idx="8">
                  <c:v>5.006128760107563E-2</c:v>
                </c:pt>
                <c:pt idx="9">
                  <c:v>4.3562740352732854E-3</c:v>
                </c:pt>
                <c:pt idx="10">
                  <c:v>0</c:v>
                </c:pt>
                <c:pt idx="11">
                  <c:v>0</c:v>
                </c:pt>
              </c:numCache>
            </c:numRef>
          </c:val>
        </c:ser>
        <c:ser>
          <c:idx val="4"/>
          <c:order val="3"/>
          <c:tx>
            <c:strRef>
              <c:f>PabloFdrMud!$F$4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PabloFdrMud!$G$6:$G$17</c:f>
              <c:numCache>
                <c:formatCode>[&gt;=20]#,##0.0_);[&lt;=-20]\(#,##0.0\);#,##0.00_)</c:formatCode>
                <c:ptCount val="12"/>
                <c:pt idx="0">
                  <c:v>0</c:v>
                </c:pt>
                <c:pt idx="1">
                  <c:v>0</c:v>
                </c:pt>
                <c:pt idx="2">
                  <c:v>0</c:v>
                </c:pt>
                <c:pt idx="3">
                  <c:v>1.8553405774486241E-2</c:v>
                </c:pt>
                <c:pt idx="4">
                  <c:v>3.537253097406793E-2</c:v>
                </c:pt>
                <c:pt idx="5">
                  <c:v>0.10687382501873668</c:v>
                </c:pt>
                <c:pt idx="6">
                  <c:v>0.24872923408449299</c:v>
                </c:pt>
                <c:pt idx="7">
                  <c:v>0.18788190502141319</c:v>
                </c:pt>
                <c:pt idx="8">
                  <c:v>7.9140051405330064E-2</c:v>
                </c:pt>
                <c:pt idx="9">
                  <c:v>0</c:v>
                </c:pt>
                <c:pt idx="10">
                  <c:v>0</c:v>
                </c:pt>
                <c:pt idx="11">
                  <c:v>0</c:v>
                </c:pt>
              </c:numCache>
            </c:numRef>
          </c:val>
        </c:ser>
        <c:dLbls>
          <c:showLegendKey val="0"/>
          <c:showVal val="0"/>
          <c:showCatName val="0"/>
          <c:showSerName val="0"/>
          <c:showPercent val="0"/>
          <c:showBubbleSize val="0"/>
        </c:dLbls>
        <c:gapWidth val="150"/>
        <c:axId val="133343488"/>
        <c:axId val="133345280"/>
      </c:barChart>
      <c:lineChart>
        <c:grouping val="standard"/>
        <c:varyColors val="0"/>
        <c:ser>
          <c:idx val="1"/>
          <c:order val="0"/>
          <c:tx>
            <c:strRef>
              <c:f>PabloFdrMud!$W$3</c:f>
              <c:strCache>
                <c:ptCount val="1"/>
                <c:pt idx="0">
                  <c:v>HYDROSS
2009 HIA
(Existing)
Total
River
Diversion</c:v>
                </c:pt>
              </c:strCache>
            </c:strRef>
          </c:tx>
          <c:spPr>
            <a:ln>
              <a:solidFill>
                <a:schemeClr val="accent3"/>
              </a:solidFill>
              <a:prstDash val="dash"/>
            </a:ln>
          </c:spPr>
          <c:marker>
            <c:symbol val="none"/>
          </c:marker>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PabloFdrMud!$X$6:$X$17</c:f>
              <c:numCache>
                <c:formatCode>[&gt;=20]#,##0.0_);[&lt;=-20]\(#,##0.0\);#,##0.00_)</c:formatCode>
                <c:ptCount val="12"/>
                <c:pt idx="0">
                  <c:v>7.7244885574234935E-3</c:v>
                </c:pt>
                <c:pt idx="1">
                  <c:v>0.14401407521563536</c:v>
                </c:pt>
                <c:pt idx="2">
                  <c:v>0.38576350012195398</c:v>
                </c:pt>
                <c:pt idx="3">
                  <c:v>1.1569911127156671</c:v>
                </c:pt>
                <c:pt idx="4">
                  <c:v>2.8714046963822324</c:v>
                </c:pt>
                <c:pt idx="5">
                  <c:v>5.0911954029175153</c:v>
                </c:pt>
                <c:pt idx="6">
                  <c:v>4.771329493858218</c:v>
                </c:pt>
                <c:pt idx="7">
                  <c:v>3.0124651006316783</c:v>
                </c:pt>
                <c:pt idx="8">
                  <c:v>1.3619883702035913</c:v>
                </c:pt>
                <c:pt idx="9">
                  <c:v>0.6155560858763689</c:v>
                </c:pt>
                <c:pt idx="10">
                  <c:v>0.36948097609613306</c:v>
                </c:pt>
                <c:pt idx="11">
                  <c:v>2.1841657300300917E-2</c:v>
                </c:pt>
              </c:numCache>
            </c:numRef>
          </c:val>
          <c:smooth val="0"/>
        </c:ser>
        <c:ser>
          <c:idx val="2"/>
          <c:order val="1"/>
          <c:tx>
            <c:strRef>
              <c:f>PabloFdrMud!$Z$3</c:f>
              <c:strCache>
                <c:ptCount val="1"/>
                <c:pt idx="0">
                  <c:v>HYDROSS
Oper. Improv.
Total
River
Diversion</c:v>
                </c:pt>
              </c:strCache>
            </c:strRef>
          </c:tx>
          <c:spPr>
            <a:ln>
              <a:solidFill>
                <a:schemeClr val="accent2"/>
              </a:solidFill>
              <a:prstDash val="dash"/>
            </a:ln>
          </c:spPr>
          <c:marker>
            <c:symbol val="none"/>
          </c:marker>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PabloFdrMud!$AA$6:$AA$17</c:f>
              <c:numCache>
                <c:formatCode>[&gt;=20]#,##0.0_);[&lt;=-20]\(#,##0.0\);#,##0.00_)</c:formatCode>
                <c:ptCount val="12"/>
                <c:pt idx="0">
                  <c:v>2.1171086401664839E-2</c:v>
                </c:pt>
                <c:pt idx="1">
                  <c:v>7.0603792618682869E-3</c:v>
                </c:pt>
                <c:pt idx="2">
                  <c:v>5.8103460777276641E-2</c:v>
                </c:pt>
                <c:pt idx="3">
                  <c:v>1.6794778450219774</c:v>
                </c:pt>
                <c:pt idx="4">
                  <c:v>1.917152151711693</c:v>
                </c:pt>
                <c:pt idx="5">
                  <c:v>3.201444760055876</c:v>
                </c:pt>
                <c:pt idx="6">
                  <c:v>3.2594663738496426</c:v>
                </c:pt>
                <c:pt idx="7">
                  <c:v>2.5806095437046142</c:v>
                </c:pt>
                <c:pt idx="8">
                  <c:v>1.6796989754686575</c:v>
                </c:pt>
                <c:pt idx="9">
                  <c:v>0.37237290286992264</c:v>
                </c:pt>
                <c:pt idx="10">
                  <c:v>1.8840601239571646E-2</c:v>
                </c:pt>
                <c:pt idx="11">
                  <c:v>9.3765053040471644E-3</c:v>
                </c:pt>
              </c:numCache>
            </c:numRef>
          </c:val>
          <c:smooth val="0"/>
        </c:ser>
        <c:dLbls>
          <c:showLegendKey val="0"/>
          <c:showVal val="0"/>
          <c:showCatName val="0"/>
          <c:showSerName val="0"/>
          <c:showPercent val="0"/>
          <c:showBubbleSize val="0"/>
        </c:dLbls>
        <c:marker val="1"/>
        <c:smooth val="0"/>
        <c:axId val="133343488"/>
        <c:axId val="133345280"/>
      </c:lineChart>
      <c:catAx>
        <c:axId val="133343488"/>
        <c:scaling>
          <c:orientation val="minMax"/>
        </c:scaling>
        <c:delete val="0"/>
        <c:axPos val="b"/>
        <c:majorTickMark val="out"/>
        <c:minorTickMark val="none"/>
        <c:tickLblPos val="nextTo"/>
        <c:crossAx val="133345280"/>
        <c:crosses val="autoZero"/>
        <c:auto val="1"/>
        <c:lblAlgn val="ctr"/>
        <c:lblOffset val="100"/>
        <c:noMultiLvlLbl val="0"/>
      </c:catAx>
      <c:valAx>
        <c:axId val="133345280"/>
        <c:scaling>
          <c:orientation val="minMax"/>
          <c:max val="1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343488"/>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PabloFdrMud!$D$4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PabloFdrMud!$B$21:$B$32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PabloFdrMud!$E$21:$E$32</c:f>
              <c:numCache>
                <c:formatCode>[&gt;=20]#,##0.0_);[&lt;=-20]\(#,##0.0\);#,##0.00_)</c:formatCode>
                <c:ptCount val="12"/>
                <c:pt idx="0">
                  <c:v>0</c:v>
                </c:pt>
                <c:pt idx="1">
                  <c:v>0</c:v>
                </c:pt>
                <c:pt idx="2">
                  <c:v>1.3890289861872104E-4</c:v>
                </c:pt>
                <c:pt idx="3">
                  <c:v>2.1227297041930937E-2</c:v>
                </c:pt>
                <c:pt idx="4">
                  <c:v>3.7760046202505747E-2</c:v>
                </c:pt>
                <c:pt idx="5">
                  <c:v>8.7301037674781964E-2</c:v>
                </c:pt>
                <c:pt idx="6">
                  <c:v>0.17454322653080745</c:v>
                </c:pt>
                <c:pt idx="7">
                  <c:v>0.17404057725781238</c:v>
                </c:pt>
                <c:pt idx="8">
                  <c:v>5.0510825074152513E-2</c:v>
                </c:pt>
                <c:pt idx="9">
                  <c:v>8.9461521410908046E-3</c:v>
                </c:pt>
                <c:pt idx="10">
                  <c:v>0</c:v>
                </c:pt>
                <c:pt idx="11">
                  <c:v>0</c:v>
                </c:pt>
              </c:numCache>
            </c:numRef>
          </c:val>
        </c:ser>
        <c:ser>
          <c:idx val="4"/>
          <c:order val="3"/>
          <c:tx>
            <c:strRef>
              <c:f>PabloFdrMud!$F$4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PabloFdrMud!$B$21:$B$32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PabloFdrMud!$G$21:$G$32</c:f>
              <c:numCache>
                <c:formatCode>[&gt;=20]#,##0.0_);[&lt;=-20]\(#,##0.0\);#,##0.00_)</c:formatCode>
                <c:ptCount val="12"/>
                <c:pt idx="0">
                  <c:v>0</c:v>
                </c:pt>
                <c:pt idx="1">
                  <c:v>0</c:v>
                </c:pt>
                <c:pt idx="2">
                  <c:v>0</c:v>
                </c:pt>
                <c:pt idx="3">
                  <c:v>2.2803635412004856E-2</c:v>
                </c:pt>
                <c:pt idx="4">
                  <c:v>4.9151950793282315E-2</c:v>
                </c:pt>
                <c:pt idx="5">
                  <c:v>0.12106168378162846</c:v>
                </c:pt>
                <c:pt idx="6">
                  <c:v>0.26825415091723626</c:v>
                </c:pt>
                <c:pt idx="7">
                  <c:v>0.2040662418888449</c:v>
                </c:pt>
                <c:pt idx="8">
                  <c:v>7.0896223993253821E-2</c:v>
                </c:pt>
                <c:pt idx="9">
                  <c:v>0</c:v>
                </c:pt>
                <c:pt idx="10">
                  <c:v>0</c:v>
                </c:pt>
                <c:pt idx="11">
                  <c:v>0</c:v>
                </c:pt>
              </c:numCache>
            </c:numRef>
          </c:val>
        </c:ser>
        <c:dLbls>
          <c:showLegendKey val="0"/>
          <c:showVal val="0"/>
          <c:showCatName val="0"/>
          <c:showSerName val="0"/>
          <c:showPercent val="0"/>
          <c:showBubbleSize val="0"/>
        </c:dLbls>
        <c:gapWidth val="150"/>
        <c:axId val="133971328"/>
        <c:axId val="133989504"/>
      </c:barChart>
      <c:lineChart>
        <c:grouping val="standard"/>
        <c:varyColors val="0"/>
        <c:ser>
          <c:idx val="1"/>
          <c:order val="0"/>
          <c:tx>
            <c:strRef>
              <c:f>PabloFdrMud!$W$3</c:f>
              <c:strCache>
                <c:ptCount val="1"/>
                <c:pt idx="0">
                  <c:v>HYDROSS
2009 HIA
(Existing)
Total
River
Diversion</c:v>
                </c:pt>
              </c:strCache>
            </c:strRef>
          </c:tx>
          <c:spPr>
            <a:ln>
              <a:solidFill>
                <a:schemeClr val="accent3"/>
              </a:solidFill>
              <a:prstDash val="sysDash"/>
            </a:ln>
          </c:spPr>
          <c:marker>
            <c:symbol val="none"/>
          </c:marker>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PabloFdrMud!$X$21:$X$32</c:f>
              <c:numCache>
                <c:formatCode>[&gt;=20]#,##0.0_);[&lt;=-20]\(#,##0.0\);#,##0.00_)</c:formatCode>
                <c:ptCount val="12"/>
                <c:pt idx="0">
                  <c:v>1.0996453348361128E-2</c:v>
                </c:pt>
                <c:pt idx="1">
                  <c:v>0.11140714639757934</c:v>
                </c:pt>
                <c:pt idx="2">
                  <c:v>0.27267035372787402</c:v>
                </c:pt>
                <c:pt idx="3">
                  <c:v>0.68304490674409679</c:v>
                </c:pt>
                <c:pt idx="4">
                  <c:v>2.9410560007089215</c:v>
                </c:pt>
                <c:pt idx="5">
                  <c:v>3.9741788834474794</c:v>
                </c:pt>
                <c:pt idx="6">
                  <c:v>2.8117906561936881</c:v>
                </c:pt>
                <c:pt idx="7">
                  <c:v>2.188256403974759</c:v>
                </c:pt>
                <c:pt idx="8">
                  <c:v>0.83478658165980368</c:v>
                </c:pt>
                <c:pt idx="9">
                  <c:v>0.46098925411769698</c:v>
                </c:pt>
                <c:pt idx="10">
                  <c:v>0.25263100529537236</c:v>
                </c:pt>
                <c:pt idx="11">
                  <c:v>2.3083960491476836E-2</c:v>
                </c:pt>
              </c:numCache>
            </c:numRef>
          </c:val>
          <c:smooth val="0"/>
        </c:ser>
        <c:ser>
          <c:idx val="2"/>
          <c:order val="1"/>
          <c:tx>
            <c:strRef>
              <c:f>PabloFdrMud!$Z$3</c:f>
              <c:strCache>
                <c:ptCount val="1"/>
                <c:pt idx="0">
                  <c:v>HYDROSS
Oper. Improv.
Total
River
Diversion</c:v>
                </c:pt>
              </c:strCache>
            </c:strRef>
          </c:tx>
          <c:spPr>
            <a:ln>
              <a:solidFill>
                <a:schemeClr val="accent2"/>
              </a:solidFill>
              <a:prstDash val="sysDash"/>
            </a:ln>
          </c:spPr>
          <c:marker>
            <c:symbol val="none"/>
          </c:marker>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PabloFdrMud!$AA$21:$AA$32</c:f>
              <c:numCache>
                <c:formatCode>[&gt;=20]#,##0.0_);[&lt;=-20]\(#,##0.0\);#,##0.00_)</c:formatCode>
                <c:ptCount val="12"/>
                <c:pt idx="0">
                  <c:v>1.0236855905579821E-2</c:v>
                </c:pt>
                <c:pt idx="1">
                  <c:v>1.69006841391478E-2</c:v>
                </c:pt>
                <c:pt idx="2">
                  <c:v>2.7639151967067663E-2</c:v>
                </c:pt>
                <c:pt idx="3">
                  <c:v>0.69155196737993796</c:v>
                </c:pt>
                <c:pt idx="4">
                  <c:v>1.4721347859645981</c:v>
                </c:pt>
                <c:pt idx="5">
                  <c:v>2.9113924523360524</c:v>
                </c:pt>
                <c:pt idx="6">
                  <c:v>2.0384804927023517</c:v>
                </c:pt>
                <c:pt idx="7">
                  <c:v>0.70169237786342675</c:v>
                </c:pt>
                <c:pt idx="8">
                  <c:v>0.41694815813859343</c:v>
                </c:pt>
                <c:pt idx="9">
                  <c:v>1.2635786205931242E-2</c:v>
                </c:pt>
                <c:pt idx="10">
                  <c:v>1.5549251636545601E-2</c:v>
                </c:pt>
                <c:pt idx="11">
                  <c:v>2.7213404061608246E-2</c:v>
                </c:pt>
              </c:numCache>
            </c:numRef>
          </c:val>
          <c:smooth val="0"/>
        </c:ser>
        <c:dLbls>
          <c:showLegendKey val="0"/>
          <c:showVal val="0"/>
          <c:showCatName val="0"/>
          <c:showSerName val="0"/>
          <c:showPercent val="0"/>
          <c:showBubbleSize val="0"/>
        </c:dLbls>
        <c:marker val="1"/>
        <c:smooth val="0"/>
        <c:axId val="133971328"/>
        <c:axId val="133989504"/>
      </c:lineChart>
      <c:catAx>
        <c:axId val="133971328"/>
        <c:scaling>
          <c:orientation val="minMax"/>
        </c:scaling>
        <c:delete val="0"/>
        <c:axPos val="b"/>
        <c:majorTickMark val="out"/>
        <c:minorTickMark val="none"/>
        <c:tickLblPos val="nextTo"/>
        <c:crossAx val="133989504"/>
        <c:crosses val="autoZero"/>
        <c:auto val="1"/>
        <c:lblAlgn val="ctr"/>
        <c:lblOffset val="100"/>
        <c:noMultiLvlLbl val="0"/>
      </c:catAx>
      <c:valAx>
        <c:axId val="133989504"/>
        <c:scaling>
          <c:orientation val="minMax"/>
          <c:max val="1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971328"/>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PabloFdrMud!$D$4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PabloFdrMud!$B$36:$B$47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PabloFdrMud!$E$36:$E$47</c:f>
              <c:numCache>
                <c:formatCode>[&gt;=20]#,##0.0_);[&lt;=-20]\(#,##0.0\);#,##0.00_)</c:formatCode>
                <c:ptCount val="12"/>
                <c:pt idx="0">
                  <c:v>0</c:v>
                </c:pt>
                <c:pt idx="1">
                  <c:v>0</c:v>
                </c:pt>
                <c:pt idx="2">
                  <c:v>8.4828195264669698E-4</c:v>
                </c:pt>
                <c:pt idx="3">
                  <c:v>2.1210567015933011E-2</c:v>
                </c:pt>
                <c:pt idx="4">
                  <c:v>5.6503637131039661E-2</c:v>
                </c:pt>
                <c:pt idx="5">
                  <c:v>0.1376328164177518</c:v>
                </c:pt>
                <c:pt idx="6">
                  <c:v>0.1629022961059699</c:v>
                </c:pt>
                <c:pt idx="7">
                  <c:v>0.19232902948384176</c:v>
                </c:pt>
                <c:pt idx="8">
                  <c:v>3.8168290316832276E-2</c:v>
                </c:pt>
                <c:pt idx="9">
                  <c:v>1.1638924934422937E-2</c:v>
                </c:pt>
                <c:pt idx="10">
                  <c:v>0</c:v>
                </c:pt>
                <c:pt idx="11">
                  <c:v>0</c:v>
                </c:pt>
              </c:numCache>
            </c:numRef>
          </c:val>
        </c:ser>
        <c:ser>
          <c:idx val="4"/>
          <c:order val="3"/>
          <c:tx>
            <c:strRef>
              <c:f>PabloFdrMud!$F$4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PabloFdrMud!$B$36:$B$47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PabloFdrMud!$G$36:$G$47</c:f>
              <c:numCache>
                <c:formatCode>[&gt;=20]#,##0.0_);[&lt;=-20]\(#,##0.0\);#,##0.00_)</c:formatCode>
                <c:ptCount val="12"/>
                <c:pt idx="0">
                  <c:v>0</c:v>
                </c:pt>
                <c:pt idx="1">
                  <c:v>0</c:v>
                </c:pt>
                <c:pt idx="2">
                  <c:v>0</c:v>
                </c:pt>
                <c:pt idx="3">
                  <c:v>2.1368561418811639E-2</c:v>
                </c:pt>
                <c:pt idx="4">
                  <c:v>6.001355678566684E-2</c:v>
                </c:pt>
                <c:pt idx="5">
                  <c:v>0.1775183942353786</c:v>
                </c:pt>
                <c:pt idx="6">
                  <c:v>0.2168307888598256</c:v>
                </c:pt>
                <c:pt idx="7">
                  <c:v>0.23896089460337805</c:v>
                </c:pt>
                <c:pt idx="8">
                  <c:v>9.3955649105836689E-2</c:v>
                </c:pt>
                <c:pt idx="9">
                  <c:v>0</c:v>
                </c:pt>
                <c:pt idx="10">
                  <c:v>0</c:v>
                </c:pt>
                <c:pt idx="11">
                  <c:v>0</c:v>
                </c:pt>
              </c:numCache>
            </c:numRef>
          </c:val>
        </c:ser>
        <c:dLbls>
          <c:showLegendKey val="0"/>
          <c:showVal val="0"/>
          <c:showCatName val="0"/>
          <c:showSerName val="0"/>
          <c:showPercent val="0"/>
          <c:showBubbleSize val="0"/>
        </c:dLbls>
        <c:gapWidth val="150"/>
        <c:axId val="134300032"/>
        <c:axId val="134301568"/>
      </c:barChart>
      <c:lineChart>
        <c:grouping val="standard"/>
        <c:varyColors val="0"/>
        <c:ser>
          <c:idx val="1"/>
          <c:order val="0"/>
          <c:tx>
            <c:strRef>
              <c:f>PabloFdrMud!$W$3</c:f>
              <c:strCache>
                <c:ptCount val="1"/>
                <c:pt idx="0">
                  <c:v>HYDROSS
2009 HIA
(Existing)
Total
River
Diversion</c:v>
                </c:pt>
              </c:strCache>
            </c:strRef>
          </c:tx>
          <c:spPr>
            <a:ln>
              <a:solidFill>
                <a:schemeClr val="accent3"/>
              </a:solidFill>
              <a:prstDash val="sysDot"/>
            </a:ln>
          </c:spPr>
          <c:marker>
            <c:symbol val="none"/>
          </c:marker>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PabloFdrMud!$X$36:$X$47</c:f>
              <c:numCache>
                <c:formatCode>[&gt;=20]#,##0.0_);[&lt;=-20]\(#,##0.0\);#,##0.00_)</c:formatCode>
                <c:ptCount val="12"/>
                <c:pt idx="0">
                  <c:v>1.186924852043175E-2</c:v>
                </c:pt>
                <c:pt idx="1">
                  <c:v>0.12613840683542066</c:v>
                </c:pt>
                <c:pt idx="2">
                  <c:v>0.21849554816253289</c:v>
                </c:pt>
                <c:pt idx="3">
                  <c:v>0.99667943639830159</c:v>
                </c:pt>
                <c:pt idx="4">
                  <c:v>2.3729292844999001</c:v>
                </c:pt>
                <c:pt idx="5">
                  <c:v>1.5480631794696116</c:v>
                </c:pt>
                <c:pt idx="6">
                  <c:v>1.4625251841893818</c:v>
                </c:pt>
                <c:pt idx="7">
                  <c:v>0.52610092268375863</c:v>
                </c:pt>
                <c:pt idx="8">
                  <c:v>8.3558590600165059E-2</c:v>
                </c:pt>
                <c:pt idx="9">
                  <c:v>6.1103798879561182E-2</c:v>
                </c:pt>
                <c:pt idx="10">
                  <c:v>7.5299942781962392E-2</c:v>
                </c:pt>
                <c:pt idx="11">
                  <c:v>1.616190741854822E-2</c:v>
                </c:pt>
              </c:numCache>
            </c:numRef>
          </c:val>
          <c:smooth val="0"/>
        </c:ser>
        <c:ser>
          <c:idx val="2"/>
          <c:order val="1"/>
          <c:tx>
            <c:strRef>
              <c:f>PabloFdrMud!$Z$3</c:f>
              <c:strCache>
                <c:ptCount val="1"/>
                <c:pt idx="0">
                  <c:v>HYDROSS
Oper. Improv.
Total
River
Diversion</c:v>
                </c:pt>
              </c:strCache>
            </c:strRef>
          </c:tx>
          <c:spPr>
            <a:ln>
              <a:solidFill>
                <a:schemeClr val="accent2"/>
              </a:solidFill>
              <a:prstDash val="sysDot"/>
            </a:ln>
          </c:spPr>
          <c:marker>
            <c:symbol val="none"/>
          </c:marker>
          <c:cat>
            <c:strRef>
              <c:f>PabloFdrMud!$B$6:$B$17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PabloFdrMud!$AA$36:$AA$47</c:f>
              <c:numCache>
                <c:formatCode>[&gt;=20]#,##0.0_);[&lt;=-20]\(#,##0.0\);#,##0.00_)</c:formatCode>
                <c:ptCount val="12"/>
                <c:pt idx="0">
                  <c:v>4.5324562009532738E-3</c:v>
                </c:pt>
                <c:pt idx="1">
                  <c:v>2.0856621675541358E-3</c:v>
                </c:pt>
                <c:pt idx="2">
                  <c:v>1.3229057177057661E-2</c:v>
                </c:pt>
                <c:pt idx="3">
                  <c:v>0.64325482822947699</c:v>
                </c:pt>
                <c:pt idx="4">
                  <c:v>1.3494629099872906</c:v>
                </c:pt>
                <c:pt idx="5">
                  <c:v>0.95484270467812471</c:v>
                </c:pt>
                <c:pt idx="6">
                  <c:v>0.61011397946723989</c:v>
                </c:pt>
                <c:pt idx="7">
                  <c:v>0.38330091108071146</c:v>
                </c:pt>
                <c:pt idx="8">
                  <c:v>0.23826231265020678</c:v>
                </c:pt>
                <c:pt idx="9">
                  <c:v>0.67236148225178749</c:v>
                </c:pt>
                <c:pt idx="10">
                  <c:v>5.1649754331788127E-3</c:v>
                </c:pt>
                <c:pt idx="11">
                  <c:v>4.0952209995624069E-3</c:v>
                </c:pt>
              </c:numCache>
            </c:numRef>
          </c:val>
          <c:smooth val="0"/>
        </c:ser>
        <c:dLbls>
          <c:showLegendKey val="0"/>
          <c:showVal val="0"/>
          <c:showCatName val="0"/>
          <c:showSerName val="0"/>
          <c:showPercent val="0"/>
          <c:showBubbleSize val="0"/>
        </c:dLbls>
        <c:marker val="1"/>
        <c:smooth val="0"/>
        <c:axId val="134300032"/>
        <c:axId val="134301568"/>
      </c:lineChart>
      <c:catAx>
        <c:axId val="134300032"/>
        <c:scaling>
          <c:orientation val="minMax"/>
        </c:scaling>
        <c:delete val="0"/>
        <c:axPos val="b"/>
        <c:majorTickMark val="out"/>
        <c:minorTickMark val="none"/>
        <c:tickLblPos val="nextTo"/>
        <c:crossAx val="134301568"/>
        <c:crosses val="autoZero"/>
        <c:auto val="1"/>
        <c:lblAlgn val="ctr"/>
        <c:lblOffset val="100"/>
        <c:noMultiLvlLbl val="0"/>
      </c:catAx>
      <c:valAx>
        <c:axId val="134301568"/>
        <c:scaling>
          <c:orientation val="minMax"/>
          <c:max val="1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300032"/>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RonanB!$D$4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RonanB!$E$6:$E$17</c:f>
              <c:numCache>
                <c:formatCode>[&gt;=20]#,##0.0_);[&lt;=-20]\(#,##0.0\);#,##0.00_)</c:formatCode>
                <c:ptCount val="12"/>
                <c:pt idx="0">
                  <c:v>0</c:v>
                </c:pt>
                <c:pt idx="1">
                  <c:v>0</c:v>
                </c:pt>
                <c:pt idx="2">
                  <c:v>0</c:v>
                </c:pt>
                <c:pt idx="3">
                  <c:v>0</c:v>
                </c:pt>
                <c:pt idx="4">
                  <c:v>2.6972041943348932E-2</c:v>
                </c:pt>
                <c:pt idx="5">
                  <c:v>9.8808154103372556E-2</c:v>
                </c:pt>
                <c:pt idx="6">
                  <c:v>0.21345310600703996</c:v>
                </c:pt>
                <c:pt idx="7">
                  <c:v>0.23685646532111024</c:v>
                </c:pt>
                <c:pt idx="8">
                  <c:v>8.6207412155327151E-2</c:v>
                </c:pt>
                <c:pt idx="9">
                  <c:v>5.2093950485194327E-3</c:v>
                </c:pt>
                <c:pt idx="10">
                  <c:v>0</c:v>
                </c:pt>
                <c:pt idx="11">
                  <c:v>0</c:v>
                </c:pt>
              </c:numCache>
            </c:numRef>
          </c:val>
        </c:ser>
        <c:ser>
          <c:idx val="4"/>
          <c:order val="3"/>
          <c:tx>
            <c:strRef>
              <c:f>RonanB!$F$4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RonanB!$G$6:$G$17</c:f>
              <c:numCache>
                <c:formatCode>[&gt;=20]#,##0.0_);[&lt;=-20]\(#,##0.0\);#,##0.00_)</c:formatCode>
                <c:ptCount val="12"/>
                <c:pt idx="0">
                  <c:v>0</c:v>
                </c:pt>
                <c:pt idx="1">
                  <c:v>0</c:v>
                </c:pt>
                <c:pt idx="2">
                  <c:v>0</c:v>
                </c:pt>
                <c:pt idx="3">
                  <c:v>5.2538594882450924E-3</c:v>
                </c:pt>
                <c:pt idx="4">
                  <c:v>3.8950301205696029E-2</c:v>
                </c:pt>
                <c:pt idx="5">
                  <c:v>0.13097549694735244</c:v>
                </c:pt>
                <c:pt idx="6">
                  <c:v>0.2643295425523659</c:v>
                </c:pt>
                <c:pt idx="7">
                  <c:v>0.22111501853378013</c:v>
                </c:pt>
                <c:pt idx="8">
                  <c:v>0.10525599694629133</c:v>
                </c:pt>
                <c:pt idx="9">
                  <c:v>0</c:v>
                </c:pt>
                <c:pt idx="10">
                  <c:v>0</c:v>
                </c:pt>
                <c:pt idx="11">
                  <c:v>0</c:v>
                </c:pt>
              </c:numCache>
            </c:numRef>
          </c:val>
        </c:ser>
        <c:dLbls>
          <c:showLegendKey val="0"/>
          <c:showVal val="0"/>
          <c:showCatName val="0"/>
          <c:showSerName val="0"/>
          <c:showPercent val="0"/>
          <c:showBubbleSize val="0"/>
        </c:dLbls>
        <c:gapWidth val="150"/>
        <c:axId val="134530560"/>
        <c:axId val="134532096"/>
      </c:barChart>
      <c:lineChart>
        <c:grouping val="standard"/>
        <c:varyColors val="0"/>
        <c:ser>
          <c:idx val="1"/>
          <c:order val="0"/>
          <c:tx>
            <c:strRef>
              <c:f>RonanB!$W$3</c:f>
              <c:strCache>
                <c:ptCount val="1"/>
                <c:pt idx="0">
                  <c:v>HYDROSS
2009 HIA
(Existing)
Total
River
Diversion</c:v>
                </c:pt>
              </c:strCache>
            </c:strRef>
          </c:tx>
          <c:spPr>
            <a:ln>
              <a:solidFill>
                <a:schemeClr val="accent3"/>
              </a:solidFill>
              <a:prstDash val="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RonanB!$X$6:$X$17</c:f>
              <c:numCache>
                <c:formatCode>[&gt;=20]#,##0.0_);[&lt;=-20]\(#,##0.0\);#,##0.00_)</c:formatCode>
                <c:ptCount val="12"/>
                <c:pt idx="0">
                  <c:v>0</c:v>
                </c:pt>
                <c:pt idx="1">
                  <c:v>0</c:v>
                </c:pt>
                <c:pt idx="2">
                  <c:v>0</c:v>
                </c:pt>
                <c:pt idx="3">
                  <c:v>0</c:v>
                </c:pt>
                <c:pt idx="4">
                  <c:v>4.5917674401343103E-2</c:v>
                </c:pt>
                <c:pt idx="5">
                  <c:v>0.15636675756191257</c:v>
                </c:pt>
                <c:pt idx="6">
                  <c:v>0.33779570502775752</c:v>
                </c:pt>
                <c:pt idx="7">
                  <c:v>0.35017218409389445</c:v>
                </c:pt>
                <c:pt idx="8">
                  <c:v>0.12745034322195026</c:v>
                </c:pt>
                <c:pt idx="9">
                  <c:v>8.2440181176126476E-3</c:v>
                </c:pt>
                <c:pt idx="10">
                  <c:v>0</c:v>
                </c:pt>
                <c:pt idx="11">
                  <c:v>0</c:v>
                </c:pt>
              </c:numCache>
            </c:numRef>
          </c:val>
          <c:smooth val="0"/>
        </c:ser>
        <c:ser>
          <c:idx val="2"/>
          <c:order val="1"/>
          <c:tx>
            <c:strRef>
              <c:f>RonanB!$Z$3</c:f>
              <c:strCache>
                <c:ptCount val="1"/>
                <c:pt idx="0">
                  <c:v>HYDROSS
Oper. Improv.
Total
River
Diversion</c:v>
                </c:pt>
              </c:strCache>
            </c:strRef>
          </c:tx>
          <c:spPr>
            <a:ln>
              <a:solidFill>
                <a:schemeClr val="accent2"/>
              </a:solidFill>
              <a:prstDash val="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RonanB!$AA$6:$AA$17</c:f>
              <c:numCache>
                <c:formatCode>[&gt;=20]#,##0.0_);[&lt;=-20]\(#,##0.0\);#,##0.00_)</c:formatCode>
                <c:ptCount val="12"/>
                <c:pt idx="0">
                  <c:v>0</c:v>
                </c:pt>
                <c:pt idx="1">
                  <c:v>0</c:v>
                </c:pt>
                <c:pt idx="2">
                  <c:v>0</c:v>
                </c:pt>
                <c:pt idx="3">
                  <c:v>9.5213111421621824E-3</c:v>
                </c:pt>
                <c:pt idx="4">
                  <c:v>6.6309671783615992E-2</c:v>
                </c:pt>
                <c:pt idx="5">
                  <c:v>0.20727250664243144</c:v>
                </c:pt>
                <c:pt idx="6">
                  <c:v>0.41830913523083696</c:v>
                </c:pt>
                <c:pt idx="7">
                  <c:v>0.32689979085419885</c:v>
                </c:pt>
                <c:pt idx="8">
                  <c:v>0.15561205935288483</c:v>
                </c:pt>
                <c:pt idx="9">
                  <c:v>0</c:v>
                </c:pt>
                <c:pt idx="10">
                  <c:v>0</c:v>
                </c:pt>
                <c:pt idx="11">
                  <c:v>0</c:v>
                </c:pt>
              </c:numCache>
            </c:numRef>
          </c:val>
          <c:smooth val="0"/>
        </c:ser>
        <c:dLbls>
          <c:showLegendKey val="0"/>
          <c:showVal val="0"/>
          <c:showCatName val="0"/>
          <c:showSerName val="0"/>
          <c:showPercent val="0"/>
          <c:showBubbleSize val="0"/>
        </c:dLbls>
        <c:marker val="1"/>
        <c:smooth val="0"/>
        <c:axId val="134530560"/>
        <c:axId val="134532096"/>
      </c:lineChart>
      <c:catAx>
        <c:axId val="134530560"/>
        <c:scaling>
          <c:orientation val="minMax"/>
        </c:scaling>
        <c:delete val="0"/>
        <c:axPos val="b"/>
        <c:majorTickMark val="out"/>
        <c:minorTickMark val="none"/>
        <c:tickLblPos val="nextTo"/>
        <c:crossAx val="134532096"/>
        <c:crosses val="autoZero"/>
        <c:auto val="1"/>
        <c:lblAlgn val="ctr"/>
        <c:lblOffset val="100"/>
        <c:noMultiLvlLbl val="0"/>
      </c:catAx>
      <c:valAx>
        <c:axId val="13453209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530560"/>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'483300'!$B$4</c:f>
              <c:strCache>
                <c:ptCount val="1"/>
                <c:pt idx="0">
                  <c:v>Interim
Instream
Flow</c:v>
                </c:pt>
              </c:strCache>
            </c:strRef>
          </c:tx>
          <c:spPr>
            <a:ln>
              <a:solidFill>
                <a:schemeClr val="tx1"/>
              </a:solidFill>
              <a:prstDash val="dash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'483300'!$B$23:$B$34</c:f>
              <c:numCache>
                <c:formatCode>[&gt;=20]#,##0_);[&lt;=-20]\(#,##0\);#,##0.0_)</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val>
          <c:smooth val="0"/>
        </c:ser>
        <c:ser>
          <c:idx val="1"/>
          <c:order val="1"/>
          <c:tx>
            <c:strRef>
              <c:f>'483300'!$C$4</c:f>
              <c:strCache>
                <c:ptCount val="1"/>
                <c:pt idx="0">
                  <c:v>HYDROSS
Enforceable
Min. Flow
Oper. Improv.</c:v>
                </c:pt>
              </c:strCache>
            </c:strRef>
          </c:tx>
          <c:spPr>
            <a:ln>
              <a:solidFill>
                <a:schemeClr val="tx1"/>
              </a:solidFill>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'483300'!$C$23:$C$34</c:f>
              <c:numCache>
                <c:formatCode>[&gt;=20]#,##0_);[&lt;=-20]\(#,##0\);#,##0.0_)</c:formatCode>
                <c:ptCount val="12"/>
                <c:pt idx="0">
                  <c:v>13</c:v>
                </c:pt>
                <c:pt idx="1">
                  <c:v>13</c:v>
                </c:pt>
                <c:pt idx="2">
                  <c:v>20</c:v>
                </c:pt>
                <c:pt idx="3">
                  <c:v>24</c:v>
                </c:pt>
                <c:pt idx="4">
                  <c:v>65</c:v>
                </c:pt>
                <c:pt idx="5">
                  <c:v>80</c:v>
                </c:pt>
                <c:pt idx="6">
                  <c:v>40</c:v>
                </c:pt>
                <c:pt idx="7">
                  <c:v>25</c:v>
                </c:pt>
                <c:pt idx="8">
                  <c:v>20</c:v>
                </c:pt>
                <c:pt idx="9">
                  <c:v>20</c:v>
                </c:pt>
                <c:pt idx="10">
                  <c:v>20</c:v>
                </c:pt>
                <c:pt idx="11">
                  <c:v>15</c:v>
                </c:pt>
              </c:numCache>
            </c:numRef>
          </c:val>
          <c:smooth val="0"/>
        </c:ser>
        <c:ser>
          <c:idx val="3"/>
          <c:order val="2"/>
          <c:tx>
            <c:strRef>
              <c:f>'483300'!$K$5</c:f>
              <c:strCache>
                <c:ptCount val="1"/>
                <c:pt idx="0">
                  <c:v>HYDROSS
Natural
Flow</c:v>
                </c:pt>
              </c:strCache>
            </c:strRef>
          </c:tx>
          <c:spPr>
            <a:ln>
              <a:solidFill>
                <a:schemeClr val="accent1"/>
              </a:solidFill>
              <a:prstDash val="sys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'483300'!$K$23:$K$34</c:f>
              <c:numCache>
                <c:formatCode>[&gt;=20]#,##0_);[&lt;=-20]\(#,##0\);#,##0.0_)</c:formatCode>
                <c:ptCount val="12"/>
                <c:pt idx="0">
                  <c:v>14.60698230286738</c:v>
                </c:pt>
                <c:pt idx="1">
                  <c:v>15.027077628968252</c:v>
                </c:pt>
                <c:pt idx="2">
                  <c:v>22.898870519713263</c:v>
                </c:pt>
                <c:pt idx="3">
                  <c:v>33.37440486111111</c:v>
                </c:pt>
                <c:pt idx="4">
                  <c:v>149.59457146057349</c:v>
                </c:pt>
                <c:pt idx="5">
                  <c:v>304.77737685185184</c:v>
                </c:pt>
                <c:pt idx="6">
                  <c:v>202.87936368727597</c:v>
                </c:pt>
                <c:pt idx="7">
                  <c:v>80.020560819892481</c:v>
                </c:pt>
                <c:pt idx="8">
                  <c:v>60.144184375000016</c:v>
                </c:pt>
                <c:pt idx="9">
                  <c:v>34.168906474014349</c:v>
                </c:pt>
                <c:pt idx="10">
                  <c:v>34.78066574074073</c:v>
                </c:pt>
                <c:pt idx="11">
                  <c:v>19.274549171146955</c:v>
                </c:pt>
              </c:numCache>
            </c:numRef>
          </c:val>
          <c:smooth val="0"/>
        </c:ser>
        <c:ser>
          <c:idx val="4"/>
          <c:order val="3"/>
          <c:tx>
            <c:strRef>
              <c:f>'483300'!$M$5</c:f>
              <c:strCache>
                <c:ptCount val="1"/>
                <c:pt idx="0">
                  <c:v>HYDROSS
2009 HIA
(Existing)</c:v>
                </c:pt>
              </c:strCache>
            </c:strRef>
          </c:tx>
          <c:spPr>
            <a:ln>
              <a:solidFill>
                <a:schemeClr val="accent3"/>
              </a:solidFill>
              <a:prstDash val="sys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'483300'!$M$23:$M$34</c:f>
              <c:numCache>
                <c:formatCode>[&gt;=20]#,##0_);[&lt;=-20]\(#,##0\);#,##0.0_)</c:formatCode>
                <c:ptCount val="12"/>
                <c:pt idx="0">
                  <c:v>16.429056899641576</c:v>
                </c:pt>
                <c:pt idx="1">
                  <c:v>15.984424107142859</c:v>
                </c:pt>
                <c:pt idx="2">
                  <c:v>10.539821012544802</c:v>
                </c:pt>
                <c:pt idx="3">
                  <c:v>16.531162847222223</c:v>
                </c:pt>
                <c:pt idx="4">
                  <c:v>29.854364695340504</c:v>
                </c:pt>
                <c:pt idx="5">
                  <c:v>75.170633796296286</c:v>
                </c:pt>
                <c:pt idx="6">
                  <c:v>49.98060315860215</c:v>
                </c:pt>
                <c:pt idx="7">
                  <c:v>44.995614583333335</c:v>
                </c:pt>
                <c:pt idx="8">
                  <c:v>28.528817013888887</c:v>
                </c:pt>
                <c:pt idx="9">
                  <c:v>23.305307459677422</c:v>
                </c:pt>
                <c:pt idx="10">
                  <c:v>23.085819675925922</c:v>
                </c:pt>
                <c:pt idx="11">
                  <c:v>21.611171931003582</c:v>
                </c:pt>
              </c:numCache>
            </c:numRef>
          </c:val>
          <c:smooth val="0"/>
        </c:ser>
        <c:ser>
          <c:idx val="5"/>
          <c:order val="4"/>
          <c:tx>
            <c:strRef>
              <c:f>'483300'!$N$5</c:f>
              <c:strCache>
                <c:ptCount val="1"/>
                <c:pt idx="0">
                  <c:v>HYDROSS
Achievable
Management
Target
Oper. Improv.</c:v>
                </c:pt>
              </c:strCache>
            </c:strRef>
          </c:tx>
          <c:spPr>
            <a:ln>
              <a:solidFill>
                <a:schemeClr val="accent2"/>
              </a:solidFill>
              <a:prstDash val="sys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'483300'!$N$23:$N$34</c:f>
              <c:numCache>
                <c:formatCode>[&gt;=20]#,##0_);[&lt;=-20]\(#,##0\);#,##0.0_)</c:formatCode>
                <c:ptCount val="12"/>
                <c:pt idx="0">
                  <c:v>16.711024305555558</c:v>
                </c:pt>
                <c:pt idx="1">
                  <c:v>16.68979228670635</c:v>
                </c:pt>
                <c:pt idx="2">
                  <c:v>22.388279793906811</c:v>
                </c:pt>
                <c:pt idx="3">
                  <c:v>23.676058796296296</c:v>
                </c:pt>
                <c:pt idx="4">
                  <c:v>72.959042562724008</c:v>
                </c:pt>
                <c:pt idx="5">
                  <c:v>130.50191712962962</c:v>
                </c:pt>
                <c:pt idx="6">
                  <c:v>80.369032146057336</c:v>
                </c:pt>
                <c:pt idx="7">
                  <c:v>56.431144601254488</c:v>
                </c:pt>
                <c:pt idx="8">
                  <c:v>113.07755300925922</c:v>
                </c:pt>
                <c:pt idx="9">
                  <c:v>94.313956877240145</c:v>
                </c:pt>
                <c:pt idx="10">
                  <c:v>49.72908136574074</c:v>
                </c:pt>
                <c:pt idx="11">
                  <c:v>24.123141689068103</c:v>
                </c:pt>
              </c:numCache>
            </c:numRef>
          </c:val>
          <c:smooth val="0"/>
        </c:ser>
        <c:dLbls>
          <c:showLegendKey val="0"/>
          <c:showVal val="0"/>
          <c:showCatName val="0"/>
          <c:showSerName val="0"/>
          <c:showPercent val="0"/>
          <c:showBubbleSize val="0"/>
        </c:dLbls>
        <c:marker val="1"/>
        <c:smooth val="0"/>
        <c:axId val="57352576"/>
        <c:axId val="57354112"/>
      </c:lineChart>
      <c:catAx>
        <c:axId val="57352576"/>
        <c:scaling>
          <c:orientation val="minMax"/>
        </c:scaling>
        <c:delete val="0"/>
        <c:axPos val="b"/>
        <c:majorTickMark val="out"/>
        <c:minorTickMark val="none"/>
        <c:tickLblPos val="nextTo"/>
        <c:crossAx val="57354112"/>
        <c:crosses val="autoZero"/>
        <c:auto val="1"/>
        <c:lblAlgn val="ctr"/>
        <c:lblOffset val="100"/>
        <c:noMultiLvlLbl val="0"/>
      </c:catAx>
      <c:valAx>
        <c:axId val="57354112"/>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57352576"/>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TaborRes!$G$3</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TaborRes!$G$5:$G$16</c:f>
              <c:numCache>
                <c:formatCode>[&gt;=20]#,##0_);[&lt;=-20]\(#,##0\);#,##0.0_)</c:formatCode>
                <c:ptCount val="12"/>
                <c:pt idx="0">
                  <c:v>0</c:v>
                </c:pt>
                <c:pt idx="1">
                  <c:v>0</c:v>
                </c:pt>
                <c:pt idx="2">
                  <c:v>0</c:v>
                </c:pt>
                <c:pt idx="3">
                  <c:v>0</c:v>
                </c:pt>
                <c:pt idx="4">
                  <c:v>0</c:v>
                </c:pt>
                <c:pt idx="5">
                  <c:v>0</c:v>
                </c:pt>
                <c:pt idx="6">
                  <c:v>0</c:v>
                </c:pt>
                <c:pt idx="7">
                  <c:v>12119</c:v>
                </c:pt>
                <c:pt idx="8">
                  <c:v>2416</c:v>
                </c:pt>
                <c:pt idx="9">
                  <c:v>2416</c:v>
                </c:pt>
                <c:pt idx="10">
                  <c:v>2416</c:v>
                </c:pt>
                <c:pt idx="11">
                  <c:v>0</c:v>
                </c:pt>
              </c:numCache>
            </c:numRef>
          </c:val>
        </c:ser>
        <c:dLbls>
          <c:showLegendKey val="0"/>
          <c:showVal val="0"/>
          <c:showCatName val="0"/>
          <c:showSerName val="0"/>
          <c:showPercent val="0"/>
          <c:showBubbleSize val="0"/>
        </c:dLbls>
        <c:axId val="88076288"/>
        <c:axId val="88077824"/>
      </c:areaChart>
      <c:lineChart>
        <c:grouping val="standard"/>
        <c:varyColors val="0"/>
        <c:ser>
          <c:idx val="4"/>
          <c:order val="1"/>
          <c:tx>
            <c:strRef>
              <c:f>TaborRes!$I$3</c:f>
              <c:strCache>
                <c:ptCount val="1"/>
                <c:pt idx="0">
                  <c:v>HYDROSS
2009 HIA
(Existing)</c:v>
                </c:pt>
              </c:strCache>
            </c:strRef>
          </c:tx>
          <c:spPr>
            <a:ln>
              <a:solidFill>
                <a:schemeClr val="accent3"/>
              </a:solidFill>
              <a:prstDash val="sysDash"/>
            </a:ln>
          </c:spPr>
          <c:marker>
            <c:symbol val="none"/>
          </c:marke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TaborRes!$I$5:$I$16</c:f>
              <c:numCache>
                <c:formatCode>[&gt;=20]#,##0_);[&lt;=-20]\(#,##0\);#,##0.0_)</c:formatCode>
                <c:ptCount val="12"/>
                <c:pt idx="0">
                  <c:v>672.90750000000003</c:v>
                </c:pt>
                <c:pt idx="1">
                  <c:v>476.96916666666669</c:v>
                </c:pt>
                <c:pt idx="2">
                  <c:v>477.87083333333334</c:v>
                </c:pt>
                <c:pt idx="3">
                  <c:v>2184.1058333333335</c:v>
                </c:pt>
                <c:pt idx="4">
                  <c:v>13707.363333333333</c:v>
                </c:pt>
                <c:pt idx="5">
                  <c:v>22703.435833333333</c:v>
                </c:pt>
                <c:pt idx="6">
                  <c:v>18716.141666666666</c:v>
                </c:pt>
                <c:pt idx="7">
                  <c:v>7413.1100000000006</c:v>
                </c:pt>
                <c:pt idx="8">
                  <c:v>3557.1141666666667</c:v>
                </c:pt>
                <c:pt idx="9">
                  <c:v>2812.3158333333336</c:v>
                </c:pt>
                <c:pt idx="10">
                  <c:v>1789.8491666666666</c:v>
                </c:pt>
                <c:pt idx="11">
                  <c:v>1372.7083333333333</c:v>
                </c:pt>
              </c:numCache>
            </c:numRef>
          </c:val>
          <c:smooth val="0"/>
        </c:ser>
        <c:ser>
          <c:idx val="5"/>
          <c:order val="2"/>
          <c:tx>
            <c:strRef>
              <c:f>TaborRes!$J$3</c:f>
              <c:strCache>
                <c:ptCount val="1"/>
                <c:pt idx="0">
                  <c:v>HYDROSS
Oper. Improv.</c:v>
                </c:pt>
              </c:strCache>
            </c:strRef>
          </c:tx>
          <c:spPr>
            <a:ln>
              <a:solidFill>
                <a:schemeClr val="accent2"/>
              </a:solidFill>
              <a:prstDash val="sysDash"/>
            </a:ln>
          </c:spPr>
          <c:marker>
            <c:symbol val="none"/>
          </c:marke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TaborRes!$J$5:$J$16</c:f>
              <c:numCache>
                <c:formatCode>[&gt;=20]#,##0_);[&lt;=-20]\(#,##0\);#,##0.0_)</c:formatCode>
                <c:ptCount val="12"/>
                <c:pt idx="0">
                  <c:v>2500</c:v>
                </c:pt>
                <c:pt idx="1">
                  <c:v>2500</c:v>
                </c:pt>
                <c:pt idx="2">
                  <c:v>879.05833333333328</c:v>
                </c:pt>
                <c:pt idx="3">
                  <c:v>1718.4108333333334</c:v>
                </c:pt>
                <c:pt idx="4">
                  <c:v>10324.119999999999</c:v>
                </c:pt>
                <c:pt idx="5">
                  <c:v>19158.945833333331</c:v>
                </c:pt>
                <c:pt idx="6">
                  <c:v>16837.313333333335</c:v>
                </c:pt>
                <c:pt idx="7">
                  <c:v>13614.063333333332</c:v>
                </c:pt>
                <c:pt idx="8">
                  <c:v>7500</c:v>
                </c:pt>
                <c:pt idx="9">
                  <c:v>2500</c:v>
                </c:pt>
                <c:pt idx="10">
                  <c:v>2500</c:v>
                </c:pt>
                <c:pt idx="11">
                  <c:v>2500</c:v>
                </c:pt>
              </c:numCache>
            </c:numRef>
          </c:val>
          <c:smooth val="0"/>
        </c:ser>
        <c:dLbls>
          <c:showLegendKey val="0"/>
          <c:showVal val="0"/>
          <c:showCatName val="0"/>
          <c:showSerName val="0"/>
          <c:showPercent val="0"/>
          <c:showBubbleSize val="0"/>
        </c:dLbls>
        <c:marker val="1"/>
        <c:smooth val="0"/>
        <c:axId val="88076288"/>
        <c:axId val="88077824"/>
      </c:lineChart>
      <c:catAx>
        <c:axId val="88076288"/>
        <c:scaling>
          <c:orientation val="minMax"/>
        </c:scaling>
        <c:delete val="0"/>
        <c:axPos val="b"/>
        <c:majorTickMark val="out"/>
        <c:minorTickMark val="none"/>
        <c:tickLblPos val="nextTo"/>
        <c:crossAx val="88077824"/>
        <c:crosses val="autoZero"/>
        <c:auto val="1"/>
        <c:lblAlgn val="ctr"/>
        <c:lblOffset val="100"/>
        <c:noMultiLvlLbl val="0"/>
      </c:catAx>
      <c:valAx>
        <c:axId val="88077824"/>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8807628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RonanB!$D$4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RonanB!$E$21:$E$32</c:f>
              <c:numCache>
                <c:formatCode>[&gt;=20]#,##0.0_);[&lt;=-20]\(#,##0.0\);#,##0.00_)</c:formatCode>
                <c:ptCount val="12"/>
                <c:pt idx="0">
                  <c:v>0</c:v>
                </c:pt>
                <c:pt idx="1">
                  <c:v>0</c:v>
                </c:pt>
                <c:pt idx="2">
                  <c:v>0</c:v>
                </c:pt>
                <c:pt idx="3">
                  <c:v>0</c:v>
                </c:pt>
                <c:pt idx="4">
                  <c:v>2.5305501535056864E-2</c:v>
                </c:pt>
                <c:pt idx="5">
                  <c:v>8.5391961510111775E-2</c:v>
                </c:pt>
                <c:pt idx="6">
                  <c:v>0.20899328932564887</c:v>
                </c:pt>
                <c:pt idx="7">
                  <c:v>0.23491190301245932</c:v>
                </c:pt>
                <c:pt idx="8">
                  <c:v>6.5236855667892543E-2</c:v>
                </c:pt>
                <c:pt idx="9">
                  <c:v>8.7752442545911691E-3</c:v>
                </c:pt>
                <c:pt idx="10">
                  <c:v>0</c:v>
                </c:pt>
                <c:pt idx="11">
                  <c:v>0</c:v>
                </c:pt>
              </c:numCache>
            </c:numRef>
          </c:val>
        </c:ser>
        <c:ser>
          <c:idx val="4"/>
          <c:order val="3"/>
          <c:tx>
            <c:strRef>
              <c:f>RonanB!$F$4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RonanB!$G$21:$G$32</c:f>
              <c:numCache>
                <c:formatCode>[&gt;=20]#,##0.0_);[&lt;=-20]\(#,##0.0\);#,##0.00_)</c:formatCode>
                <c:ptCount val="12"/>
                <c:pt idx="0">
                  <c:v>0</c:v>
                </c:pt>
                <c:pt idx="1">
                  <c:v>0</c:v>
                </c:pt>
                <c:pt idx="2">
                  <c:v>0</c:v>
                </c:pt>
                <c:pt idx="3">
                  <c:v>1.6419984758893932E-2</c:v>
                </c:pt>
                <c:pt idx="4">
                  <c:v>5.251719344885751E-2</c:v>
                </c:pt>
                <c:pt idx="5">
                  <c:v>0.12513191334362106</c:v>
                </c:pt>
                <c:pt idx="6">
                  <c:v>0.28583198073338989</c:v>
                </c:pt>
                <c:pt idx="7">
                  <c:v>0.22610717236195049</c:v>
                </c:pt>
                <c:pt idx="8">
                  <c:v>8.2734503672451498E-2</c:v>
                </c:pt>
                <c:pt idx="9">
                  <c:v>0</c:v>
                </c:pt>
                <c:pt idx="10">
                  <c:v>0</c:v>
                </c:pt>
                <c:pt idx="11">
                  <c:v>0</c:v>
                </c:pt>
              </c:numCache>
            </c:numRef>
          </c:val>
        </c:ser>
        <c:dLbls>
          <c:showLegendKey val="0"/>
          <c:showVal val="0"/>
          <c:showCatName val="0"/>
          <c:showSerName val="0"/>
          <c:showPercent val="0"/>
          <c:showBubbleSize val="0"/>
        </c:dLbls>
        <c:gapWidth val="150"/>
        <c:axId val="134380160"/>
        <c:axId val="134394240"/>
      </c:barChart>
      <c:lineChart>
        <c:grouping val="standard"/>
        <c:varyColors val="0"/>
        <c:ser>
          <c:idx val="1"/>
          <c:order val="0"/>
          <c:tx>
            <c:strRef>
              <c:f>RonanB!$W$3</c:f>
              <c:strCache>
                <c:ptCount val="1"/>
                <c:pt idx="0">
                  <c:v>HYDROSS
2009 HIA
(Existing)
Total
River
Diversion</c:v>
                </c:pt>
              </c:strCache>
            </c:strRef>
          </c:tx>
          <c:spPr>
            <a:ln>
              <a:solidFill>
                <a:schemeClr val="accent3"/>
              </a:solidFill>
              <a:prstDash val="sys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RonanB!$X$21:$X$32</c:f>
              <c:numCache>
                <c:formatCode>[&gt;=20]#,##0.0_);[&lt;=-20]\(#,##0.0\);#,##0.00_)</c:formatCode>
                <c:ptCount val="12"/>
                <c:pt idx="0">
                  <c:v>0</c:v>
                </c:pt>
                <c:pt idx="1">
                  <c:v>0</c:v>
                </c:pt>
                <c:pt idx="2">
                  <c:v>0</c:v>
                </c:pt>
                <c:pt idx="3">
                  <c:v>0</c:v>
                </c:pt>
                <c:pt idx="4">
                  <c:v>4.3080526957876855E-2</c:v>
                </c:pt>
                <c:pt idx="5">
                  <c:v>0.13513524530797874</c:v>
                </c:pt>
                <c:pt idx="6">
                  <c:v>0.33073791632481225</c:v>
                </c:pt>
                <c:pt idx="7">
                  <c:v>0.34729731373811257</c:v>
                </c:pt>
                <c:pt idx="8">
                  <c:v>9.6447155038279914E-2</c:v>
                </c:pt>
                <c:pt idx="9">
                  <c:v>1.3887077472054392E-2</c:v>
                </c:pt>
                <c:pt idx="10">
                  <c:v>0</c:v>
                </c:pt>
                <c:pt idx="11">
                  <c:v>0</c:v>
                </c:pt>
              </c:numCache>
            </c:numRef>
          </c:val>
          <c:smooth val="0"/>
        </c:ser>
        <c:ser>
          <c:idx val="2"/>
          <c:order val="1"/>
          <c:tx>
            <c:strRef>
              <c:f>RonanB!$Z$3</c:f>
              <c:strCache>
                <c:ptCount val="1"/>
                <c:pt idx="0">
                  <c:v>HYDROSS
Oper. Improv.
Total
River
Diversion</c:v>
                </c:pt>
              </c:strCache>
            </c:strRef>
          </c:tx>
          <c:spPr>
            <a:ln>
              <a:solidFill>
                <a:schemeClr val="accent2"/>
              </a:solidFill>
              <a:prstDash val="sys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RonanB!$AA$21:$AA$32</c:f>
              <c:numCache>
                <c:formatCode>[&gt;=20]#,##0.0_);[&lt;=-20]\(#,##0.0\);#,##0.00_)</c:formatCode>
                <c:ptCount val="12"/>
                <c:pt idx="0">
                  <c:v>0</c:v>
                </c:pt>
                <c:pt idx="1">
                  <c:v>0</c:v>
                </c:pt>
                <c:pt idx="2">
                  <c:v>0</c:v>
                </c:pt>
                <c:pt idx="3">
                  <c:v>2.9757130770014375E-2</c:v>
                </c:pt>
                <c:pt idx="4">
                  <c:v>8.9406185646676045E-2</c:v>
                </c:pt>
                <c:pt idx="5">
                  <c:v>0.19802486682009979</c:v>
                </c:pt>
                <c:pt idx="6">
                  <c:v>0.45233736466749469</c:v>
                </c:pt>
                <c:pt idx="7">
                  <c:v>0.33428026664983812</c:v>
                </c:pt>
                <c:pt idx="8">
                  <c:v>0.122315942744606</c:v>
                </c:pt>
                <c:pt idx="9">
                  <c:v>0</c:v>
                </c:pt>
                <c:pt idx="10">
                  <c:v>0</c:v>
                </c:pt>
                <c:pt idx="11">
                  <c:v>0</c:v>
                </c:pt>
              </c:numCache>
            </c:numRef>
          </c:val>
          <c:smooth val="0"/>
        </c:ser>
        <c:dLbls>
          <c:showLegendKey val="0"/>
          <c:showVal val="0"/>
          <c:showCatName val="0"/>
          <c:showSerName val="0"/>
          <c:showPercent val="0"/>
          <c:showBubbleSize val="0"/>
        </c:dLbls>
        <c:marker val="1"/>
        <c:smooth val="0"/>
        <c:axId val="134380160"/>
        <c:axId val="134394240"/>
      </c:lineChart>
      <c:catAx>
        <c:axId val="134380160"/>
        <c:scaling>
          <c:orientation val="minMax"/>
        </c:scaling>
        <c:delete val="0"/>
        <c:axPos val="b"/>
        <c:majorTickMark val="out"/>
        <c:minorTickMark val="none"/>
        <c:tickLblPos val="nextTo"/>
        <c:crossAx val="134394240"/>
        <c:crosses val="autoZero"/>
        <c:auto val="1"/>
        <c:lblAlgn val="ctr"/>
        <c:lblOffset val="100"/>
        <c:noMultiLvlLbl val="0"/>
      </c:catAx>
      <c:valAx>
        <c:axId val="13439424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380160"/>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RonanB!$D$4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RonanB!$B$36:$B$47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RonanB!$E$36:$E$47</c:f>
              <c:numCache>
                <c:formatCode>[&gt;=20]#,##0.0_);[&lt;=-20]\(#,##0.0\);#,##0.00_)</c:formatCode>
                <c:ptCount val="12"/>
                <c:pt idx="0">
                  <c:v>0</c:v>
                </c:pt>
                <c:pt idx="1">
                  <c:v>0</c:v>
                </c:pt>
                <c:pt idx="2">
                  <c:v>0</c:v>
                </c:pt>
                <c:pt idx="3">
                  <c:v>0</c:v>
                </c:pt>
                <c:pt idx="4">
                  <c:v>2.7805312147494966E-2</c:v>
                </c:pt>
                <c:pt idx="5">
                  <c:v>0.1084129904580223</c:v>
                </c:pt>
                <c:pt idx="6">
                  <c:v>0.22303607902669551</c:v>
                </c:pt>
                <c:pt idx="7">
                  <c:v>0.26268753371534165</c:v>
                </c:pt>
                <c:pt idx="8">
                  <c:v>4.6418888213310534E-2</c:v>
                </c:pt>
                <c:pt idx="9">
                  <c:v>3.315939140790545E-3</c:v>
                </c:pt>
                <c:pt idx="10">
                  <c:v>0</c:v>
                </c:pt>
                <c:pt idx="11">
                  <c:v>0</c:v>
                </c:pt>
              </c:numCache>
            </c:numRef>
          </c:val>
        </c:ser>
        <c:ser>
          <c:idx val="4"/>
          <c:order val="3"/>
          <c:tx>
            <c:strRef>
              <c:f>RonanB!$F$4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RonanB!$B$36:$B$47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RonanB!$G$36:$G$47</c:f>
              <c:numCache>
                <c:formatCode>[&gt;=20]#,##0.0_);[&lt;=-20]\(#,##0.0\);#,##0.00_)</c:formatCode>
                <c:ptCount val="12"/>
                <c:pt idx="0">
                  <c:v>0</c:v>
                </c:pt>
                <c:pt idx="1">
                  <c:v>0</c:v>
                </c:pt>
                <c:pt idx="2">
                  <c:v>0</c:v>
                </c:pt>
                <c:pt idx="3">
                  <c:v>1.1729602264240123E-2</c:v>
                </c:pt>
                <c:pt idx="4">
                  <c:v>7.5817426896868781E-2</c:v>
                </c:pt>
                <c:pt idx="5">
                  <c:v>0.17801491776746409</c:v>
                </c:pt>
                <c:pt idx="6">
                  <c:v>0.21982900151352622</c:v>
                </c:pt>
                <c:pt idx="7">
                  <c:v>0.24841755101447988</c:v>
                </c:pt>
                <c:pt idx="8">
                  <c:v>0.11131445025900204</c:v>
                </c:pt>
                <c:pt idx="9">
                  <c:v>0</c:v>
                </c:pt>
                <c:pt idx="10">
                  <c:v>0</c:v>
                </c:pt>
                <c:pt idx="11">
                  <c:v>0</c:v>
                </c:pt>
              </c:numCache>
            </c:numRef>
          </c:val>
        </c:ser>
        <c:dLbls>
          <c:showLegendKey val="0"/>
          <c:showVal val="0"/>
          <c:showCatName val="0"/>
          <c:showSerName val="0"/>
          <c:showPercent val="0"/>
          <c:showBubbleSize val="0"/>
        </c:dLbls>
        <c:gapWidth val="150"/>
        <c:axId val="133778816"/>
        <c:axId val="133780608"/>
      </c:barChart>
      <c:lineChart>
        <c:grouping val="standard"/>
        <c:varyColors val="0"/>
        <c:ser>
          <c:idx val="1"/>
          <c:order val="0"/>
          <c:tx>
            <c:strRef>
              <c:f>RonanB!$W$3</c:f>
              <c:strCache>
                <c:ptCount val="1"/>
                <c:pt idx="0">
                  <c:v>HYDROSS
2009 HIA
(Existing)
Total
River
Diversion</c:v>
                </c:pt>
              </c:strCache>
            </c:strRef>
          </c:tx>
          <c:spPr>
            <a:ln>
              <a:solidFill>
                <a:schemeClr val="accent3"/>
              </a:solidFill>
              <a:prstDash val="sysDot"/>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RonanB!$X$36:$X$47</c:f>
              <c:numCache>
                <c:formatCode>[&gt;=20]#,##0.0_);[&lt;=-20]\(#,##0.0\);#,##0.00_)</c:formatCode>
                <c:ptCount val="12"/>
                <c:pt idx="0">
                  <c:v>0</c:v>
                </c:pt>
                <c:pt idx="1">
                  <c:v>0</c:v>
                </c:pt>
                <c:pt idx="2">
                  <c:v>0</c:v>
                </c:pt>
                <c:pt idx="3">
                  <c:v>0</c:v>
                </c:pt>
                <c:pt idx="4">
                  <c:v>4.733624812307622E-2</c:v>
                </c:pt>
                <c:pt idx="5">
                  <c:v>0.17156668849188528</c:v>
                </c:pt>
                <c:pt idx="6">
                  <c:v>0.35296103659866351</c:v>
                </c:pt>
                <c:pt idx="7">
                  <c:v>0.38836122666372208</c:v>
                </c:pt>
                <c:pt idx="8">
                  <c:v>6.8626387068761896E-2</c:v>
                </c:pt>
                <c:pt idx="9">
                  <c:v>5.2475694584436542E-3</c:v>
                </c:pt>
                <c:pt idx="10">
                  <c:v>0</c:v>
                </c:pt>
                <c:pt idx="11">
                  <c:v>0</c:v>
                </c:pt>
              </c:numCache>
            </c:numRef>
          </c:val>
          <c:smooth val="0"/>
        </c:ser>
        <c:ser>
          <c:idx val="2"/>
          <c:order val="1"/>
          <c:tx>
            <c:strRef>
              <c:f>RonanB!$Z$3</c:f>
              <c:strCache>
                <c:ptCount val="1"/>
                <c:pt idx="0">
                  <c:v>HYDROSS
Oper. Improv.
Total
River
Diversion</c:v>
                </c:pt>
              </c:strCache>
            </c:strRef>
          </c:tx>
          <c:spPr>
            <a:ln>
              <a:solidFill>
                <a:schemeClr val="accent2"/>
              </a:solidFill>
              <a:prstDash val="sysDot"/>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RonanB!$AA$36:$AA$47</c:f>
              <c:numCache>
                <c:formatCode>[&gt;=20]#,##0.0_);[&lt;=-20]\(#,##0.0\);#,##0.00_)</c:formatCode>
                <c:ptCount val="12"/>
                <c:pt idx="0">
                  <c:v>0</c:v>
                </c:pt>
                <c:pt idx="1">
                  <c:v>0</c:v>
                </c:pt>
                <c:pt idx="2">
                  <c:v>0</c:v>
                </c:pt>
                <c:pt idx="3">
                  <c:v>2.1256981269010732E-2</c:v>
                </c:pt>
                <c:pt idx="4">
                  <c:v>0.12907290925582021</c:v>
                </c:pt>
                <c:pt idx="5">
                  <c:v>0.2817137486429247</c:v>
                </c:pt>
                <c:pt idx="6">
                  <c:v>0.34788574380997977</c:v>
                </c:pt>
                <c:pt idx="7">
                  <c:v>0.36726426820591346</c:v>
                </c:pt>
                <c:pt idx="8">
                  <c:v>0.16456896844914554</c:v>
                </c:pt>
                <c:pt idx="9">
                  <c:v>0</c:v>
                </c:pt>
                <c:pt idx="10">
                  <c:v>0</c:v>
                </c:pt>
                <c:pt idx="11">
                  <c:v>0</c:v>
                </c:pt>
              </c:numCache>
            </c:numRef>
          </c:val>
          <c:smooth val="0"/>
        </c:ser>
        <c:dLbls>
          <c:showLegendKey val="0"/>
          <c:showVal val="0"/>
          <c:showCatName val="0"/>
          <c:showSerName val="0"/>
          <c:showPercent val="0"/>
          <c:showBubbleSize val="0"/>
        </c:dLbls>
        <c:marker val="1"/>
        <c:smooth val="0"/>
        <c:axId val="133778816"/>
        <c:axId val="133780608"/>
      </c:lineChart>
      <c:catAx>
        <c:axId val="133778816"/>
        <c:scaling>
          <c:orientation val="minMax"/>
        </c:scaling>
        <c:delete val="0"/>
        <c:axPos val="b"/>
        <c:majorTickMark val="out"/>
        <c:minorTickMark val="none"/>
        <c:tickLblPos val="nextTo"/>
        <c:crossAx val="133780608"/>
        <c:crosses val="autoZero"/>
        <c:auto val="1"/>
        <c:lblAlgn val="ctr"/>
        <c:lblOffset val="100"/>
        <c:noMultiLvlLbl val="0"/>
      </c:catAx>
      <c:valAx>
        <c:axId val="13378060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778816"/>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ReuseMudCr!$D$4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ReuseMudCr!$E$6:$E$17</c:f>
              <c:numCache>
                <c:formatCode>[&gt;=20]#,##0.0_);[&lt;=-20]\(#,##0.0\);#,##0.00_)</c:formatCode>
                <c:ptCount val="12"/>
                <c:pt idx="0">
                  <c:v>0</c:v>
                </c:pt>
                <c:pt idx="1">
                  <c:v>0</c:v>
                </c:pt>
                <c:pt idx="2">
                  <c:v>0</c:v>
                </c:pt>
                <c:pt idx="3">
                  <c:v>3.7316292687045408E-2</c:v>
                </c:pt>
                <c:pt idx="4">
                  <c:v>4.7954875766934676E-2</c:v>
                </c:pt>
                <c:pt idx="5">
                  <c:v>0.16313216295007396</c:v>
                </c:pt>
                <c:pt idx="6">
                  <c:v>0.29015597823693923</c:v>
                </c:pt>
                <c:pt idx="7">
                  <c:v>0.23448217126387311</c:v>
                </c:pt>
                <c:pt idx="8">
                  <c:v>0.11509603527570632</c:v>
                </c:pt>
                <c:pt idx="9">
                  <c:v>1.0627749492231544E-2</c:v>
                </c:pt>
                <c:pt idx="10">
                  <c:v>0</c:v>
                </c:pt>
                <c:pt idx="11">
                  <c:v>0</c:v>
                </c:pt>
              </c:numCache>
            </c:numRef>
          </c:val>
        </c:ser>
        <c:ser>
          <c:idx val="4"/>
          <c:order val="3"/>
          <c:tx>
            <c:strRef>
              <c:f>ReuseMudCr!$F$4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ReuseMudCr!$G$6:$G$17</c:f>
              <c:numCache>
                <c:formatCode>[&gt;=20]#,##0.0_);[&lt;=-20]\(#,##0.0\);#,##0.00_)</c:formatCode>
                <c:ptCount val="12"/>
                <c:pt idx="0">
                  <c:v>0</c:v>
                </c:pt>
                <c:pt idx="1">
                  <c:v>0</c:v>
                </c:pt>
                <c:pt idx="2">
                  <c:v>0</c:v>
                </c:pt>
                <c:pt idx="3">
                  <c:v>1.2436958630949704E-2</c:v>
                </c:pt>
                <c:pt idx="4">
                  <c:v>5.2970826851941266E-2</c:v>
                </c:pt>
                <c:pt idx="5">
                  <c:v>0.12955887479749784</c:v>
                </c:pt>
                <c:pt idx="6">
                  <c:v>0.2463720337158038</c:v>
                </c:pt>
                <c:pt idx="7">
                  <c:v>0.2238219210064642</c:v>
                </c:pt>
                <c:pt idx="8">
                  <c:v>0.11574063374020135</c:v>
                </c:pt>
                <c:pt idx="9">
                  <c:v>0</c:v>
                </c:pt>
                <c:pt idx="10">
                  <c:v>0</c:v>
                </c:pt>
                <c:pt idx="11">
                  <c:v>0</c:v>
                </c:pt>
              </c:numCache>
            </c:numRef>
          </c:val>
        </c:ser>
        <c:dLbls>
          <c:showLegendKey val="0"/>
          <c:showVal val="0"/>
          <c:showCatName val="0"/>
          <c:showSerName val="0"/>
          <c:showPercent val="0"/>
          <c:showBubbleSize val="0"/>
        </c:dLbls>
        <c:gapWidth val="150"/>
        <c:axId val="133903104"/>
        <c:axId val="133904640"/>
      </c:barChart>
      <c:lineChart>
        <c:grouping val="standard"/>
        <c:varyColors val="0"/>
        <c:ser>
          <c:idx val="1"/>
          <c:order val="0"/>
          <c:tx>
            <c:strRef>
              <c:f>ReuseMudCr!$T$3</c:f>
              <c:strCache>
                <c:ptCount val="1"/>
                <c:pt idx="0">
                  <c:v>HYDROSS
2009 HIA
(Existing)
Total
River
Diversion</c:v>
                </c:pt>
              </c:strCache>
            </c:strRef>
          </c:tx>
          <c:spPr>
            <a:ln>
              <a:solidFill>
                <a:schemeClr val="accent3"/>
              </a:solidFill>
              <a:prstDash val="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ReuseMudCr!$U$6:$U$17</c:f>
              <c:numCache>
                <c:formatCode>[&gt;=20]#,##0.0_);[&lt;=-20]\(#,##0.0\);#,##0.00_)</c:formatCode>
                <c:ptCount val="12"/>
                <c:pt idx="0">
                  <c:v>0</c:v>
                </c:pt>
                <c:pt idx="1">
                  <c:v>0</c:v>
                </c:pt>
                <c:pt idx="2">
                  <c:v>0</c:v>
                </c:pt>
                <c:pt idx="3">
                  <c:v>5.1293873109340769E-2</c:v>
                </c:pt>
                <c:pt idx="4">
                  <c:v>6.5917355006095787E-2</c:v>
                </c:pt>
                <c:pt idx="5">
                  <c:v>0.22423665010319443</c:v>
                </c:pt>
                <c:pt idx="6">
                  <c:v>0.39883983262809525</c:v>
                </c:pt>
                <c:pt idx="7">
                  <c:v>0.3223122629056675</c:v>
                </c:pt>
                <c:pt idx="8">
                  <c:v>0.15820760862640046</c:v>
                </c:pt>
                <c:pt idx="9">
                  <c:v>1.460859036732858E-2</c:v>
                </c:pt>
                <c:pt idx="10">
                  <c:v>0</c:v>
                </c:pt>
                <c:pt idx="11">
                  <c:v>0</c:v>
                </c:pt>
              </c:numCache>
            </c:numRef>
          </c:val>
          <c:smooth val="0"/>
        </c:ser>
        <c:ser>
          <c:idx val="2"/>
          <c:order val="1"/>
          <c:tx>
            <c:strRef>
              <c:f>ReuseMudCr!$W$3</c:f>
              <c:strCache>
                <c:ptCount val="1"/>
                <c:pt idx="0">
                  <c:v>HYDROSS
Oper. Improv.
Total
River
Diversion</c:v>
                </c:pt>
              </c:strCache>
            </c:strRef>
          </c:tx>
          <c:spPr>
            <a:ln>
              <a:solidFill>
                <a:schemeClr val="accent2"/>
              </a:solidFill>
              <a:prstDash val="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ReuseMudCr!$X$6:$X$17</c:f>
              <c:numCache>
                <c:formatCode>[&gt;=20]#,##0.0_);[&lt;=-20]\(#,##0.0\);#,##0.00_)</c:formatCode>
                <c:ptCount val="12"/>
                <c:pt idx="0">
                  <c:v>0</c:v>
                </c:pt>
                <c:pt idx="1">
                  <c:v>0</c:v>
                </c:pt>
                <c:pt idx="2">
                  <c:v>0</c:v>
                </c:pt>
                <c:pt idx="3">
                  <c:v>1.7095475781374162E-2</c:v>
                </c:pt>
                <c:pt idx="4">
                  <c:v>7.2812133129816173E-2</c:v>
                </c:pt>
                <c:pt idx="5">
                  <c:v>0.17808780040893174</c:v>
                </c:pt>
                <c:pt idx="6">
                  <c:v>0.33865571644784026</c:v>
                </c:pt>
                <c:pt idx="7">
                  <c:v>0.30765899794702983</c:v>
                </c:pt>
                <c:pt idx="8">
                  <c:v>0.15909365462570635</c:v>
                </c:pt>
                <c:pt idx="9">
                  <c:v>0</c:v>
                </c:pt>
                <c:pt idx="10">
                  <c:v>0</c:v>
                </c:pt>
                <c:pt idx="11">
                  <c:v>0</c:v>
                </c:pt>
              </c:numCache>
            </c:numRef>
          </c:val>
          <c:smooth val="0"/>
        </c:ser>
        <c:dLbls>
          <c:showLegendKey val="0"/>
          <c:showVal val="0"/>
          <c:showCatName val="0"/>
          <c:showSerName val="0"/>
          <c:showPercent val="0"/>
          <c:showBubbleSize val="0"/>
        </c:dLbls>
        <c:marker val="1"/>
        <c:smooth val="0"/>
        <c:axId val="133903104"/>
        <c:axId val="133904640"/>
      </c:lineChart>
      <c:catAx>
        <c:axId val="133903104"/>
        <c:scaling>
          <c:orientation val="minMax"/>
        </c:scaling>
        <c:delete val="0"/>
        <c:axPos val="b"/>
        <c:majorTickMark val="out"/>
        <c:minorTickMark val="none"/>
        <c:tickLblPos val="nextTo"/>
        <c:crossAx val="133904640"/>
        <c:crosses val="autoZero"/>
        <c:auto val="1"/>
        <c:lblAlgn val="ctr"/>
        <c:lblOffset val="100"/>
        <c:noMultiLvlLbl val="0"/>
      </c:catAx>
      <c:valAx>
        <c:axId val="13390464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903104"/>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ReuseMudCr!$D$4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ReuseMudCr!$B$21:$B$32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ReuseMudCr!$E$21:$E$32</c:f>
              <c:numCache>
                <c:formatCode>[&gt;=20]#,##0.0_);[&lt;=-20]\(#,##0.0\);#,##0.00_)</c:formatCode>
                <c:ptCount val="12"/>
                <c:pt idx="0">
                  <c:v>0</c:v>
                </c:pt>
                <c:pt idx="1">
                  <c:v>0</c:v>
                </c:pt>
                <c:pt idx="2">
                  <c:v>4.4417709396686367E-4</c:v>
                </c:pt>
                <c:pt idx="3">
                  <c:v>4.1182077882911491E-2</c:v>
                </c:pt>
                <c:pt idx="4">
                  <c:v>7.1534179303980497E-2</c:v>
                </c:pt>
                <c:pt idx="5">
                  <c:v>0.14567925323347355</c:v>
                </c:pt>
                <c:pt idx="6">
                  <c:v>0.28729591109529889</c:v>
                </c:pt>
                <c:pt idx="7">
                  <c:v>0.20706597209804845</c:v>
                </c:pt>
                <c:pt idx="8">
                  <c:v>0.10036777285502456</c:v>
                </c:pt>
                <c:pt idx="9">
                  <c:v>1.7422214551570191E-2</c:v>
                </c:pt>
                <c:pt idx="10">
                  <c:v>0</c:v>
                </c:pt>
                <c:pt idx="11">
                  <c:v>0</c:v>
                </c:pt>
              </c:numCache>
            </c:numRef>
          </c:val>
        </c:ser>
        <c:ser>
          <c:idx val="4"/>
          <c:order val="3"/>
          <c:tx>
            <c:strRef>
              <c:f>ReuseMudCr!$F$4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ReuseMudCr!$B$21:$B$32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ReuseMudCr!$G$21:$G$32</c:f>
              <c:numCache>
                <c:formatCode>[&gt;=20]#,##0.0_);[&lt;=-20]\(#,##0.0\);#,##0.00_)</c:formatCode>
                <c:ptCount val="12"/>
                <c:pt idx="0">
                  <c:v>0</c:v>
                </c:pt>
                <c:pt idx="1">
                  <c:v>0</c:v>
                </c:pt>
                <c:pt idx="2">
                  <c:v>0</c:v>
                </c:pt>
                <c:pt idx="3">
                  <c:v>2.6542289761173146E-2</c:v>
                </c:pt>
                <c:pt idx="4">
                  <c:v>7.778877057760962E-2</c:v>
                </c:pt>
                <c:pt idx="5">
                  <c:v>0.12462959241327996</c:v>
                </c:pt>
                <c:pt idx="6">
                  <c:v>0.26268741672818197</c:v>
                </c:pt>
                <c:pt idx="7">
                  <c:v>0.23001692754868092</c:v>
                </c:pt>
                <c:pt idx="8">
                  <c:v>8.3833912490562545E-2</c:v>
                </c:pt>
                <c:pt idx="9">
                  <c:v>0</c:v>
                </c:pt>
                <c:pt idx="10">
                  <c:v>0</c:v>
                </c:pt>
                <c:pt idx="11">
                  <c:v>0</c:v>
                </c:pt>
              </c:numCache>
            </c:numRef>
          </c:val>
        </c:ser>
        <c:dLbls>
          <c:showLegendKey val="0"/>
          <c:showVal val="0"/>
          <c:showCatName val="0"/>
          <c:showSerName val="0"/>
          <c:showPercent val="0"/>
          <c:showBubbleSize val="0"/>
        </c:dLbls>
        <c:gapWidth val="150"/>
        <c:axId val="133928448"/>
        <c:axId val="133929984"/>
      </c:barChart>
      <c:lineChart>
        <c:grouping val="standard"/>
        <c:varyColors val="0"/>
        <c:ser>
          <c:idx val="1"/>
          <c:order val="0"/>
          <c:tx>
            <c:strRef>
              <c:f>ReuseMudCr!$T$3</c:f>
              <c:strCache>
                <c:ptCount val="1"/>
                <c:pt idx="0">
                  <c:v>HYDROSS
2009 HIA
(Existing)
Total
River
Diversion</c:v>
                </c:pt>
              </c:strCache>
            </c:strRef>
          </c:tx>
          <c:spPr>
            <a:ln>
              <a:solidFill>
                <a:schemeClr val="accent3"/>
              </a:solidFill>
              <a:prstDash val="sys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ReuseMudCr!$U$21:$U$32</c:f>
              <c:numCache>
                <c:formatCode>[&gt;=20]#,##0.0_);[&lt;=-20]\(#,##0.0\);#,##0.00_)</c:formatCode>
                <c:ptCount val="12"/>
                <c:pt idx="0">
                  <c:v>0</c:v>
                </c:pt>
                <c:pt idx="1">
                  <c:v>0</c:v>
                </c:pt>
                <c:pt idx="2">
                  <c:v>6.1055270648366128E-4</c:v>
                </c:pt>
                <c:pt idx="3">
                  <c:v>5.6607667193005473E-2</c:v>
                </c:pt>
                <c:pt idx="4">
                  <c:v>9.8328768802722344E-2</c:v>
                </c:pt>
                <c:pt idx="5">
                  <c:v>0.20024639619721454</c:v>
                </c:pt>
                <c:pt idx="6">
                  <c:v>0.39490846885951736</c:v>
                </c:pt>
                <c:pt idx="7">
                  <c:v>0.28462676577051343</c:v>
                </c:pt>
                <c:pt idx="8">
                  <c:v>0.13796257437116782</c:v>
                </c:pt>
                <c:pt idx="9">
                  <c:v>2.3948061239271741E-2</c:v>
                </c:pt>
                <c:pt idx="10">
                  <c:v>0</c:v>
                </c:pt>
                <c:pt idx="11">
                  <c:v>0</c:v>
                </c:pt>
              </c:numCache>
            </c:numRef>
          </c:val>
          <c:smooth val="0"/>
        </c:ser>
        <c:ser>
          <c:idx val="2"/>
          <c:order val="1"/>
          <c:tx>
            <c:strRef>
              <c:f>ReuseMudCr!$W$3</c:f>
              <c:strCache>
                <c:ptCount val="1"/>
                <c:pt idx="0">
                  <c:v>HYDROSS
Oper. Improv.
Total
River
Diversion</c:v>
                </c:pt>
              </c:strCache>
            </c:strRef>
          </c:tx>
          <c:spPr>
            <a:ln>
              <a:solidFill>
                <a:schemeClr val="accent2"/>
              </a:solidFill>
              <a:prstDash val="sys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ReuseMudCr!$X$21:$X$32</c:f>
              <c:numCache>
                <c:formatCode>[&gt;=20]#,##0.0_);[&lt;=-20]\(#,##0.0\);#,##0.00_)</c:formatCode>
                <c:ptCount val="12"/>
                <c:pt idx="0">
                  <c:v>0</c:v>
                </c:pt>
                <c:pt idx="1">
                  <c:v>0</c:v>
                </c:pt>
                <c:pt idx="2">
                  <c:v>0</c:v>
                </c:pt>
                <c:pt idx="3">
                  <c:v>3.6484247094396086E-2</c:v>
                </c:pt>
                <c:pt idx="4">
                  <c:v>0.10692614512386203</c:v>
                </c:pt>
                <c:pt idx="5">
                  <c:v>0.17131215451997248</c:v>
                </c:pt>
                <c:pt idx="6">
                  <c:v>0.36108235976382413</c:v>
                </c:pt>
                <c:pt idx="7">
                  <c:v>0.31617447085729339</c:v>
                </c:pt>
                <c:pt idx="8">
                  <c:v>0.11523561854372857</c:v>
                </c:pt>
                <c:pt idx="9">
                  <c:v>0</c:v>
                </c:pt>
                <c:pt idx="10">
                  <c:v>0</c:v>
                </c:pt>
                <c:pt idx="11">
                  <c:v>0</c:v>
                </c:pt>
              </c:numCache>
            </c:numRef>
          </c:val>
          <c:smooth val="0"/>
        </c:ser>
        <c:dLbls>
          <c:showLegendKey val="0"/>
          <c:showVal val="0"/>
          <c:showCatName val="0"/>
          <c:showSerName val="0"/>
          <c:showPercent val="0"/>
          <c:showBubbleSize val="0"/>
        </c:dLbls>
        <c:marker val="1"/>
        <c:smooth val="0"/>
        <c:axId val="133928448"/>
        <c:axId val="133929984"/>
      </c:lineChart>
      <c:catAx>
        <c:axId val="133928448"/>
        <c:scaling>
          <c:orientation val="minMax"/>
        </c:scaling>
        <c:delete val="0"/>
        <c:axPos val="b"/>
        <c:majorTickMark val="out"/>
        <c:minorTickMark val="none"/>
        <c:tickLblPos val="nextTo"/>
        <c:crossAx val="133929984"/>
        <c:crosses val="autoZero"/>
        <c:auto val="1"/>
        <c:lblAlgn val="ctr"/>
        <c:lblOffset val="100"/>
        <c:noMultiLvlLbl val="0"/>
      </c:catAx>
      <c:valAx>
        <c:axId val="13392998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3928448"/>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ReuseMudCr!$D$4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ReuseMudCr!$B$36:$B$47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ReuseMudCr!$E$36:$E$47</c:f>
              <c:numCache>
                <c:formatCode>[&gt;=20]#,##0.0_);[&lt;=-20]\(#,##0.0\);#,##0.00_)</c:formatCode>
                <c:ptCount val="12"/>
                <c:pt idx="0">
                  <c:v>0</c:v>
                </c:pt>
                <c:pt idx="1">
                  <c:v>0</c:v>
                </c:pt>
                <c:pt idx="2">
                  <c:v>6.6626564095029542E-4</c:v>
                </c:pt>
                <c:pt idx="3">
                  <c:v>3.9163419382688094E-2</c:v>
                </c:pt>
                <c:pt idx="4">
                  <c:v>0.1170677482294129</c:v>
                </c:pt>
                <c:pt idx="5">
                  <c:v>0.20887157004100321</c:v>
                </c:pt>
                <c:pt idx="6">
                  <c:v>0.30136332466885923</c:v>
                </c:pt>
                <c:pt idx="7">
                  <c:v>0.17586162844790482</c:v>
                </c:pt>
                <c:pt idx="8">
                  <c:v>0.11189471012284759</c:v>
                </c:pt>
                <c:pt idx="9">
                  <c:v>2.7820653105046479E-2</c:v>
                </c:pt>
                <c:pt idx="10">
                  <c:v>0</c:v>
                </c:pt>
                <c:pt idx="11">
                  <c:v>0</c:v>
                </c:pt>
              </c:numCache>
            </c:numRef>
          </c:val>
        </c:ser>
        <c:ser>
          <c:idx val="4"/>
          <c:order val="3"/>
          <c:tx>
            <c:strRef>
              <c:f>ReuseMudCr!$F$4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ReuseMudCr!$B$36:$B$47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ReuseMudCr!$G$36:$G$47</c:f>
              <c:numCache>
                <c:formatCode>[&gt;=20]#,##0.0_);[&lt;=-20]\(#,##0.0\);#,##0.00_)</c:formatCode>
                <c:ptCount val="12"/>
                <c:pt idx="0">
                  <c:v>0</c:v>
                </c:pt>
                <c:pt idx="1">
                  <c:v>0</c:v>
                </c:pt>
                <c:pt idx="2">
                  <c:v>0</c:v>
                </c:pt>
                <c:pt idx="3">
                  <c:v>2.6271450069732607E-2</c:v>
                </c:pt>
                <c:pt idx="4">
                  <c:v>8.3581128778551381E-2</c:v>
                </c:pt>
                <c:pt idx="5">
                  <c:v>0.15988208665118098</c:v>
                </c:pt>
                <c:pt idx="6">
                  <c:v>0.2210756065352571</c:v>
                </c:pt>
                <c:pt idx="7">
                  <c:v>0.25202174967925345</c:v>
                </c:pt>
                <c:pt idx="8">
                  <c:v>0.11453268871637655</c:v>
                </c:pt>
                <c:pt idx="9">
                  <c:v>0</c:v>
                </c:pt>
                <c:pt idx="10">
                  <c:v>0</c:v>
                </c:pt>
                <c:pt idx="11">
                  <c:v>0</c:v>
                </c:pt>
              </c:numCache>
            </c:numRef>
          </c:val>
        </c:ser>
        <c:dLbls>
          <c:showLegendKey val="0"/>
          <c:showVal val="0"/>
          <c:showCatName val="0"/>
          <c:showSerName val="0"/>
          <c:showPercent val="0"/>
          <c:showBubbleSize val="0"/>
        </c:dLbls>
        <c:gapWidth val="150"/>
        <c:axId val="134715648"/>
        <c:axId val="134721536"/>
      </c:barChart>
      <c:lineChart>
        <c:grouping val="standard"/>
        <c:varyColors val="0"/>
        <c:ser>
          <c:idx val="1"/>
          <c:order val="0"/>
          <c:tx>
            <c:strRef>
              <c:f>ReuseMudCr!$T$3</c:f>
              <c:strCache>
                <c:ptCount val="1"/>
                <c:pt idx="0">
                  <c:v>HYDROSS
2009 HIA
(Existing)
Total
River
Diversion</c:v>
                </c:pt>
              </c:strCache>
            </c:strRef>
          </c:tx>
          <c:spPr>
            <a:ln>
              <a:solidFill>
                <a:schemeClr val="accent3"/>
              </a:solidFill>
              <a:prstDash val="sysDot"/>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ReuseMudCr!$U$36:$U$47</c:f>
              <c:numCache>
                <c:formatCode>[&gt;=20]#,##0.0_);[&lt;=-20]\(#,##0.0\);#,##0.00_)</c:formatCode>
                <c:ptCount val="12"/>
                <c:pt idx="0">
                  <c:v>0</c:v>
                </c:pt>
                <c:pt idx="1">
                  <c:v>0</c:v>
                </c:pt>
                <c:pt idx="2">
                  <c:v>9.1582905972549197E-4</c:v>
                </c:pt>
                <c:pt idx="3">
                  <c:v>5.3832878876547204E-2</c:v>
                </c:pt>
                <c:pt idx="4">
                  <c:v>0.16091786698201085</c:v>
                </c:pt>
                <c:pt idx="5">
                  <c:v>0.28710868734158512</c:v>
                </c:pt>
                <c:pt idx="6">
                  <c:v>0.41424511981973772</c:v>
                </c:pt>
                <c:pt idx="7">
                  <c:v>0.24173419717925063</c:v>
                </c:pt>
                <c:pt idx="8">
                  <c:v>0.15380716168089015</c:v>
                </c:pt>
                <c:pt idx="9">
                  <c:v>3.8241447567074198E-2</c:v>
                </c:pt>
                <c:pt idx="10">
                  <c:v>0</c:v>
                </c:pt>
                <c:pt idx="11">
                  <c:v>0</c:v>
                </c:pt>
              </c:numCache>
            </c:numRef>
          </c:val>
          <c:smooth val="0"/>
        </c:ser>
        <c:ser>
          <c:idx val="2"/>
          <c:order val="1"/>
          <c:tx>
            <c:strRef>
              <c:f>ReuseMudCr!$W$3</c:f>
              <c:strCache>
                <c:ptCount val="1"/>
                <c:pt idx="0">
                  <c:v>HYDROSS
Oper. Improv.
Total
River
Diversion</c:v>
                </c:pt>
              </c:strCache>
            </c:strRef>
          </c:tx>
          <c:spPr>
            <a:ln>
              <a:solidFill>
                <a:schemeClr val="accent2"/>
              </a:solidFill>
              <a:prstDash val="sysDot"/>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ReuseMudCr!$X$36:$X$47</c:f>
              <c:numCache>
                <c:formatCode>[&gt;=20]#,##0.0_);[&lt;=-20]\(#,##0.0\);#,##0.00_)</c:formatCode>
                <c:ptCount val="12"/>
                <c:pt idx="0">
                  <c:v>0</c:v>
                </c:pt>
                <c:pt idx="1">
                  <c:v>0</c:v>
                </c:pt>
                <c:pt idx="2">
                  <c:v>0</c:v>
                </c:pt>
                <c:pt idx="3">
                  <c:v>3.6111958858738982E-2</c:v>
                </c:pt>
                <c:pt idx="4">
                  <c:v>0.11488814952378194</c:v>
                </c:pt>
                <c:pt idx="5">
                  <c:v>0.21976919127310104</c:v>
                </c:pt>
                <c:pt idx="6">
                  <c:v>0.30388399523746679</c:v>
                </c:pt>
                <c:pt idx="7">
                  <c:v>0.34642164904364742</c:v>
                </c:pt>
                <c:pt idx="8">
                  <c:v>0.15743324909467568</c:v>
                </c:pt>
                <c:pt idx="9">
                  <c:v>0</c:v>
                </c:pt>
                <c:pt idx="10">
                  <c:v>0</c:v>
                </c:pt>
                <c:pt idx="11">
                  <c:v>0</c:v>
                </c:pt>
              </c:numCache>
            </c:numRef>
          </c:val>
          <c:smooth val="0"/>
        </c:ser>
        <c:dLbls>
          <c:showLegendKey val="0"/>
          <c:showVal val="0"/>
          <c:showCatName val="0"/>
          <c:showSerName val="0"/>
          <c:showPercent val="0"/>
          <c:showBubbleSize val="0"/>
        </c:dLbls>
        <c:marker val="1"/>
        <c:smooth val="0"/>
        <c:axId val="134715648"/>
        <c:axId val="134721536"/>
      </c:lineChart>
      <c:catAx>
        <c:axId val="134715648"/>
        <c:scaling>
          <c:orientation val="minMax"/>
        </c:scaling>
        <c:delete val="0"/>
        <c:axPos val="b"/>
        <c:majorTickMark val="out"/>
        <c:minorTickMark val="none"/>
        <c:tickLblPos val="nextTo"/>
        <c:crossAx val="134721536"/>
        <c:crosses val="autoZero"/>
        <c:auto val="1"/>
        <c:lblAlgn val="ctr"/>
        <c:lblOffset val="100"/>
        <c:noMultiLvlLbl val="0"/>
      </c:catAx>
      <c:valAx>
        <c:axId val="134721536"/>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715648"/>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PolsonZ!$D$4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PolsonZ!$E$6:$E$17</c:f>
              <c:numCache>
                <c:formatCode>[&gt;=20]#,##0.0_);[&lt;=-20]\(#,##0.0\);#,##0.00_)</c:formatCode>
                <c:ptCount val="12"/>
                <c:pt idx="0">
                  <c:v>0</c:v>
                </c:pt>
                <c:pt idx="1">
                  <c:v>0</c:v>
                </c:pt>
                <c:pt idx="2">
                  <c:v>0</c:v>
                </c:pt>
                <c:pt idx="3">
                  <c:v>0</c:v>
                </c:pt>
                <c:pt idx="4">
                  <c:v>3.1714520045291739E-2</c:v>
                </c:pt>
                <c:pt idx="5">
                  <c:v>9.3671126144354022E-2</c:v>
                </c:pt>
                <c:pt idx="6">
                  <c:v>0.24117104689778301</c:v>
                </c:pt>
                <c:pt idx="7">
                  <c:v>0.18504683664215962</c:v>
                </c:pt>
                <c:pt idx="8">
                  <c:v>5.2183535475965034E-2</c:v>
                </c:pt>
                <c:pt idx="9">
                  <c:v>0</c:v>
                </c:pt>
                <c:pt idx="10">
                  <c:v>0</c:v>
                </c:pt>
                <c:pt idx="11">
                  <c:v>0</c:v>
                </c:pt>
              </c:numCache>
            </c:numRef>
          </c:val>
        </c:ser>
        <c:ser>
          <c:idx val="4"/>
          <c:order val="3"/>
          <c:tx>
            <c:strRef>
              <c:f>PolsonZ!$F$4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PolsonZ!$G$6:$G$17</c:f>
              <c:numCache>
                <c:formatCode>[&gt;=20]#,##0.0_);[&lt;=-20]\(#,##0.0\);#,##0.00_)</c:formatCode>
                <c:ptCount val="12"/>
                <c:pt idx="0">
                  <c:v>0</c:v>
                </c:pt>
                <c:pt idx="1">
                  <c:v>0</c:v>
                </c:pt>
                <c:pt idx="2">
                  <c:v>0</c:v>
                </c:pt>
                <c:pt idx="3">
                  <c:v>1.8988428533356444E-2</c:v>
                </c:pt>
                <c:pt idx="4">
                  <c:v>3.1628336103375579E-2</c:v>
                </c:pt>
                <c:pt idx="5">
                  <c:v>9.3669154220279799E-2</c:v>
                </c:pt>
                <c:pt idx="6">
                  <c:v>0.24116907497370871</c:v>
                </c:pt>
                <c:pt idx="7">
                  <c:v>0.1850515738325153</c:v>
                </c:pt>
                <c:pt idx="8">
                  <c:v>7.2392727904327173E-2</c:v>
                </c:pt>
                <c:pt idx="9">
                  <c:v>0</c:v>
                </c:pt>
                <c:pt idx="10">
                  <c:v>0</c:v>
                </c:pt>
                <c:pt idx="11">
                  <c:v>0</c:v>
                </c:pt>
              </c:numCache>
            </c:numRef>
          </c:val>
        </c:ser>
        <c:dLbls>
          <c:showLegendKey val="0"/>
          <c:showVal val="0"/>
          <c:showCatName val="0"/>
          <c:showSerName val="0"/>
          <c:showPercent val="0"/>
          <c:showBubbleSize val="0"/>
        </c:dLbls>
        <c:gapWidth val="150"/>
        <c:axId val="135142784"/>
        <c:axId val="135156864"/>
      </c:barChart>
      <c:lineChart>
        <c:grouping val="standard"/>
        <c:varyColors val="0"/>
        <c:ser>
          <c:idx val="1"/>
          <c:order val="0"/>
          <c:tx>
            <c:strRef>
              <c:f>PolsonZ!$T$3</c:f>
              <c:strCache>
                <c:ptCount val="1"/>
                <c:pt idx="0">
                  <c:v>HYDROSS
2009 HIA
(Existing)
Total
River
Diversion</c:v>
                </c:pt>
              </c:strCache>
            </c:strRef>
          </c:tx>
          <c:spPr>
            <a:ln>
              <a:solidFill>
                <a:schemeClr val="accent3"/>
              </a:solidFill>
              <a:prstDash val="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PolsonZ!$U$6:$U$17</c:f>
              <c:numCache>
                <c:formatCode>[&gt;=20]#,##0.0_);[&lt;=-20]\(#,##0.0\);#,##0.00_)</c:formatCode>
                <c:ptCount val="12"/>
                <c:pt idx="0">
                  <c:v>0</c:v>
                </c:pt>
                <c:pt idx="1">
                  <c:v>0</c:v>
                </c:pt>
                <c:pt idx="2">
                  <c:v>0</c:v>
                </c:pt>
                <c:pt idx="3">
                  <c:v>0</c:v>
                </c:pt>
                <c:pt idx="4">
                  <c:v>0.74233510454050755</c:v>
                </c:pt>
                <c:pt idx="5">
                  <c:v>1.2916045529076707</c:v>
                </c:pt>
                <c:pt idx="6">
                  <c:v>2.0897708294980699</c:v>
                </c:pt>
                <c:pt idx="7">
                  <c:v>1.599967752343751</c:v>
                </c:pt>
                <c:pt idx="8">
                  <c:v>0.28690637921952722</c:v>
                </c:pt>
                <c:pt idx="9">
                  <c:v>0</c:v>
                </c:pt>
                <c:pt idx="10">
                  <c:v>0</c:v>
                </c:pt>
                <c:pt idx="11">
                  <c:v>0</c:v>
                </c:pt>
              </c:numCache>
            </c:numRef>
          </c:val>
          <c:smooth val="0"/>
        </c:ser>
        <c:ser>
          <c:idx val="2"/>
          <c:order val="1"/>
          <c:tx>
            <c:strRef>
              <c:f>PolsonZ!$W$3</c:f>
              <c:strCache>
                <c:ptCount val="1"/>
                <c:pt idx="0">
                  <c:v>HYDROSS
Oper. Improv.
Total
River
Diversion</c:v>
                </c:pt>
              </c:strCache>
            </c:strRef>
          </c:tx>
          <c:spPr>
            <a:ln>
              <a:solidFill>
                <a:schemeClr val="accent2"/>
              </a:solidFill>
              <a:prstDash val="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PolsonZ!$X$6:$X$17</c:f>
              <c:numCache>
                <c:formatCode>[&gt;=20]#,##0.0_);[&lt;=-20]\(#,##0.0\);#,##0.00_)</c:formatCode>
                <c:ptCount val="12"/>
                <c:pt idx="0">
                  <c:v>0</c:v>
                </c:pt>
                <c:pt idx="1">
                  <c:v>0</c:v>
                </c:pt>
                <c:pt idx="2">
                  <c:v>0</c:v>
                </c:pt>
                <c:pt idx="3">
                  <c:v>3.7232212810502832E-2</c:v>
                </c:pt>
                <c:pt idx="4">
                  <c:v>5.814032371944039E-2</c:v>
                </c:pt>
                <c:pt idx="5">
                  <c:v>0.15970870284787686</c:v>
                </c:pt>
                <c:pt idx="6">
                  <c:v>0.41120046883837802</c:v>
                </c:pt>
                <c:pt idx="7">
                  <c:v>0.2941996404332517</c:v>
                </c:pt>
                <c:pt idx="8">
                  <c:v>0.11509177727238025</c:v>
                </c:pt>
                <c:pt idx="9">
                  <c:v>0</c:v>
                </c:pt>
                <c:pt idx="10">
                  <c:v>0</c:v>
                </c:pt>
                <c:pt idx="11">
                  <c:v>0</c:v>
                </c:pt>
              </c:numCache>
            </c:numRef>
          </c:val>
          <c:smooth val="0"/>
        </c:ser>
        <c:dLbls>
          <c:showLegendKey val="0"/>
          <c:showVal val="0"/>
          <c:showCatName val="0"/>
          <c:showSerName val="0"/>
          <c:showPercent val="0"/>
          <c:showBubbleSize val="0"/>
        </c:dLbls>
        <c:marker val="1"/>
        <c:smooth val="0"/>
        <c:axId val="135142784"/>
        <c:axId val="135156864"/>
      </c:lineChart>
      <c:catAx>
        <c:axId val="135142784"/>
        <c:scaling>
          <c:orientation val="minMax"/>
        </c:scaling>
        <c:delete val="0"/>
        <c:axPos val="b"/>
        <c:majorTickMark val="out"/>
        <c:minorTickMark val="none"/>
        <c:tickLblPos val="nextTo"/>
        <c:crossAx val="135156864"/>
        <c:crosses val="autoZero"/>
        <c:auto val="1"/>
        <c:lblAlgn val="ctr"/>
        <c:lblOffset val="100"/>
        <c:noMultiLvlLbl val="0"/>
      </c:catAx>
      <c:valAx>
        <c:axId val="13515686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5142784"/>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PolsonZ!$D$4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PolsonZ!$B$21:$B$32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PolsonZ!$E$21:$E$32</c:f>
              <c:numCache>
                <c:formatCode>[&gt;=20]#,##0.0_);[&lt;=-20]\(#,##0.0\);#,##0.00_)</c:formatCode>
                <c:ptCount val="12"/>
                <c:pt idx="0">
                  <c:v>0</c:v>
                </c:pt>
                <c:pt idx="1">
                  <c:v>0</c:v>
                </c:pt>
                <c:pt idx="2">
                  <c:v>0</c:v>
                </c:pt>
                <c:pt idx="3">
                  <c:v>0</c:v>
                </c:pt>
                <c:pt idx="4">
                  <c:v>5.1531266431692077E-2</c:v>
                </c:pt>
                <c:pt idx="5">
                  <c:v>0.11763436817169934</c:v>
                </c:pt>
                <c:pt idx="6">
                  <c:v>0.29756576169690574</c:v>
                </c:pt>
                <c:pt idx="7">
                  <c:v>0.20305921343816671</c:v>
                </c:pt>
                <c:pt idx="8">
                  <c:v>5.7672360034825468E-2</c:v>
                </c:pt>
                <c:pt idx="9">
                  <c:v>0</c:v>
                </c:pt>
                <c:pt idx="10">
                  <c:v>0</c:v>
                </c:pt>
                <c:pt idx="11">
                  <c:v>0</c:v>
                </c:pt>
              </c:numCache>
            </c:numRef>
          </c:val>
        </c:ser>
        <c:ser>
          <c:idx val="4"/>
          <c:order val="3"/>
          <c:tx>
            <c:strRef>
              <c:f>PolsonZ!$F$4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PolsonZ!$B$21:$B$32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PolsonZ!$G$21:$G$32</c:f>
              <c:numCache>
                <c:formatCode>[&gt;=20]#,##0.0_);[&lt;=-20]\(#,##0.0\);#,##0.00_)</c:formatCode>
                <c:ptCount val="12"/>
                <c:pt idx="0">
                  <c:v>0</c:v>
                </c:pt>
                <c:pt idx="1">
                  <c:v>0</c:v>
                </c:pt>
                <c:pt idx="2">
                  <c:v>0</c:v>
                </c:pt>
                <c:pt idx="3">
                  <c:v>2.169745211083049E-2</c:v>
                </c:pt>
                <c:pt idx="4">
                  <c:v>5.1484662721165232E-2</c:v>
                </c:pt>
                <c:pt idx="5">
                  <c:v>0.11763565649542784</c:v>
                </c:pt>
                <c:pt idx="6">
                  <c:v>0.26726762155792899</c:v>
                </c:pt>
                <c:pt idx="7">
                  <c:v>0.2030275193788818</c:v>
                </c:pt>
                <c:pt idx="8">
                  <c:v>6.7452938068185669E-2</c:v>
                </c:pt>
                <c:pt idx="9">
                  <c:v>0</c:v>
                </c:pt>
                <c:pt idx="10">
                  <c:v>0</c:v>
                </c:pt>
                <c:pt idx="11">
                  <c:v>0</c:v>
                </c:pt>
              </c:numCache>
            </c:numRef>
          </c:val>
        </c:ser>
        <c:dLbls>
          <c:showLegendKey val="0"/>
          <c:showVal val="0"/>
          <c:showCatName val="0"/>
          <c:showSerName val="0"/>
          <c:showPercent val="0"/>
          <c:showBubbleSize val="0"/>
        </c:dLbls>
        <c:gapWidth val="150"/>
        <c:axId val="135532928"/>
        <c:axId val="135534464"/>
      </c:barChart>
      <c:lineChart>
        <c:grouping val="standard"/>
        <c:varyColors val="0"/>
        <c:ser>
          <c:idx val="1"/>
          <c:order val="0"/>
          <c:tx>
            <c:strRef>
              <c:f>PolsonZ!$T$3</c:f>
              <c:strCache>
                <c:ptCount val="1"/>
                <c:pt idx="0">
                  <c:v>HYDROSS
2009 HIA
(Existing)
Total
River
Diversion</c:v>
                </c:pt>
              </c:strCache>
            </c:strRef>
          </c:tx>
          <c:spPr>
            <a:ln>
              <a:solidFill>
                <a:schemeClr val="accent3"/>
              </a:solidFill>
              <a:prstDash val="sys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PolsonZ!$U$21:$U$32</c:f>
              <c:numCache>
                <c:formatCode>[&gt;=20]#,##0.0_);[&lt;=-20]\(#,##0.0\);#,##0.00_)</c:formatCode>
                <c:ptCount val="12"/>
                <c:pt idx="0">
                  <c:v>0</c:v>
                </c:pt>
                <c:pt idx="1">
                  <c:v>0</c:v>
                </c:pt>
                <c:pt idx="2">
                  <c:v>0</c:v>
                </c:pt>
                <c:pt idx="3">
                  <c:v>0</c:v>
                </c:pt>
                <c:pt idx="4">
                  <c:v>0.77752108889136029</c:v>
                </c:pt>
                <c:pt idx="5">
                  <c:v>1.3310697077616649</c:v>
                </c:pt>
                <c:pt idx="6">
                  <c:v>2.1826475007746224</c:v>
                </c:pt>
                <c:pt idx="7">
                  <c:v>1.6276280361214033</c:v>
                </c:pt>
                <c:pt idx="8">
                  <c:v>0.29533516386151193</c:v>
                </c:pt>
                <c:pt idx="9">
                  <c:v>0</c:v>
                </c:pt>
                <c:pt idx="10">
                  <c:v>0</c:v>
                </c:pt>
                <c:pt idx="11">
                  <c:v>0</c:v>
                </c:pt>
              </c:numCache>
            </c:numRef>
          </c:val>
          <c:smooth val="0"/>
        </c:ser>
        <c:ser>
          <c:idx val="2"/>
          <c:order val="1"/>
          <c:tx>
            <c:strRef>
              <c:f>PolsonZ!$W$3</c:f>
              <c:strCache>
                <c:ptCount val="1"/>
                <c:pt idx="0">
                  <c:v>HYDROSS
Oper. Improv.
Total
River
Diversion</c:v>
                </c:pt>
              </c:strCache>
            </c:strRef>
          </c:tx>
          <c:spPr>
            <a:ln>
              <a:solidFill>
                <a:schemeClr val="accent2"/>
              </a:solidFill>
              <a:prstDash val="sys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PolsonZ!$X$21:$X$32</c:f>
              <c:numCache>
                <c:formatCode>[&gt;=20]#,##0.0_);[&lt;=-20]\(#,##0.0\);#,##0.00_)</c:formatCode>
                <c:ptCount val="12"/>
                <c:pt idx="0">
                  <c:v>0</c:v>
                </c:pt>
                <c:pt idx="1">
                  <c:v>0</c:v>
                </c:pt>
                <c:pt idx="2">
                  <c:v>0</c:v>
                </c:pt>
                <c:pt idx="3">
                  <c:v>4.2544023746726445E-2</c:v>
                </c:pt>
                <c:pt idx="4">
                  <c:v>9.4640924119789055E-2</c:v>
                </c:pt>
                <c:pt idx="5">
                  <c:v>0.20057230434003048</c:v>
                </c:pt>
                <c:pt idx="6">
                  <c:v>0.4556992694934851</c:v>
                </c:pt>
                <c:pt idx="7">
                  <c:v>0.32277825020489959</c:v>
                </c:pt>
                <c:pt idx="8">
                  <c:v>0.10723837530713143</c:v>
                </c:pt>
                <c:pt idx="9">
                  <c:v>0</c:v>
                </c:pt>
                <c:pt idx="10">
                  <c:v>0</c:v>
                </c:pt>
                <c:pt idx="11">
                  <c:v>0</c:v>
                </c:pt>
              </c:numCache>
            </c:numRef>
          </c:val>
          <c:smooth val="0"/>
        </c:ser>
        <c:dLbls>
          <c:showLegendKey val="0"/>
          <c:showVal val="0"/>
          <c:showCatName val="0"/>
          <c:showSerName val="0"/>
          <c:showPercent val="0"/>
          <c:showBubbleSize val="0"/>
        </c:dLbls>
        <c:marker val="1"/>
        <c:smooth val="0"/>
        <c:axId val="135532928"/>
        <c:axId val="135534464"/>
      </c:lineChart>
      <c:catAx>
        <c:axId val="135532928"/>
        <c:scaling>
          <c:orientation val="minMax"/>
        </c:scaling>
        <c:delete val="0"/>
        <c:axPos val="b"/>
        <c:majorTickMark val="out"/>
        <c:minorTickMark val="none"/>
        <c:tickLblPos val="nextTo"/>
        <c:crossAx val="135534464"/>
        <c:crosses val="autoZero"/>
        <c:auto val="1"/>
        <c:lblAlgn val="ctr"/>
        <c:lblOffset val="100"/>
        <c:noMultiLvlLbl val="0"/>
      </c:catAx>
      <c:valAx>
        <c:axId val="13553446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5532928"/>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PolsonZ!$D$4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PolsonZ!$B$36:$B$47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PolsonZ!$E$36:$E$47</c:f>
              <c:numCache>
                <c:formatCode>[&gt;=20]#,##0.0_);[&lt;=-20]\(#,##0.0\);#,##0.00_)</c:formatCode>
                <c:ptCount val="12"/>
                <c:pt idx="0">
                  <c:v>0</c:v>
                </c:pt>
                <c:pt idx="1">
                  <c:v>0</c:v>
                </c:pt>
                <c:pt idx="2">
                  <c:v>0</c:v>
                </c:pt>
                <c:pt idx="3">
                  <c:v>0</c:v>
                </c:pt>
                <c:pt idx="4">
                  <c:v>5.1737288486391489E-2</c:v>
                </c:pt>
                <c:pt idx="5">
                  <c:v>0.17211331929421292</c:v>
                </c:pt>
                <c:pt idx="6">
                  <c:v>0.24639080879926903</c:v>
                </c:pt>
                <c:pt idx="7">
                  <c:v>0.2397092761571398</c:v>
                </c:pt>
                <c:pt idx="8">
                  <c:v>7.5148757579153638E-2</c:v>
                </c:pt>
                <c:pt idx="9">
                  <c:v>0</c:v>
                </c:pt>
                <c:pt idx="10">
                  <c:v>0</c:v>
                </c:pt>
                <c:pt idx="11">
                  <c:v>0</c:v>
                </c:pt>
              </c:numCache>
            </c:numRef>
          </c:val>
        </c:ser>
        <c:ser>
          <c:idx val="4"/>
          <c:order val="3"/>
          <c:tx>
            <c:strRef>
              <c:f>PolsonZ!$F$4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PolsonZ!$B$36:$B$47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PolsonZ!$G$36:$G$47</c:f>
              <c:numCache>
                <c:formatCode>[&gt;=20]#,##0.0_);[&lt;=-20]\(#,##0.0\);#,##0.00_)</c:formatCode>
                <c:ptCount val="12"/>
                <c:pt idx="0">
                  <c:v>0</c:v>
                </c:pt>
                <c:pt idx="1">
                  <c:v>0</c:v>
                </c:pt>
                <c:pt idx="2">
                  <c:v>0</c:v>
                </c:pt>
                <c:pt idx="3">
                  <c:v>2.0241886357940917E-2</c:v>
                </c:pt>
                <c:pt idx="4">
                  <c:v>5.1565505892487276E-2</c:v>
                </c:pt>
                <c:pt idx="5">
                  <c:v>0.17200502122405542</c:v>
                </c:pt>
                <c:pt idx="6">
                  <c:v>0.2022022777273938</c:v>
                </c:pt>
                <c:pt idx="7">
                  <c:v>0.2396696867805953</c:v>
                </c:pt>
                <c:pt idx="8">
                  <c:v>8.7442189515745214E-2</c:v>
                </c:pt>
                <c:pt idx="9">
                  <c:v>0</c:v>
                </c:pt>
                <c:pt idx="10">
                  <c:v>0</c:v>
                </c:pt>
                <c:pt idx="11">
                  <c:v>0</c:v>
                </c:pt>
              </c:numCache>
            </c:numRef>
          </c:val>
        </c:ser>
        <c:dLbls>
          <c:showLegendKey val="0"/>
          <c:showVal val="0"/>
          <c:showCatName val="0"/>
          <c:showSerName val="0"/>
          <c:showPercent val="0"/>
          <c:showBubbleSize val="0"/>
        </c:dLbls>
        <c:gapWidth val="150"/>
        <c:axId val="135574656"/>
        <c:axId val="135576192"/>
      </c:barChart>
      <c:lineChart>
        <c:grouping val="standard"/>
        <c:varyColors val="0"/>
        <c:ser>
          <c:idx val="1"/>
          <c:order val="0"/>
          <c:tx>
            <c:strRef>
              <c:f>PolsonZ!$T$3</c:f>
              <c:strCache>
                <c:ptCount val="1"/>
                <c:pt idx="0">
                  <c:v>HYDROSS
2009 HIA
(Existing)
Total
River
Diversion</c:v>
                </c:pt>
              </c:strCache>
            </c:strRef>
          </c:tx>
          <c:spPr>
            <a:ln>
              <a:solidFill>
                <a:schemeClr val="accent3"/>
              </a:solidFill>
              <a:prstDash val="sysDot"/>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PolsonZ!$U$36:$U$47</c:f>
              <c:numCache>
                <c:formatCode>[&gt;=20]#,##0.0_);[&lt;=-20]\(#,##0.0\);#,##0.00_)</c:formatCode>
                <c:ptCount val="12"/>
                <c:pt idx="0">
                  <c:v>0</c:v>
                </c:pt>
                <c:pt idx="1">
                  <c:v>0</c:v>
                </c:pt>
                <c:pt idx="2">
                  <c:v>0</c:v>
                </c:pt>
                <c:pt idx="3">
                  <c:v>0</c:v>
                </c:pt>
                <c:pt idx="4">
                  <c:v>0.77788689509643749</c:v>
                </c:pt>
                <c:pt idx="5">
                  <c:v>1.4207913005194279</c:v>
                </c:pt>
                <c:pt idx="6">
                  <c:v>2.0983672753173814</c:v>
                </c:pt>
                <c:pt idx="7">
                  <c:v>1.4806006150495321</c:v>
                </c:pt>
                <c:pt idx="8">
                  <c:v>0.32217238367774065</c:v>
                </c:pt>
                <c:pt idx="9">
                  <c:v>0</c:v>
                </c:pt>
                <c:pt idx="10">
                  <c:v>0</c:v>
                </c:pt>
                <c:pt idx="11">
                  <c:v>0</c:v>
                </c:pt>
              </c:numCache>
            </c:numRef>
          </c:val>
          <c:smooth val="0"/>
        </c:ser>
        <c:ser>
          <c:idx val="2"/>
          <c:order val="1"/>
          <c:tx>
            <c:strRef>
              <c:f>PolsonZ!$W$3</c:f>
              <c:strCache>
                <c:ptCount val="1"/>
                <c:pt idx="0">
                  <c:v>HYDROSS
Oper. Improv.
Total
River
Diversion</c:v>
                </c:pt>
              </c:strCache>
            </c:strRef>
          </c:tx>
          <c:spPr>
            <a:ln>
              <a:solidFill>
                <a:schemeClr val="accent2"/>
              </a:solidFill>
              <a:prstDash val="sysDot"/>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PolsonZ!$X$36:$X$47</c:f>
              <c:numCache>
                <c:formatCode>[&gt;=20]#,##0.0_);[&lt;=-20]\(#,##0.0\);#,##0.00_)</c:formatCode>
                <c:ptCount val="12"/>
                <c:pt idx="0">
                  <c:v>0</c:v>
                </c:pt>
                <c:pt idx="1">
                  <c:v>0</c:v>
                </c:pt>
                <c:pt idx="2">
                  <c:v>0</c:v>
                </c:pt>
                <c:pt idx="3">
                  <c:v>3.9689973250864555E-2</c:v>
                </c:pt>
                <c:pt idx="4">
                  <c:v>9.4789532890601602E-2</c:v>
                </c:pt>
                <c:pt idx="5">
                  <c:v>0.29327369347665028</c:v>
                </c:pt>
                <c:pt idx="6">
                  <c:v>0.34476091684125115</c:v>
                </c:pt>
                <c:pt idx="7">
                  <c:v>0.38103288836342653</c:v>
                </c:pt>
                <c:pt idx="8">
                  <c:v>0.13901778937320383</c:v>
                </c:pt>
                <c:pt idx="9">
                  <c:v>0</c:v>
                </c:pt>
                <c:pt idx="10">
                  <c:v>0</c:v>
                </c:pt>
                <c:pt idx="11">
                  <c:v>0</c:v>
                </c:pt>
              </c:numCache>
            </c:numRef>
          </c:val>
          <c:smooth val="0"/>
        </c:ser>
        <c:dLbls>
          <c:showLegendKey val="0"/>
          <c:showVal val="0"/>
          <c:showCatName val="0"/>
          <c:showSerName val="0"/>
          <c:showPercent val="0"/>
          <c:showBubbleSize val="0"/>
        </c:dLbls>
        <c:marker val="1"/>
        <c:smooth val="0"/>
        <c:axId val="135574656"/>
        <c:axId val="135576192"/>
      </c:lineChart>
      <c:catAx>
        <c:axId val="135574656"/>
        <c:scaling>
          <c:orientation val="minMax"/>
        </c:scaling>
        <c:delete val="0"/>
        <c:axPos val="b"/>
        <c:majorTickMark val="out"/>
        <c:minorTickMark val="none"/>
        <c:tickLblPos val="nextTo"/>
        <c:crossAx val="135576192"/>
        <c:crosses val="autoZero"/>
        <c:auto val="1"/>
        <c:lblAlgn val="ctr"/>
        <c:lblOffset val="100"/>
        <c:noMultiLvlLbl val="0"/>
      </c:catAx>
      <c:valAx>
        <c:axId val="13557619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5574656"/>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PabloFdrFlatheadPmp!$D$4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PabloFdrFlatheadPmp!$E$6:$E$17</c:f>
              <c:numCache>
                <c:formatCode>[&gt;=20]#,##0.0_);[&lt;=-20]\(#,##0.0\);#,##0.00_)</c:formatCode>
                <c:ptCount val="12"/>
                <c:pt idx="0">
                  <c:v>0</c:v>
                </c:pt>
                <c:pt idx="1">
                  <c:v>0</c:v>
                </c:pt>
                <c:pt idx="2">
                  <c:v>0</c:v>
                </c:pt>
                <c:pt idx="3">
                  <c:v>3.1686383452694776E-2</c:v>
                </c:pt>
                <c:pt idx="4">
                  <c:v>4.6435960915840541E-2</c:v>
                </c:pt>
                <c:pt idx="5">
                  <c:v>0.11519435161479585</c:v>
                </c:pt>
                <c:pt idx="6">
                  <c:v>0.23565776328453197</c:v>
                </c:pt>
                <c:pt idx="7">
                  <c:v>0.18850346648350352</c:v>
                </c:pt>
                <c:pt idx="8">
                  <c:v>7.3114841970998559E-2</c:v>
                </c:pt>
                <c:pt idx="9">
                  <c:v>1.1049863352626544E-2</c:v>
                </c:pt>
                <c:pt idx="10">
                  <c:v>0</c:v>
                </c:pt>
                <c:pt idx="11">
                  <c:v>0</c:v>
                </c:pt>
              </c:numCache>
            </c:numRef>
          </c:val>
        </c:ser>
        <c:ser>
          <c:idx val="4"/>
          <c:order val="3"/>
          <c:tx>
            <c:strRef>
              <c:f>PabloFdrFlatheadPmp!$F$4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PabloFdrFlatheadPmp!$G$6:$G$17</c:f>
              <c:numCache>
                <c:formatCode>[&gt;=20]#,##0.0_);[&lt;=-20]\(#,##0.0\);#,##0.00_)</c:formatCode>
                <c:ptCount val="12"/>
                <c:pt idx="0">
                  <c:v>0</c:v>
                </c:pt>
                <c:pt idx="1">
                  <c:v>0</c:v>
                </c:pt>
                <c:pt idx="2">
                  <c:v>0</c:v>
                </c:pt>
                <c:pt idx="3">
                  <c:v>3.165402848592995E-2</c:v>
                </c:pt>
                <c:pt idx="4">
                  <c:v>5.7122262423490305E-2</c:v>
                </c:pt>
                <c:pt idx="5">
                  <c:v>0.13506345752401039</c:v>
                </c:pt>
                <c:pt idx="6">
                  <c:v>0.26933661347652466</c:v>
                </c:pt>
                <c:pt idx="7">
                  <c:v>0.20471383776634627</c:v>
                </c:pt>
                <c:pt idx="8">
                  <c:v>9.8605130647636319E-2</c:v>
                </c:pt>
                <c:pt idx="9">
                  <c:v>0</c:v>
                </c:pt>
                <c:pt idx="10">
                  <c:v>0</c:v>
                </c:pt>
                <c:pt idx="11">
                  <c:v>0</c:v>
                </c:pt>
              </c:numCache>
            </c:numRef>
          </c:val>
        </c:ser>
        <c:dLbls>
          <c:showLegendKey val="0"/>
          <c:showVal val="0"/>
          <c:showCatName val="0"/>
          <c:showSerName val="0"/>
          <c:showPercent val="0"/>
          <c:showBubbleSize val="0"/>
        </c:dLbls>
        <c:gapWidth val="150"/>
        <c:axId val="135616768"/>
        <c:axId val="135634944"/>
      </c:barChart>
      <c:lineChart>
        <c:grouping val="standard"/>
        <c:varyColors val="0"/>
        <c:ser>
          <c:idx val="1"/>
          <c:order val="0"/>
          <c:tx>
            <c:strRef>
              <c:f>PabloFdrFlatheadPmp!$W$3</c:f>
              <c:strCache>
                <c:ptCount val="1"/>
                <c:pt idx="0">
                  <c:v>HYDROSS
2009 HIA
(Existing)
Total
River
Diversion</c:v>
                </c:pt>
              </c:strCache>
            </c:strRef>
          </c:tx>
          <c:spPr>
            <a:ln>
              <a:solidFill>
                <a:schemeClr val="accent3"/>
              </a:solidFill>
              <a:prstDash val="dash"/>
            </a:ln>
          </c:spPr>
          <c:marker>
            <c:symbol val="none"/>
          </c:marker>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PabloFdrFlatheadPmp!$X$6:$X$17</c:f>
              <c:numCache>
                <c:formatCode>[&gt;=20]#,##0.0_);[&lt;=-20]\(#,##0.0\);#,##0.00_)</c:formatCode>
                <c:ptCount val="12"/>
                <c:pt idx="0">
                  <c:v>3.8289804919266573E-5</c:v>
                </c:pt>
                <c:pt idx="1">
                  <c:v>0.71797851367532084</c:v>
                </c:pt>
                <c:pt idx="2">
                  <c:v>2.9368535638443589</c:v>
                </c:pt>
                <c:pt idx="3">
                  <c:v>9.1354879760779735</c:v>
                </c:pt>
                <c:pt idx="4">
                  <c:v>20.762212766349879</c:v>
                </c:pt>
                <c:pt idx="5">
                  <c:v>36.050278900977744</c:v>
                </c:pt>
                <c:pt idx="6">
                  <c:v>28.776262554318219</c:v>
                </c:pt>
                <c:pt idx="7">
                  <c:v>14.930535081194211</c:v>
                </c:pt>
                <c:pt idx="8">
                  <c:v>7.6626514849559237</c:v>
                </c:pt>
                <c:pt idx="9">
                  <c:v>4.7712096297458162</c:v>
                </c:pt>
                <c:pt idx="10">
                  <c:v>2.9729289417124614</c:v>
                </c:pt>
                <c:pt idx="11">
                  <c:v>7.6579609838533147E-5</c:v>
                </c:pt>
              </c:numCache>
            </c:numRef>
          </c:val>
          <c:smooth val="0"/>
        </c:ser>
        <c:ser>
          <c:idx val="2"/>
          <c:order val="1"/>
          <c:tx>
            <c:strRef>
              <c:f>PabloFdrFlatheadPmp!$Z$3</c:f>
              <c:strCache>
                <c:ptCount val="1"/>
                <c:pt idx="0">
                  <c:v>HYDROSS
Oper. Improv.
Total
River
Diversion</c:v>
                </c:pt>
              </c:strCache>
            </c:strRef>
          </c:tx>
          <c:spPr>
            <a:ln>
              <a:solidFill>
                <a:schemeClr val="accent2"/>
              </a:solidFill>
              <a:prstDash val="dash"/>
            </a:ln>
          </c:spPr>
          <c:marker>
            <c:symbol val="none"/>
          </c:marker>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PabloFdrFlatheadPmp!$AA$6:$AA$17</c:f>
              <c:numCache>
                <c:formatCode>[&gt;=20]#,##0.0_);[&lt;=-20]\(#,##0.0\);#,##0.00_)</c:formatCode>
                <c:ptCount val="12"/>
                <c:pt idx="0">
                  <c:v>6.4428978244713248E-2</c:v>
                </c:pt>
                <c:pt idx="1">
                  <c:v>3.1416784855261823E-2</c:v>
                </c:pt>
                <c:pt idx="2">
                  <c:v>0.24567376936278978</c:v>
                </c:pt>
                <c:pt idx="3">
                  <c:v>13.690111289003134</c:v>
                </c:pt>
                <c:pt idx="4">
                  <c:v>14.659896320595633</c:v>
                </c:pt>
                <c:pt idx="5">
                  <c:v>27.135091247545109</c:v>
                </c:pt>
                <c:pt idx="6">
                  <c:v>22.53746846025404</c:v>
                </c:pt>
                <c:pt idx="7">
                  <c:v>27.362749663739827</c:v>
                </c:pt>
                <c:pt idx="8">
                  <c:v>14.593291205110285</c:v>
                </c:pt>
                <c:pt idx="9">
                  <c:v>2.7675232760880335</c:v>
                </c:pt>
                <c:pt idx="10">
                  <c:v>0</c:v>
                </c:pt>
                <c:pt idx="11">
                  <c:v>0</c:v>
                </c:pt>
              </c:numCache>
            </c:numRef>
          </c:val>
          <c:smooth val="0"/>
        </c:ser>
        <c:dLbls>
          <c:showLegendKey val="0"/>
          <c:showVal val="0"/>
          <c:showCatName val="0"/>
          <c:showSerName val="0"/>
          <c:showPercent val="0"/>
          <c:showBubbleSize val="0"/>
        </c:dLbls>
        <c:marker val="1"/>
        <c:smooth val="0"/>
        <c:axId val="135616768"/>
        <c:axId val="135634944"/>
      </c:lineChart>
      <c:catAx>
        <c:axId val="135616768"/>
        <c:scaling>
          <c:orientation val="minMax"/>
        </c:scaling>
        <c:delete val="0"/>
        <c:axPos val="b"/>
        <c:majorTickMark val="out"/>
        <c:minorTickMark val="none"/>
        <c:tickLblPos val="nextTo"/>
        <c:crossAx val="135634944"/>
        <c:crosses val="autoZero"/>
        <c:auto val="1"/>
        <c:lblAlgn val="ctr"/>
        <c:lblOffset val="100"/>
        <c:noMultiLvlLbl val="0"/>
      </c:catAx>
      <c:valAx>
        <c:axId val="135634944"/>
        <c:scaling>
          <c:orientation val="minMax"/>
          <c:max val="1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5616768"/>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PabloFdrFlatheadPmp!$D$4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PabloFdrFlatheadPmp!$B$21:$B$32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PabloFdrFlatheadPmp!$E$21:$E$32</c:f>
              <c:numCache>
                <c:formatCode>[&gt;=20]#,##0.0_);[&lt;=-20]\(#,##0.0\);#,##0.00_)</c:formatCode>
                <c:ptCount val="12"/>
                <c:pt idx="0">
                  <c:v>0</c:v>
                </c:pt>
                <c:pt idx="1">
                  <c:v>0</c:v>
                </c:pt>
                <c:pt idx="2">
                  <c:v>4.1750246038845288E-4</c:v>
                </c:pt>
                <c:pt idx="3">
                  <c:v>3.3018284744360235E-2</c:v>
                </c:pt>
                <c:pt idx="4">
                  <c:v>4.0673479289808134E-2</c:v>
                </c:pt>
                <c:pt idx="5">
                  <c:v>0.1015762953217218</c:v>
                </c:pt>
                <c:pt idx="6">
                  <c:v>0.25070206694859259</c:v>
                </c:pt>
                <c:pt idx="7">
                  <c:v>0.16049110468222716</c:v>
                </c:pt>
                <c:pt idx="8">
                  <c:v>7.0262557822952543E-2</c:v>
                </c:pt>
                <c:pt idx="9">
                  <c:v>1.6818031014689455E-2</c:v>
                </c:pt>
                <c:pt idx="10">
                  <c:v>0</c:v>
                </c:pt>
                <c:pt idx="11">
                  <c:v>0</c:v>
                </c:pt>
              </c:numCache>
            </c:numRef>
          </c:val>
        </c:ser>
        <c:ser>
          <c:idx val="4"/>
          <c:order val="3"/>
          <c:tx>
            <c:strRef>
              <c:f>PabloFdrFlatheadPmp!$F$4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PabloFdrFlatheadPmp!$B$21:$B$32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PabloFdrFlatheadPmp!$G$21:$G$32</c:f>
              <c:numCache>
                <c:formatCode>[&gt;=20]#,##0.0_);[&lt;=-20]\(#,##0.0\);#,##0.00_)</c:formatCode>
                <c:ptCount val="12"/>
                <c:pt idx="0">
                  <c:v>0</c:v>
                </c:pt>
                <c:pt idx="1">
                  <c:v>0</c:v>
                </c:pt>
                <c:pt idx="2">
                  <c:v>0</c:v>
                </c:pt>
                <c:pt idx="3">
                  <c:v>2.8309031136806644E-2</c:v>
                </c:pt>
                <c:pt idx="4">
                  <c:v>4.5541995959709147E-2</c:v>
                </c:pt>
                <c:pt idx="5">
                  <c:v>0.1199252002901575</c:v>
                </c:pt>
                <c:pt idx="6">
                  <c:v>0.31049049569765252</c:v>
                </c:pt>
                <c:pt idx="7">
                  <c:v>0.21885839798549631</c:v>
                </c:pt>
                <c:pt idx="8">
                  <c:v>7.8598860788117883E-2</c:v>
                </c:pt>
                <c:pt idx="9">
                  <c:v>0</c:v>
                </c:pt>
                <c:pt idx="10">
                  <c:v>0</c:v>
                </c:pt>
                <c:pt idx="11">
                  <c:v>0</c:v>
                </c:pt>
              </c:numCache>
            </c:numRef>
          </c:val>
        </c:ser>
        <c:dLbls>
          <c:showLegendKey val="0"/>
          <c:showVal val="0"/>
          <c:showCatName val="0"/>
          <c:showSerName val="0"/>
          <c:showPercent val="0"/>
          <c:showBubbleSize val="0"/>
        </c:dLbls>
        <c:gapWidth val="150"/>
        <c:axId val="134942080"/>
        <c:axId val="134952064"/>
      </c:barChart>
      <c:lineChart>
        <c:grouping val="standard"/>
        <c:varyColors val="0"/>
        <c:ser>
          <c:idx val="1"/>
          <c:order val="0"/>
          <c:tx>
            <c:strRef>
              <c:f>PabloFdrFlatheadPmp!$W$3</c:f>
              <c:strCache>
                <c:ptCount val="1"/>
                <c:pt idx="0">
                  <c:v>HYDROSS
2009 HIA
(Existing)
Total
River
Diversion</c:v>
                </c:pt>
              </c:strCache>
            </c:strRef>
          </c:tx>
          <c:spPr>
            <a:ln>
              <a:solidFill>
                <a:schemeClr val="accent3"/>
              </a:solidFill>
              <a:prstDash val="sysDash"/>
            </a:ln>
          </c:spPr>
          <c:marker>
            <c:symbol val="none"/>
          </c:marker>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PabloFdrFlatheadPmp!$X$21:$X$32</c:f>
              <c:numCache>
                <c:formatCode>[&gt;=20]#,##0.0_);[&lt;=-20]\(#,##0.0\);#,##0.00_)</c:formatCode>
                <c:ptCount val="12"/>
                <c:pt idx="0">
                  <c:v>1.3746039966016702E-2</c:v>
                </c:pt>
                <c:pt idx="1">
                  <c:v>0.55205602569183232</c:v>
                </c:pt>
                <c:pt idx="2">
                  <c:v>2.1689536533998526</c:v>
                </c:pt>
                <c:pt idx="3">
                  <c:v>6.1907275675177846</c:v>
                </c:pt>
                <c:pt idx="4">
                  <c:v>25.000513400074883</c:v>
                </c:pt>
                <c:pt idx="5">
                  <c:v>36.993388704310043</c:v>
                </c:pt>
                <c:pt idx="6">
                  <c:v>34.709774102868067</c:v>
                </c:pt>
                <c:pt idx="7">
                  <c:v>13.150761132205167</c:v>
                </c:pt>
                <c:pt idx="8">
                  <c:v>15.815559250463986</c:v>
                </c:pt>
                <c:pt idx="9">
                  <c:v>6.4285646907738103</c:v>
                </c:pt>
                <c:pt idx="10">
                  <c:v>2.1165625642133734</c:v>
                </c:pt>
                <c:pt idx="11">
                  <c:v>4.2608044029606079E-2</c:v>
                </c:pt>
              </c:numCache>
            </c:numRef>
          </c:val>
          <c:smooth val="0"/>
        </c:ser>
        <c:ser>
          <c:idx val="2"/>
          <c:order val="1"/>
          <c:tx>
            <c:strRef>
              <c:f>PabloFdrFlatheadPmp!$Z$3</c:f>
              <c:strCache>
                <c:ptCount val="1"/>
                <c:pt idx="0">
                  <c:v>HYDROSS
Oper. Improv.
Total
River
Diversion</c:v>
                </c:pt>
              </c:strCache>
            </c:strRef>
          </c:tx>
          <c:spPr>
            <a:ln>
              <a:solidFill>
                <a:schemeClr val="accent2"/>
              </a:solidFill>
              <a:prstDash val="sysDash"/>
            </a:ln>
          </c:spPr>
          <c:marker>
            <c:symbol val="none"/>
          </c:marker>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PabloFdrFlatheadPmp!$AA$21:$AA$32</c:f>
              <c:numCache>
                <c:formatCode>[&gt;=20]#,##0.0_);[&lt;=-20]\(#,##0.0\);#,##0.00_)</c:formatCode>
                <c:ptCount val="12"/>
                <c:pt idx="0">
                  <c:v>5.6566804988226846E-2</c:v>
                </c:pt>
                <c:pt idx="1">
                  <c:v>0.11519062337986885</c:v>
                </c:pt>
                <c:pt idx="2">
                  <c:v>0.16876018753519817</c:v>
                </c:pt>
                <c:pt idx="3">
                  <c:v>7.9399972847841722</c:v>
                </c:pt>
                <c:pt idx="4">
                  <c:v>15.810328396908728</c:v>
                </c:pt>
                <c:pt idx="5">
                  <c:v>32.013778219910058</c:v>
                </c:pt>
                <c:pt idx="6">
                  <c:v>27.853616452693771</c:v>
                </c:pt>
                <c:pt idx="7">
                  <c:v>21.747375355473004</c:v>
                </c:pt>
                <c:pt idx="8">
                  <c:v>16.731151404192637</c:v>
                </c:pt>
                <c:pt idx="9">
                  <c:v>2.3378053054325103E-2</c:v>
                </c:pt>
                <c:pt idx="10">
                  <c:v>3.8436582405696106E-2</c:v>
                </c:pt>
                <c:pt idx="11">
                  <c:v>0.18794337975029402</c:v>
                </c:pt>
              </c:numCache>
            </c:numRef>
          </c:val>
          <c:smooth val="0"/>
        </c:ser>
        <c:dLbls>
          <c:showLegendKey val="0"/>
          <c:showVal val="0"/>
          <c:showCatName val="0"/>
          <c:showSerName val="0"/>
          <c:showPercent val="0"/>
          <c:showBubbleSize val="0"/>
        </c:dLbls>
        <c:marker val="1"/>
        <c:smooth val="0"/>
        <c:axId val="134942080"/>
        <c:axId val="134952064"/>
      </c:lineChart>
      <c:catAx>
        <c:axId val="134942080"/>
        <c:scaling>
          <c:orientation val="minMax"/>
        </c:scaling>
        <c:delete val="0"/>
        <c:axPos val="b"/>
        <c:majorTickMark val="out"/>
        <c:minorTickMark val="none"/>
        <c:tickLblPos val="nextTo"/>
        <c:crossAx val="134952064"/>
        <c:crosses val="autoZero"/>
        <c:auto val="1"/>
        <c:lblAlgn val="ctr"/>
        <c:lblOffset val="100"/>
        <c:noMultiLvlLbl val="0"/>
      </c:catAx>
      <c:valAx>
        <c:axId val="134952064"/>
        <c:scaling>
          <c:orientation val="minMax"/>
          <c:max val="1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942080"/>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TaborRes!$L$3</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TaborRes!$L$5:$L$16</c:f>
              <c:numCache>
                <c:formatCode>[&gt;=20]#,##0_);[&lt;=-20]\(#,##0\);#,##0.0_)</c:formatCode>
                <c:ptCount val="12"/>
                <c:pt idx="0">
                  <c:v>0</c:v>
                </c:pt>
                <c:pt idx="1">
                  <c:v>0</c:v>
                </c:pt>
                <c:pt idx="2">
                  <c:v>0</c:v>
                </c:pt>
                <c:pt idx="3">
                  <c:v>0</c:v>
                </c:pt>
                <c:pt idx="4">
                  <c:v>0</c:v>
                </c:pt>
                <c:pt idx="5">
                  <c:v>0</c:v>
                </c:pt>
                <c:pt idx="6">
                  <c:v>0</c:v>
                </c:pt>
                <c:pt idx="7">
                  <c:v>0</c:v>
                </c:pt>
                <c:pt idx="8">
                  <c:v>2416</c:v>
                </c:pt>
                <c:pt idx="9">
                  <c:v>2416</c:v>
                </c:pt>
                <c:pt idx="10">
                  <c:v>2416</c:v>
                </c:pt>
                <c:pt idx="11">
                  <c:v>0</c:v>
                </c:pt>
              </c:numCache>
            </c:numRef>
          </c:val>
        </c:ser>
        <c:dLbls>
          <c:showLegendKey val="0"/>
          <c:showVal val="0"/>
          <c:showCatName val="0"/>
          <c:showSerName val="0"/>
          <c:showPercent val="0"/>
          <c:showBubbleSize val="0"/>
        </c:dLbls>
        <c:axId val="88104960"/>
        <c:axId val="88106496"/>
      </c:areaChart>
      <c:lineChart>
        <c:grouping val="standard"/>
        <c:varyColors val="0"/>
        <c:ser>
          <c:idx val="4"/>
          <c:order val="1"/>
          <c:tx>
            <c:strRef>
              <c:f>TaborRes!$N$3</c:f>
              <c:strCache>
                <c:ptCount val="1"/>
                <c:pt idx="0">
                  <c:v>HYDROSS
2009 HIA
(Existing)</c:v>
                </c:pt>
              </c:strCache>
            </c:strRef>
          </c:tx>
          <c:spPr>
            <a:ln>
              <a:solidFill>
                <a:schemeClr val="accent3"/>
              </a:solidFill>
              <a:prstDash val="sysDot"/>
            </a:ln>
          </c:spPr>
          <c:marker>
            <c:symbol val="none"/>
          </c:marke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TaborRes!$N$5:$N$16</c:f>
              <c:numCache>
                <c:formatCode>[&gt;=20]#,##0_);[&lt;=-20]\(#,##0\);#,##0.0_)</c:formatCode>
                <c:ptCount val="12"/>
                <c:pt idx="0">
                  <c:v>2184.2474999999999</c:v>
                </c:pt>
                <c:pt idx="1">
                  <c:v>1718.7874999999999</c:v>
                </c:pt>
                <c:pt idx="2">
                  <c:v>801.56500000000005</c:v>
                </c:pt>
                <c:pt idx="3">
                  <c:v>4452.5574999999999</c:v>
                </c:pt>
                <c:pt idx="4">
                  <c:v>16326.135</c:v>
                </c:pt>
                <c:pt idx="5">
                  <c:v>21126.407500000001</c:v>
                </c:pt>
                <c:pt idx="6">
                  <c:v>11142.380000000001</c:v>
                </c:pt>
                <c:pt idx="7">
                  <c:v>6150.1625000000004</c:v>
                </c:pt>
                <c:pt idx="8">
                  <c:v>873</c:v>
                </c:pt>
                <c:pt idx="9">
                  <c:v>439.29</c:v>
                </c:pt>
                <c:pt idx="10">
                  <c:v>430.65249999999997</c:v>
                </c:pt>
                <c:pt idx="11">
                  <c:v>509.3125</c:v>
                </c:pt>
              </c:numCache>
            </c:numRef>
          </c:val>
          <c:smooth val="0"/>
        </c:ser>
        <c:ser>
          <c:idx val="5"/>
          <c:order val="2"/>
          <c:tx>
            <c:strRef>
              <c:f>TaborRes!$O$3</c:f>
              <c:strCache>
                <c:ptCount val="1"/>
                <c:pt idx="0">
                  <c:v>HYDROSS
Oper. Improv.</c:v>
                </c:pt>
              </c:strCache>
            </c:strRef>
          </c:tx>
          <c:spPr>
            <a:ln>
              <a:solidFill>
                <a:schemeClr val="accent2"/>
              </a:solidFill>
              <a:prstDash val="sysDot"/>
            </a:ln>
          </c:spPr>
          <c:marker>
            <c:symbol val="none"/>
          </c:marker>
          <c:cat>
            <c:strRef>
              <c:f>TaborRes!$A$5:$A$16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TaborRes!$O$5:$O$16</c:f>
              <c:numCache>
                <c:formatCode>[&gt;=20]#,##0_);[&lt;=-20]\(#,##0\);#,##0.0_)</c:formatCode>
                <c:ptCount val="12"/>
                <c:pt idx="0">
                  <c:v>2500</c:v>
                </c:pt>
                <c:pt idx="1">
                  <c:v>2500</c:v>
                </c:pt>
                <c:pt idx="2">
                  <c:v>61.72</c:v>
                </c:pt>
                <c:pt idx="3">
                  <c:v>2621.7400000000002</c:v>
                </c:pt>
                <c:pt idx="4">
                  <c:v>11904.372499999999</c:v>
                </c:pt>
                <c:pt idx="5">
                  <c:v>13028.565000000001</c:v>
                </c:pt>
                <c:pt idx="6">
                  <c:v>9488.3725000000013</c:v>
                </c:pt>
                <c:pt idx="7">
                  <c:v>5936.9475000000002</c:v>
                </c:pt>
                <c:pt idx="8">
                  <c:v>4979.07</c:v>
                </c:pt>
                <c:pt idx="9">
                  <c:v>2480.6525000000001</c:v>
                </c:pt>
                <c:pt idx="10">
                  <c:v>2491.84</c:v>
                </c:pt>
                <c:pt idx="11">
                  <c:v>2500</c:v>
                </c:pt>
              </c:numCache>
            </c:numRef>
          </c:val>
          <c:smooth val="0"/>
        </c:ser>
        <c:dLbls>
          <c:showLegendKey val="0"/>
          <c:showVal val="0"/>
          <c:showCatName val="0"/>
          <c:showSerName val="0"/>
          <c:showPercent val="0"/>
          <c:showBubbleSize val="0"/>
        </c:dLbls>
        <c:marker val="1"/>
        <c:smooth val="0"/>
        <c:axId val="88104960"/>
        <c:axId val="88106496"/>
      </c:lineChart>
      <c:catAx>
        <c:axId val="88104960"/>
        <c:scaling>
          <c:orientation val="minMax"/>
        </c:scaling>
        <c:delete val="0"/>
        <c:axPos val="b"/>
        <c:majorTickMark val="out"/>
        <c:minorTickMark val="none"/>
        <c:tickLblPos val="nextTo"/>
        <c:crossAx val="88106496"/>
        <c:crosses val="autoZero"/>
        <c:auto val="1"/>
        <c:lblAlgn val="ctr"/>
        <c:lblOffset val="100"/>
        <c:noMultiLvlLbl val="0"/>
      </c:catAx>
      <c:valAx>
        <c:axId val="88106496"/>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88104960"/>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PabloFdrFlatheadPmp!$D$4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PabloFdrFlatheadPmp!$B$36:$B$47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PabloFdrFlatheadPmp!$E$36:$E$47</c:f>
              <c:numCache>
                <c:formatCode>[&gt;=20]#,##0.0_);[&lt;=-20]\(#,##0.0\);#,##0.00_)</c:formatCode>
                <c:ptCount val="12"/>
                <c:pt idx="0">
                  <c:v>0</c:v>
                </c:pt>
                <c:pt idx="1">
                  <c:v>0</c:v>
                </c:pt>
                <c:pt idx="2">
                  <c:v>1.7658300783642761E-3</c:v>
                </c:pt>
                <c:pt idx="3">
                  <c:v>3.5291962077819976E-2</c:v>
                </c:pt>
                <c:pt idx="4">
                  <c:v>5.3702083181052532E-2</c:v>
                </c:pt>
                <c:pt idx="5">
                  <c:v>0.15450855240242123</c:v>
                </c:pt>
                <c:pt idx="6">
                  <c:v>0.23178178205706693</c:v>
                </c:pt>
                <c:pt idx="7">
                  <c:v>0.18474815557624158</c:v>
                </c:pt>
                <c:pt idx="8">
                  <c:v>8.7226319835164753E-2</c:v>
                </c:pt>
                <c:pt idx="9">
                  <c:v>2.439309457089256E-2</c:v>
                </c:pt>
                <c:pt idx="10">
                  <c:v>0</c:v>
                </c:pt>
                <c:pt idx="11">
                  <c:v>0</c:v>
                </c:pt>
              </c:numCache>
            </c:numRef>
          </c:val>
        </c:ser>
        <c:ser>
          <c:idx val="4"/>
          <c:order val="3"/>
          <c:tx>
            <c:strRef>
              <c:f>PabloFdrFlatheadPmp!$F$4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PabloFdrFlatheadPmp!$B$36:$B$47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PabloFdrFlatheadPmp!$G$36:$G$47</c:f>
              <c:numCache>
                <c:formatCode>[&gt;=20]#,##0.0_);[&lt;=-20]\(#,##0.0\);#,##0.00_)</c:formatCode>
                <c:ptCount val="12"/>
                <c:pt idx="0">
                  <c:v>0</c:v>
                </c:pt>
                <c:pt idx="1">
                  <c:v>0</c:v>
                </c:pt>
                <c:pt idx="2">
                  <c:v>0</c:v>
                </c:pt>
                <c:pt idx="3">
                  <c:v>2.5019783743502059E-2</c:v>
                </c:pt>
                <c:pt idx="4">
                  <c:v>6.641106275451733E-2</c:v>
                </c:pt>
                <c:pt idx="5">
                  <c:v>0.17130246039837238</c:v>
                </c:pt>
                <c:pt idx="6">
                  <c:v>0.25410492911890958</c:v>
                </c:pt>
                <c:pt idx="7">
                  <c:v>0.25158791050922585</c:v>
                </c:pt>
                <c:pt idx="8">
                  <c:v>9.6463352125194024E-2</c:v>
                </c:pt>
                <c:pt idx="9">
                  <c:v>0</c:v>
                </c:pt>
                <c:pt idx="10">
                  <c:v>0</c:v>
                </c:pt>
                <c:pt idx="11">
                  <c:v>0</c:v>
                </c:pt>
              </c:numCache>
            </c:numRef>
          </c:val>
        </c:ser>
        <c:dLbls>
          <c:showLegendKey val="0"/>
          <c:showVal val="0"/>
          <c:showCatName val="0"/>
          <c:showSerName val="0"/>
          <c:showPercent val="0"/>
          <c:showBubbleSize val="0"/>
        </c:dLbls>
        <c:gapWidth val="150"/>
        <c:axId val="134992256"/>
        <c:axId val="134993792"/>
      </c:barChart>
      <c:lineChart>
        <c:grouping val="standard"/>
        <c:varyColors val="0"/>
        <c:ser>
          <c:idx val="1"/>
          <c:order val="0"/>
          <c:tx>
            <c:strRef>
              <c:f>PabloFdrFlatheadPmp!$W$3</c:f>
              <c:strCache>
                <c:ptCount val="1"/>
                <c:pt idx="0">
                  <c:v>HYDROSS
2009 HIA
(Existing)
Total
River
Diversion</c:v>
                </c:pt>
              </c:strCache>
            </c:strRef>
          </c:tx>
          <c:spPr>
            <a:ln>
              <a:solidFill>
                <a:schemeClr val="accent3"/>
              </a:solidFill>
              <a:prstDash val="sysDot"/>
            </a:ln>
          </c:spPr>
          <c:marker>
            <c:symbol val="none"/>
          </c:marker>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PabloFdrFlatheadPmp!$X$36:$X$47</c:f>
              <c:numCache>
                <c:formatCode>[&gt;=20]#,##0.0_);[&lt;=-20]\(#,##0.0\);#,##0.00_)</c:formatCode>
                <c:ptCount val="12"/>
                <c:pt idx="0">
                  <c:v>0.1277475524789797</c:v>
                </c:pt>
                <c:pt idx="1">
                  <c:v>0.96494137377043687</c:v>
                </c:pt>
                <c:pt idx="2">
                  <c:v>1.7361299530152319</c:v>
                </c:pt>
                <c:pt idx="3">
                  <c:v>8.7197181293621178</c:v>
                </c:pt>
                <c:pt idx="4">
                  <c:v>29.894516306985402</c:v>
                </c:pt>
                <c:pt idx="5">
                  <c:v>23.889219883057471</c:v>
                </c:pt>
                <c:pt idx="6">
                  <c:v>28.387276426143391</c:v>
                </c:pt>
                <c:pt idx="7">
                  <c:v>12.608239267938234</c:v>
                </c:pt>
                <c:pt idx="8">
                  <c:v>16.459344885474074</c:v>
                </c:pt>
                <c:pt idx="9">
                  <c:v>14.931632722268565</c:v>
                </c:pt>
                <c:pt idx="10">
                  <c:v>0.58538091923990054</c:v>
                </c:pt>
                <c:pt idx="11">
                  <c:v>3.8289804919266573E-5</c:v>
                </c:pt>
              </c:numCache>
            </c:numRef>
          </c:val>
          <c:smooth val="0"/>
        </c:ser>
        <c:ser>
          <c:idx val="2"/>
          <c:order val="1"/>
          <c:tx>
            <c:strRef>
              <c:f>PabloFdrFlatheadPmp!$Z$3</c:f>
              <c:strCache>
                <c:ptCount val="1"/>
                <c:pt idx="0">
                  <c:v>HYDROSS
Oper. Improv.
Total
River
Diversion</c:v>
                </c:pt>
              </c:strCache>
            </c:strRef>
          </c:tx>
          <c:spPr>
            <a:ln>
              <a:solidFill>
                <a:schemeClr val="accent2"/>
              </a:solidFill>
              <a:prstDash val="sysDot"/>
            </a:ln>
          </c:spPr>
          <c:marker>
            <c:symbol val="none"/>
          </c:marker>
          <c:cat>
            <c:strRef>
              <c:f>PabloFdrFlatheadPmp!$B$6:$B$17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PabloFdrFlatheadPmp!$AA$36:$AA$47</c:f>
              <c:numCache>
                <c:formatCode>[&gt;=20]#,##0.0_);[&lt;=-20]\(#,##0.0\);#,##0.00_)</c:formatCode>
                <c:ptCount val="12"/>
                <c:pt idx="0">
                  <c:v>1.1920892567464772E-2</c:v>
                </c:pt>
                <c:pt idx="1">
                  <c:v>7.894081427170194E-3</c:v>
                </c:pt>
                <c:pt idx="2">
                  <c:v>7.227838823292615E-2</c:v>
                </c:pt>
                <c:pt idx="3">
                  <c:v>5.9844667546231447</c:v>
                </c:pt>
                <c:pt idx="4">
                  <c:v>22.491527076103512</c:v>
                </c:pt>
                <c:pt idx="5">
                  <c:v>24.974084861448731</c:v>
                </c:pt>
                <c:pt idx="6">
                  <c:v>29.222038769484399</c:v>
                </c:pt>
                <c:pt idx="7">
                  <c:v>20.468415040434209</c:v>
                </c:pt>
                <c:pt idx="8">
                  <c:v>19.003140789561378</c:v>
                </c:pt>
                <c:pt idx="9">
                  <c:v>14.764395579585052</c:v>
                </c:pt>
                <c:pt idx="10">
                  <c:v>0</c:v>
                </c:pt>
                <c:pt idx="11">
                  <c:v>0</c:v>
                </c:pt>
              </c:numCache>
            </c:numRef>
          </c:val>
          <c:smooth val="0"/>
        </c:ser>
        <c:dLbls>
          <c:showLegendKey val="0"/>
          <c:showVal val="0"/>
          <c:showCatName val="0"/>
          <c:showSerName val="0"/>
          <c:showPercent val="0"/>
          <c:showBubbleSize val="0"/>
        </c:dLbls>
        <c:marker val="1"/>
        <c:smooth val="0"/>
        <c:axId val="134992256"/>
        <c:axId val="134993792"/>
      </c:lineChart>
      <c:catAx>
        <c:axId val="134992256"/>
        <c:scaling>
          <c:orientation val="minMax"/>
        </c:scaling>
        <c:delete val="0"/>
        <c:axPos val="b"/>
        <c:majorTickMark val="out"/>
        <c:minorTickMark val="none"/>
        <c:tickLblPos val="nextTo"/>
        <c:crossAx val="134993792"/>
        <c:crosses val="autoZero"/>
        <c:auto val="1"/>
        <c:lblAlgn val="ctr"/>
        <c:lblOffset val="100"/>
        <c:noMultiLvlLbl val="0"/>
      </c:catAx>
      <c:valAx>
        <c:axId val="134993792"/>
        <c:scaling>
          <c:orientation val="minMax"/>
          <c:max val="100"/>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4992256"/>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PabloA!$E$6:$E$17</c:f>
              <c:numCache>
                <c:formatCode>[&gt;=20]#,##0.0_);[&lt;=-20]\(#,##0.0\);#,##0.00_)</c:formatCode>
                <c:ptCount val="12"/>
                <c:pt idx="0">
                  <c:v>0</c:v>
                </c:pt>
                <c:pt idx="1">
                  <c:v>0</c:v>
                </c:pt>
                <c:pt idx="2">
                  <c:v>1.0888326842993181E-5</c:v>
                </c:pt>
                <c:pt idx="3">
                  <c:v>1.1548942134869252E-2</c:v>
                </c:pt>
                <c:pt idx="4">
                  <c:v>6.2579533034822679E-2</c:v>
                </c:pt>
                <c:pt idx="5">
                  <c:v>0.15018441977667604</c:v>
                </c:pt>
                <c:pt idx="6">
                  <c:v>0.26055097950271761</c:v>
                </c:pt>
                <c:pt idx="7">
                  <c:v>0.18637689907497615</c:v>
                </c:pt>
                <c:pt idx="8">
                  <c:v>7.4584076544177799E-2</c:v>
                </c:pt>
                <c:pt idx="9">
                  <c:v>2.8950454186909753E-3</c:v>
                </c:pt>
                <c:pt idx="10">
                  <c:v>0</c:v>
                </c:pt>
                <c:pt idx="11">
                  <c:v>0</c:v>
                </c:pt>
              </c:numCache>
            </c:numRef>
          </c:val>
        </c:ser>
        <c:ser>
          <c:idx val="4"/>
          <c:order val="3"/>
          <c:tx>
            <c:strRef>
              <c:f>PabloA!$F$4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PabloA!$G$6:$G$17</c:f>
              <c:numCache>
                <c:formatCode>[&gt;=20]#,##0.0_);[&lt;=-20]\(#,##0.0\);#,##0.00_)</c:formatCode>
                <c:ptCount val="12"/>
                <c:pt idx="0">
                  <c:v>0</c:v>
                </c:pt>
                <c:pt idx="1">
                  <c:v>0</c:v>
                </c:pt>
                <c:pt idx="2">
                  <c:v>0</c:v>
                </c:pt>
                <c:pt idx="3">
                  <c:v>5.1920558800686795E-3</c:v>
                </c:pt>
                <c:pt idx="4">
                  <c:v>4.0254967556921442E-2</c:v>
                </c:pt>
                <c:pt idx="5">
                  <c:v>0.12742038350981749</c:v>
                </c:pt>
                <c:pt idx="6">
                  <c:v>0.2473234229820154</c:v>
                </c:pt>
                <c:pt idx="7">
                  <c:v>0.20032656558303932</c:v>
                </c:pt>
                <c:pt idx="8">
                  <c:v>0.10523220027258723</c:v>
                </c:pt>
                <c:pt idx="9">
                  <c:v>0</c:v>
                </c:pt>
                <c:pt idx="10">
                  <c:v>0</c:v>
                </c:pt>
                <c:pt idx="11">
                  <c:v>0</c:v>
                </c:pt>
              </c:numCache>
            </c:numRef>
          </c:val>
        </c:ser>
        <c:dLbls>
          <c:showLegendKey val="0"/>
          <c:showVal val="0"/>
          <c:showCatName val="0"/>
          <c:showSerName val="0"/>
          <c:showPercent val="0"/>
          <c:showBubbleSize val="0"/>
        </c:dLbls>
        <c:gapWidth val="150"/>
        <c:axId val="135837568"/>
        <c:axId val="135839104"/>
      </c:barChart>
      <c:lineChart>
        <c:grouping val="standard"/>
        <c:varyColors val="0"/>
        <c:ser>
          <c:idx val="1"/>
          <c:order val="0"/>
          <c:tx>
            <c:strRef>
              <c:f>PabloA!$Z$3</c:f>
              <c:strCache>
                <c:ptCount val="1"/>
                <c:pt idx="0">
                  <c:v>HYDROSS
2009 HIA
(Existing)
Total
River
Diversion</c:v>
                </c:pt>
              </c:strCache>
            </c:strRef>
          </c:tx>
          <c:spPr>
            <a:ln>
              <a:solidFill>
                <a:schemeClr val="accent3"/>
              </a:solidFill>
              <a:prstDash val="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PabloA!$AA$6:$AA$17</c:f>
              <c:numCache>
                <c:formatCode>[&gt;=20]#,##0.0_);[&lt;=-20]\(#,##0.0\);#,##0.00_)</c:formatCode>
                <c:ptCount val="12"/>
                <c:pt idx="0">
                  <c:v>5.0996695345555555E-4</c:v>
                </c:pt>
                <c:pt idx="1">
                  <c:v>4.1731182418681153E-4</c:v>
                </c:pt>
                <c:pt idx="2">
                  <c:v>3.3814162058395931E-3</c:v>
                </c:pt>
                <c:pt idx="3">
                  <c:v>2.2614200501179182E-2</c:v>
                </c:pt>
                <c:pt idx="4">
                  <c:v>0.11730562629395963</c:v>
                </c:pt>
                <c:pt idx="5">
                  <c:v>0.26926665179427978</c:v>
                </c:pt>
                <c:pt idx="6">
                  <c:v>0.46177411739656482</c:v>
                </c:pt>
                <c:pt idx="7">
                  <c:v>0.30531730100933574</c:v>
                </c:pt>
                <c:pt idx="8">
                  <c:v>0.15757681254295075</c:v>
                </c:pt>
                <c:pt idx="9">
                  <c:v>3.9969346127661726E-3</c:v>
                </c:pt>
                <c:pt idx="10">
                  <c:v>3.9193582625647238E-3</c:v>
                </c:pt>
                <c:pt idx="11">
                  <c:v>7.2788176497624749E-4</c:v>
                </c:pt>
              </c:numCache>
            </c:numRef>
          </c:val>
          <c:smooth val="0"/>
        </c:ser>
        <c:ser>
          <c:idx val="2"/>
          <c:order val="1"/>
          <c:tx>
            <c:strRef>
              <c:f>PabloA!$AC$3</c:f>
              <c:strCache>
                <c:ptCount val="1"/>
                <c:pt idx="0">
                  <c:v>HYDROSS
Oper. Improv.
Total
River
Diversion</c:v>
                </c:pt>
              </c:strCache>
            </c:strRef>
          </c:tx>
          <c:spPr>
            <a:ln>
              <a:solidFill>
                <a:schemeClr val="accent2"/>
              </a:solidFill>
              <a:prstDash val="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PabloA!$AD$6:$AD$17</c:f>
              <c:numCache>
                <c:formatCode>[&gt;=20]#,##0.0_);[&lt;=-20]\(#,##0.0\);#,##0.00_)</c:formatCode>
                <c:ptCount val="12"/>
                <c:pt idx="0">
                  <c:v>0</c:v>
                </c:pt>
                <c:pt idx="1">
                  <c:v>0</c:v>
                </c:pt>
                <c:pt idx="2">
                  <c:v>0</c:v>
                </c:pt>
                <c:pt idx="3">
                  <c:v>1.3366345623605917E-2</c:v>
                </c:pt>
                <c:pt idx="4">
                  <c:v>7.7250899917746432E-2</c:v>
                </c:pt>
                <c:pt idx="5">
                  <c:v>0.23262931912436893</c:v>
                </c:pt>
                <c:pt idx="6">
                  <c:v>0.4513763735218364</c:v>
                </c:pt>
                <c:pt idx="7">
                  <c:v>0.33992898512054642</c:v>
                </c:pt>
                <c:pt idx="8">
                  <c:v>0.17924415838001545</c:v>
                </c:pt>
                <c:pt idx="9">
                  <c:v>0</c:v>
                </c:pt>
                <c:pt idx="10">
                  <c:v>0</c:v>
                </c:pt>
                <c:pt idx="11">
                  <c:v>0</c:v>
                </c:pt>
              </c:numCache>
            </c:numRef>
          </c:val>
          <c:smooth val="0"/>
        </c:ser>
        <c:dLbls>
          <c:showLegendKey val="0"/>
          <c:showVal val="0"/>
          <c:showCatName val="0"/>
          <c:showSerName val="0"/>
          <c:showPercent val="0"/>
          <c:showBubbleSize val="0"/>
        </c:dLbls>
        <c:marker val="1"/>
        <c:smooth val="0"/>
        <c:axId val="135837568"/>
        <c:axId val="135839104"/>
      </c:lineChart>
      <c:catAx>
        <c:axId val="135837568"/>
        <c:scaling>
          <c:orientation val="minMax"/>
        </c:scaling>
        <c:delete val="0"/>
        <c:axPos val="b"/>
        <c:majorTickMark val="out"/>
        <c:minorTickMark val="none"/>
        <c:tickLblPos val="nextTo"/>
        <c:crossAx val="135839104"/>
        <c:crosses val="autoZero"/>
        <c:auto val="1"/>
        <c:lblAlgn val="ctr"/>
        <c:lblOffset val="100"/>
        <c:noMultiLvlLbl val="0"/>
      </c:catAx>
      <c:valAx>
        <c:axId val="13583910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5837568"/>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PabloA!$E$21:$E$32</c:f>
              <c:numCache>
                <c:formatCode>[&gt;=20]#,##0.0_);[&lt;=-20]\(#,##0.0\);#,##0.00_)</c:formatCode>
                <c:ptCount val="12"/>
                <c:pt idx="0">
                  <c:v>0</c:v>
                </c:pt>
                <c:pt idx="1">
                  <c:v>0</c:v>
                </c:pt>
                <c:pt idx="2">
                  <c:v>7.3833276974979176E-5</c:v>
                </c:pt>
                <c:pt idx="3">
                  <c:v>1.63263852372014E-2</c:v>
                </c:pt>
                <c:pt idx="4">
                  <c:v>5.6515192097344701E-2</c:v>
                </c:pt>
                <c:pt idx="5">
                  <c:v>0.13906335251888177</c:v>
                </c:pt>
                <c:pt idx="6">
                  <c:v>0.25174397132294468</c:v>
                </c:pt>
                <c:pt idx="7">
                  <c:v>0.19944133684521514</c:v>
                </c:pt>
                <c:pt idx="8">
                  <c:v>8.929702798793003E-2</c:v>
                </c:pt>
                <c:pt idx="9">
                  <c:v>5.3256037235697015E-3</c:v>
                </c:pt>
                <c:pt idx="10">
                  <c:v>0</c:v>
                </c:pt>
                <c:pt idx="11">
                  <c:v>0</c:v>
                </c:pt>
              </c:numCache>
            </c:numRef>
          </c:val>
        </c:ser>
        <c:ser>
          <c:idx val="4"/>
          <c:order val="3"/>
          <c:tx>
            <c:strRef>
              <c:f>PabloA!$F$4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PabloA!$G$21:$G$32</c:f>
              <c:numCache>
                <c:formatCode>[&gt;=20]#,##0.0_);[&lt;=-20]\(#,##0.0\);#,##0.00_)</c:formatCode>
                <c:ptCount val="12"/>
                <c:pt idx="0">
                  <c:v>0</c:v>
                </c:pt>
                <c:pt idx="1">
                  <c:v>0</c:v>
                </c:pt>
                <c:pt idx="2">
                  <c:v>0</c:v>
                </c:pt>
                <c:pt idx="3">
                  <c:v>1.4815689544724243E-2</c:v>
                </c:pt>
                <c:pt idx="4">
                  <c:v>5.8340842047410447E-2</c:v>
                </c:pt>
                <c:pt idx="5">
                  <c:v>0.12565955505590315</c:v>
                </c:pt>
                <c:pt idx="6">
                  <c:v>0.26319857960888526</c:v>
                </c:pt>
                <c:pt idx="7">
                  <c:v>0.20899711426358925</c:v>
                </c:pt>
                <c:pt idx="8">
                  <c:v>7.9813705632580847E-2</c:v>
                </c:pt>
                <c:pt idx="9">
                  <c:v>0</c:v>
                </c:pt>
                <c:pt idx="10">
                  <c:v>0</c:v>
                </c:pt>
                <c:pt idx="11">
                  <c:v>0</c:v>
                </c:pt>
              </c:numCache>
            </c:numRef>
          </c:val>
        </c:ser>
        <c:dLbls>
          <c:showLegendKey val="0"/>
          <c:showVal val="0"/>
          <c:showCatName val="0"/>
          <c:showSerName val="0"/>
          <c:showPercent val="0"/>
          <c:showBubbleSize val="0"/>
        </c:dLbls>
        <c:gapWidth val="150"/>
        <c:axId val="135941120"/>
        <c:axId val="135951104"/>
      </c:barChart>
      <c:lineChart>
        <c:grouping val="standard"/>
        <c:varyColors val="0"/>
        <c:ser>
          <c:idx val="1"/>
          <c:order val="0"/>
          <c:tx>
            <c:strRef>
              <c:f>PabloA!$Z$3</c:f>
              <c:strCache>
                <c:ptCount val="1"/>
                <c:pt idx="0">
                  <c:v>HYDROSS
2009 HIA
(Existing)
Total
River
Diversion</c:v>
                </c:pt>
              </c:strCache>
            </c:strRef>
          </c:tx>
          <c:spPr>
            <a:ln>
              <a:solidFill>
                <a:schemeClr val="accent3"/>
              </a:solidFill>
              <a:prstDash val="sys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PabloA!$AA$21:$AA$32</c:f>
              <c:numCache>
                <c:formatCode>[&gt;=20]#,##0.0_);[&lt;=-20]\(#,##0.0\);#,##0.00_)</c:formatCode>
                <c:ptCount val="12"/>
                <c:pt idx="0">
                  <c:v>6.6855867364572815E-4</c:v>
                </c:pt>
                <c:pt idx="1">
                  <c:v>5.1909358289101951E-4</c:v>
                </c:pt>
                <c:pt idx="2">
                  <c:v>3.5409779059697665E-3</c:v>
                </c:pt>
                <c:pt idx="3">
                  <c:v>3.1075026887827494E-2</c:v>
                </c:pt>
                <c:pt idx="4">
                  <c:v>0.13565462659396643</c:v>
                </c:pt>
                <c:pt idx="5">
                  <c:v>0.24432072974233118</c:v>
                </c:pt>
                <c:pt idx="6">
                  <c:v>0.44764316304564727</c:v>
                </c:pt>
                <c:pt idx="7">
                  <c:v>0.37429030390795137</c:v>
                </c:pt>
                <c:pt idx="8">
                  <c:v>0.17387712702968075</c:v>
                </c:pt>
                <c:pt idx="9">
                  <c:v>2.7167132024553686E-2</c:v>
                </c:pt>
                <c:pt idx="10">
                  <c:v>5.9139676941864436E-3</c:v>
                </c:pt>
                <c:pt idx="11">
                  <c:v>8.1872920435680093E-4</c:v>
                </c:pt>
              </c:numCache>
            </c:numRef>
          </c:val>
          <c:smooth val="0"/>
        </c:ser>
        <c:ser>
          <c:idx val="2"/>
          <c:order val="1"/>
          <c:tx>
            <c:strRef>
              <c:f>PabloA!$AC$3</c:f>
              <c:strCache>
                <c:ptCount val="1"/>
                <c:pt idx="0">
                  <c:v>HYDROSS
Oper. Improv.
Total
River
Diversion</c:v>
                </c:pt>
              </c:strCache>
            </c:strRef>
          </c:tx>
          <c:spPr>
            <a:ln>
              <a:solidFill>
                <a:schemeClr val="accent2"/>
              </a:solidFill>
              <a:prstDash val="sys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PabloA!$AD$21:$AD$32</c:f>
              <c:numCache>
                <c:formatCode>[&gt;=20]#,##0.0_);[&lt;=-20]\(#,##0.0\);#,##0.00_)</c:formatCode>
                <c:ptCount val="12"/>
                <c:pt idx="0">
                  <c:v>0</c:v>
                </c:pt>
                <c:pt idx="1">
                  <c:v>0</c:v>
                </c:pt>
                <c:pt idx="2">
                  <c:v>0</c:v>
                </c:pt>
                <c:pt idx="3">
                  <c:v>2.9404126228045731E-2</c:v>
                </c:pt>
                <c:pt idx="4">
                  <c:v>0.11408125870443231</c:v>
                </c:pt>
                <c:pt idx="5">
                  <c:v>0.22985784393968267</c:v>
                </c:pt>
                <c:pt idx="6">
                  <c:v>0.47772080825290747</c:v>
                </c:pt>
                <c:pt idx="7">
                  <c:v>0.35485417668835756</c:v>
                </c:pt>
                <c:pt idx="8">
                  <c:v>0.13643867907051507</c:v>
                </c:pt>
                <c:pt idx="9">
                  <c:v>0</c:v>
                </c:pt>
                <c:pt idx="10">
                  <c:v>0</c:v>
                </c:pt>
                <c:pt idx="11">
                  <c:v>0</c:v>
                </c:pt>
              </c:numCache>
            </c:numRef>
          </c:val>
          <c:smooth val="0"/>
        </c:ser>
        <c:dLbls>
          <c:showLegendKey val="0"/>
          <c:showVal val="0"/>
          <c:showCatName val="0"/>
          <c:showSerName val="0"/>
          <c:showPercent val="0"/>
          <c:showBubbleSize val="0"/>
        </c:dLbls>
        <c:marker val="1"/>
        <c:smooth val="0"/>
        <c:axId val="135941120"/>
        <c:axId val="135951104"/>
      </c:lineChart>
      <c:catAx>
        <c:axId val="135941120"/>
        <c:scaling>
          <c:orientation val="minMax"/>
        </c:scaling>
        <c:delete val="0"/>
        <c:axPos val="b"/>
        <c:majorTickMark val="out"/>
        <c:minorTickMark val="none"/>
        <c:tickLblPos val="nextTo"/>
        <c:crossAx val="135951104"/>
        <c:crosses val="autoZero"/>
        <c:auto val="1"/>
        <c:lblAlgn val="ctr"/>
        <c:lblOffset val="100"/>
        <c:noMultiLvlLbl val="0"/>
      </c:catAx>
      <c:valAx>
        <c:axId val="13595110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5941120"/>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PabloA!$D$4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PabloA!$E$36:$E$47</c:f>
              <c:numCache>
                <c:formatCode>[&gt;=20]#,##0.0_);[&lt;=-20]\(#,##0.0\);#,##0.00_)</c:formatCode>
                <c:ptCount val="12"/>
                <c:pt idx="0">
                  <c:v>0</c:v>
                </c:pt>
                <c:pt idx="1">
                  <c:v>0</c:v>
                </c:pt>
                <c:pt idx="2">
                  <c:v>2.0319155435091164E-4</c:v>
                </c:pt>
                <c:pt idx="3">
                  <c:v>1.1593917424015268E-2</c:v>
                </c:pt>
                <c:pt idx="4">
                  <c:v>6.1449131192231159E-2</c:v>
                </c:pt>
                <c:pt idx="5">
                  <c:v>0.15118452678216959</c:v>
                </c:pt>
                <c:pt idx="6">
                  <c:v>0.22712454723694883</c:v>
                </c:pt>
                <c:pt idx="7">
                  <c:v>0.1762790856964786</c:v>
                </c:pt>
                <c:pt idx="8">
                  <c:v>9.078288656742349E-2</c:v>
                </c:pt>
                <c:pt idx="9">
                  <c:v>4.2863755532710542E-3</c:v>
                </c:pt>
                <c:pt idx="10">
                  <c:v>0</c:v>
                </c:pt>
                <c:pt idx="11">
                  <c:v>0</c:v>
                </c:pt>
              </c:numCache>
            </c:numRef>
          </c:val>
        </c:ser>
        <c:ser>
          <c:idx val="4"/>
          <c:order val="3"/>
          <c:tx>
            <c:strRef>
              <c:f>PabloA!$F$4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PabloA!$G$36:$G$47</c:f>
              <c:numCache>
                <c:formatCode>[&gt;=20]#,##0.0_);[&lt;=-20]\(#,##0.0\);#,##0.00_)</c:formatCode>
                <c:ptCount val="12"/>
                <c:pt idx="0">
                  <c:v>0</c:v>
                </c:pt>
                <c:pt idx="1">
                  <c:v>0</c:v>
                </c:pt>
                <c:pt idx="2">
                  <c:v>0</c:v>
                </c:pt>
                <c:pt idx="3">
                  <c:v>1.0206129285528812E-2</c:v>
                </c:pt>
                <c:pt idx="4">
                  <c:v>6.6765037436017402E-2</c:v>
                </c:pt>
                <c:pt idx="5">
                  <c:v>0.14793148396048655</c:v>
                </c:pt>
                <c:pt idx="6">
                  <c:v>0.24827885852291962</c:v>
                </c:pt>
                <c:pt idx="7">
                  <c:v>0.22471890261799998</c:v>
                </c:pt>
                <c:pt idx="8">
                  <c:v>9.9056184927069718E-2</c:v>
                </c:pt>
                <c:pt idx="9">
                  <c:v>0</c:v>
                </c:pt>
                <c:pt idx="10">
                  <c:v>0</c:v>
                </c:pt>
                <c:pt idx="11">
                  <c:v>0</c:v>
                </c:pt>
              </c:numCache>
            </c:numRef>
          </c:val>
        </c:ser>
        <c:dLbls>
          <c:showLegendKey val="0"/>
          <c:showVal val="0"/>
          <c:showCatName val="0"/>
          <c:showSerName val="0"/>
          <c:showPercent val="0"/>
          <c:showBubbleSize val="0"/>
        </c:dLbls>
        <c:gapWidth val="150"/>
        <c:axId val="136134656"/>
        <c:axId val="136136192"/>
      </c:barChart>
      <c:lineChart>
        <c:grouping val="standard"/>
        <c:varyColors val="0"/>
        <c:ser>
          <c:idx val="1"/>
          <c:order val="0"/>
          <c:tx>
            <c:strRef>
              <c:f>PabloA!$Z$3</c:f>
              <c:strCache>
                <c:ptCount val="1"/>
                <c:pt idx="0">
                  <c:v>HYDROSS
2009 HIA
(Existing)
Total
River
Diversion</c:v>
                </c:pt>
              </c:strCache>
            </c:strRef>
          </c:tx>
          <c:spPr>
            <a:ln>
              <a:solidFill>
                <a:schemeClr val="accent3"/>
              </a:solidFill>
              <a:prstDash val="sysDot"/>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PabloA!$AA$36:$AA$47</c:f>
              <c:numCache>
                <c:formatCode>[&gt;=20]#,##0.0_);[&lt;=-20]\(#,##0.0\);#,##0.00_)</c:formatCode>
                <c:ptCount val="12"/>
                <c:pt idx="0">
                  <c:v>5.0143553898327354E-4</c:v>
                </c:pt>
                <c:pt idx="1">
                  <c:v>3.8927058592132404E-4</c:v>
                </c:pt>
                <c:pt idx="2">
                  <c:v>2.6265513625324068E-3</c:v>
                </c:pt>
                <c:pt idx="3">
                  <c:v>1.3392402806601407E-2</c:v>
                </c:pt>
                <c:pt idx="4">
                  <c:v>0.13292651392271618</c:v>
                </c:pt>
                <c:pt idx="5">
                  <c:v>0.26049953219657745</c:v>
                </c:pt>
                <c:pt idx="6">
                  <c:v>0.39857954954051922</c:v>
                </c:pt>
                <c:pt idx="7">
                  <c:v>0.30192794860398708</c:v>
                </c:pt>
                <c:pt idx="8">
                  <c:v>0.14876002556332069</c:v>
                </c:pt>
                <c:pt idx="9">
                  <c:v>7.5081738155754509E-3</c:v>
                </c:pt>
                <c:pt idx="10">
                  <c:v>4.7432019066051675E-3</c:v>
                </c:pt>
                <c:pt idx="11">
                  <c:v>2.1836452949287356E-3</c:v>
                </c:pt>
              </c:numCache>
            </c:numRef>
          </c:val>
          <c:smooth val="0"/>
        </c:ser>
        <c:ser>
          <c:idx val="2"/>
          <c:order val="1"/>
          <c:tx>
            <c:strRef>
              <c:f>PabloA!$AC$3</c:f>
              <c:strCache>
                <c:ptCount val="1"/>
                <c:pt idx="0">
                  <c:v>HYDROSS
Oper. Improv.
Total
River
Diversion</c:v>
                </c:pt>
              </c:strCache>
            </c:strRef>
          </c:tx>
          <c:spPr>
            <a:ln>
              <a:solidFill>
                <a:schemeClr val="accent2"/>
              </a:solidFill>
              <a:prstDash val="sysDot"/>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PabloA!$AD$36:$AD$47</c:f>
              <c:numCache>
                <c:formatCode>[&gt;=20]#,##0.0_);[&lt;=-20]\(#,##0.0\);#,##0.00_)</c:formatCode>
                <c:ptCount val="12"/>
                <c:pt idx="0">
                  <c:v>0</c:v>
                </c:pt>
                <c:pt idx="1">
                  <c:v>0</c:v>
                </c:pt>
                <c:pt idx="2">
                  <c:v>0</c:v>
                </c:pt>
                <c:pt idx="3">
                  <c:v>2.0287042273312465E-2</c:v>
                </c:pt>
                <c:pt idx="4">
                  <c:v>0.1289763368040939</c:v>
                </c:pt>
                <c:pt idx="5">
                  <c:v>0.27010795518621655</c:v>
                </c:pt>
                <c:pt idx="6">
                  <c:v>0.45320540296943812</c:v>
                </c:pt>
                <c:pt idx="7">
                  <c:v>0.38177517631399727</c:v>
                </c:pt>
                <c:pt idx="8">
                  <c:v>0.16825721764018939</c:v>
                </c:pt>
                <c:pt idx="9">
                  <c:v>0</c:v>
                </c:pt>
                <c:pt idx="10">
                  <c:v>0</c:v>
                </c:pt>
                <c:pt idx="11">
                  <c:v>0</c:v>
                </c:pt>
              </c:numCache>
            </c:numRef>
          </c:val>
          <c:smooth val="0"/>
        </c:ser>
        <c:dLbls>
          <c:showLegendKey val="0"/>
          <c:showVal val="0"/>
          <c:showCatName val="0"/>
          <c:showSerName val="0"/>
          <c:showPercent val="0"/>
          <c:showBubbleSize val="0"/>
        </c:dLbls>
        <c:marker val="1"/>
        <c:smooth val="0"/>
        <c:axId val="136134656"/>
        <c:axId val="136136192"/>
      </c:lineChart>
      <c:catAx>
        <c:axId val="136134656"/>
        <c:scaling>
          <c:orientation val="minMax"/>
        </c:scaling>
        <c:delete val="0"/>
        <c:axPos val="b"/>
        <c:majorTickMark val="out"/>
        <c:minorTickMark val="none"/>
        <c:tickLblPos val="nextTo"/>
        <c:crossAx val="136136192"/>
        <c:crosses val="autoZero"/>
        <c:auto val="1"/>
        <c:lblAlgn val="ctr"/>
        <c:lblOffset val="100"/>
        <c:noMultiLvlLbl val="0"/>
      </c:catAx>
      <c:valAx>
        <c:axId val="13613619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6134656"/>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ReuseHorte!$D$4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ReuseHorte!$E$6:$E$17</c:f>
              <c:numCache>
                <c:formatCode>[&gt;=20]#,##0.0_);[&lt;=-20]\(#,##0.0\);#,##0.00_)</c:formatCode>
                <c:ptCount val="12"/>
                <c:pt idx="0">
                  <c:v>0</c:v>
                </c:pt>
                <c:pt idx="1">
                  <c:v>0</c:v>
                </c:pt>
                <c:pt idx="2">
                  <c:v>2.2168643287603115E-4</c:v>
                </c:pt>
                <c:pt idx="3">
                  <c:v>1.3744558838313931E-2</c:v>
                </c:pt>
                <c:pt idx="4">
                  <c:v>7.6836517634832388E-2</c:v>
                </c:pt>
                <c:pt idx="5">
                  <c:v>0.16963445843673905</c:v>
                </c:pt>
                <c:pt idx="6">
                  <c:v>0.30206993343687999</c:v>
                </c:pt>
                <c:pt idx="7">
                  <c:v>0.21813944995001464</c:v>
                </c:pt>
                <c:pt idx="8">
                  <c:v>0.11177429945609491</c:v>
                </c:pt>
                <c:pt idx="9">
                  <c:v>7.8920370103867064E-3</c:v>
                </c:pt>
                <c:pt idx="10">
                  <c:v>0</c:v>
                </c:pt>
                <c:pt idx="11">
                  <c:v>0</c:v>
                </c:pt>
              </c:numCache>
            </c:numRef>
          </c:val>
        </c:ser>
        <c:ser>
          <c:idx val="4"/>
          <c:order val="3"/>
          <c:tx>
            <c:strRef>
              <c:f>ReuseHorte!$F$4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ReuseHorte!$G$6:$G$17</c:f>
              <c:numCache>
                <c:formatCode>[&gt;=20]#,##0.0_);[&lt;=-20]\(#,##0.0\);#,##0.00_)</c:formatCode>
                <c:ptCount val="12"/>
                <c:pt idx="0">
                  <c:v>0</c:v>
                </c:pt>
                <c:pt idx="1">
                  <c:v>0</c:v>
                </c:pt>
                <c:pt idx="2">
                  <c:v>0</c:v>
                </c:pt>
                <c:pt idx="3">
                  <c:v>8.6014335709565879E-3</c:v>
                </c:pt>
                <c:pt idx="4">
                  <c:v>5.0633181123878462E-2</c:v>
                </c:pt>
                <c:pt idx="5">
                  <c:v>0.13890871844230407</c:v>
                </c:pt>
                <c:pt idx="6">
                  <c:v>0.2615013154716595</c:v>
                </c:pt>
                <c:pt idx="7">
                  <c:v>0.20714380228612975</c:v>
                </c:pt>
                <c:pt idx="8">
                  <c:v>0.11439019903643295</c:v>
                </c:pt>
                <c:pt idx="9">
                  <c:v>0</c:v>
                </c:pt>
                <c:pt idx="10">
                  <c:v>0</c:v>
                </c:pt>
                <c:pt idx="11">
                  <c:v>0</c:v>
                </c:pt>
              </c:numCache>
            </c:numRef>
          </c:val>
        </c:ser>
        <c:dLbls>
          <c:showLegendKey val="0"/>
          <c:showVal val="0"/>
          <c:showCatName val="0"/>
          <c:showSerName val="0"/>
          <c:showPercent val="0"/>
          <c:showBubbleSize val="0"/>
        </c:dLbls>
        <c:gapWidth val="150"/>
        <c:axId val="136561792"/>
        <c:axId val="136563328"/>
      </c:barChart>
      <c:lineChart>
        <c:grouping val="standard"/>
        <c:varyColors val="0"/>
        <c:ser>
          <c:idx val="1"/>
          <c:order val="0"/>
          <c:tx>
            <c:strRef>
              <c:f>ReuseHorte!$T$3</c:f>
              <c:strCache>
                <c:ptCount val="1"/>
                <c:pt idx="0">
                  <c:v>HYDROSS
2009 HIA
(Existing)
Total
River
Diversion</c:v>
                </c:pt>
              </c:strCache>
            </c:strRef>
          </c:tx>
          <c:spPr>
            <a:ln>
              <a:solidFill>
                <a:schemeClr val="accent3"/>
              </a:solidFill>
              <a:prstDash val="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ReuseHorte!$U$6:$U$17</c:f>
              <c:numCache>
                <c:formatCode>[&gt;=20]#,##0.0_);[&lt;=-20]\(#,##0.0\);#,##0.00_)</c:formatCode>
                <c:ptCount val="12"/>
                <c:pt idx="0">
                  <c:v>0</c:v>
                </c:pt>
                <c:pt idx="1">
                  <c:v>0</c:v>
                </c:pt>
                <c:pt idx="2">
                  <c:v>3.0472361907358234E-4</c:v>
                </c:pt>
                <c:pt idx="3">
                  <c:v>1.8892864382562106E-2</c:v>
                </c:pt>
                <c:pt idx="4">
                  <c:v>0.10561720637090362</c:v>
                </c:pt>
                <c:pt idx="5">
                  <c:v>0.23317451331510522</c:v>
                </c:pt>
                <c:pt idx="6">
                  <c:v>0.4152164033496632</c:v>
                </c:pt>
                <c:pt idx="7">
                  <c:v>0.29984804116840497</c:v>
                </c:pt>
                <c:pt idx="8">
                  <c:v>0.1536416487369002</c:v>
                </c:pt>
                <c:pt idx="9">
                  <c:v>1.0848160839019532E-2</c:v>
                </c:pt>
                <c:pt idx="10">
                  <c:v>0</c:v>
                </c:pt>
                <c:pt idx="11">
                  <c:v>0</c:v>
                </c:pt>
              </c:numCache>
            </c:numRef>
          </c:val>
          <c:smooth val="0"/>
        </c:ser>
        <c:ser>
          <c:idx val="2"/>
          <c:order val="1"/>
          <c:tx>
            <c:strRef>
              <c:f>ReuseHorte!$W$3</c:f>
              <c:strCache>
                <c:ptCount val="1"/>
                <c:pt idx="0">
                  <c:v>HYDROSS
Oper. Improv.
Total
River
Diversion</c:v>
                </c:pt>
              </c:strCache>
            </c:strRef>
          </c:tx>
          <c:spPr>
            <a:ln>
              <a:solidFill>
                <a:schemeClr val="accent2"/>
              </a:solidFill>
              <a:prstDash val="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ReuseHorte!$X$6:$X$17</c:f>
              <c:numCache>
                <c:formatCode>[&gt;=20]#,##0.0_);[&lt;=-20]\(#,##0.0\);#,##0.00_)</c:formatCode>
                <c:ptCount val="12"/>
                <c:pt idx="0">
                  <c:v>0</c:v>
                </c:pt>
                <c:pt idx="1">
                  <c:v>0</c:v>
                </c:pt>
                <c:pt idx="2">
                  <c:v>0</c:v>
                </c:pt>
                <c:pt idx="3">
                  <c:v>1.182327638619462E-2</c:v>
                </c:pt>
                <c:pt idx="4">
                  <c:v>6.9598874397083801E-2</c:v>
                </c:pt>
                <c:pt idx="5">
                  <c:v>0.19093981916467909</c:v>
                </c:pt>
                <c:pt idx="6">
                  <c:v>0.35945198002977258</c:v>
                </c:pt>
                <c:pt idx="7">
                  <c:v>0.28473374884691377</c:v>
                </c:pt>
                <c:pt idx="8">
                  <c:v>0.1572373869916604</c:v>
                </c:pt>
                <c:pt idx="9">
                  <c:v>0</c:v>
                </c:pt>
                <c:pt idx="10">
                  <c:v>0</c:v>
                </c:pt>
                <c:pt idx="11">
                  <c:v>0</c:v>
                </c:pt>
              </c:numCache>
            </c:numRef>
          </c:val>
          <c:smooth val="0"/>
        </c:ser>
        <c:dLbls>
          <c:showLegendKey val="0"/>
          <c:showVal val="0"/>
          <c:showCatName val="0"/>
          <c:showSerName val="0"/>
          <c:showPercent val="0"/>
          <c:showBubbleSize val="0"/>
        </c:dLbls>
        <c:marker val="1"/>
        <c:smooth val="0"/>
        <c:axId val="136561792"/>
        <c:axId val="136563328"/>
      </c:lineChart>
      <c:catAx>
        <c:axId val="136561792"/>
        <c:scaling>
          <c:orientation val="minMax"/>
        </c:scaling>
        <c:delete val="0"/>
        <c:axPos val="b"/>
        <c:majorTickMark val="out"/>
        <c:minorTickMark val="none"/>
        <c:tickLblPos val="nextTo"/>
        <c:crossAx val="136563328"/>
        <c:crosses val="autoZero"/>
        <c:auto val="1"/>
        <c:lblAlgn val="ctr"/>
        <c:lblOffset val="100"/>
        <c:noMultiLvlLbl val="0"/>
      </c:catAx>
      <c:valAx>
        <c:axId val="136563328"/>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6561792"/>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ReuseHorte!$D$4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ReuseHorte!$B$21:$B$32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ReuseHorte!$E$21:$E$32</c:f>
              <c:numCache>
                <c:formatCode>[&gt;=20]#,##0.0_);[&lt;=-20]\(#,##0.0\);#,##0.00_)</c:formatCode>
                <c:ptCount val="12"/>
                <c:pt idx="0">
                  <c:v>0</c:v>
                </c:pt>
                <c:pt idx="1">
                  <c:v>0</c:v>
                </c:pt>
                <c:pt idx="2">
                  <c:v>3.2514010155151239E-4</c:v>
                </c:pt>
                <c:pt idx="3">
                  <c:v>2.1961735950252147E-2</c:v>
                </c:pt>
                <c:pt idx="4">
                  <c:v>8.3945262582390462E-2</c:v>
                </c:pt>
                <c:pt idx="5">
                  <c:v>0.1616389677576768</c:v>
                </c:pt>
                <c:pt idx="6">
                  <c:v>0.30773032702298131</c:v>
                </c:pt>
                <c:pt idx="7">
                  <c:v>0.19963602235262856</c:v>
                </c:pt>
                <c:pt idx="8">
                  <c:v>9.9197289164261404E-2</c:v>
                </c:pt>
                <c:pt idx="9">
                  <c:v>1.2296207476857194E-2</c:v>
                </c:pt>
                <c:pt idx="10">
                  <c:v>0</c:v>
                </c:pt>
                <c:pt idx="11">
                  <c:v>0</c:v>
                </c:pt>
              </c:numCache>
            </c:numRef>
          </c:val>
        </c:ser>
        <c:ser>
          <c:idx val="4"/>
          <c:order val="3"/>
          <c:tx>
            <c:strRef>
              <c:f>ReuseHorte!$F$4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ReuseHorte!$B$21:$B$32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ReuseHorte!$G$21:$G$32</c:f>
              <c:numCache>
                <c:formatCode>[&gt;=20]#,##0.0_);[&lt;=-20]\(#,##0.0\);#,##0.00_)</c:formatCode>
                <c:ptCount val="12"/>
                <c:pt idx="0">
                  <c:v>0</c:v>
                </c:pt>
                <c:pt idx="1">
                  <c:v>0</c:v>
                </c:pt>
                <c:pt idx="2">
                  <c:v>0</c:v>
                </c:pt>
                <c:pt idx="3">
                  <c:v>1.5562387543328664E-2</c:v>
                </c:pt>
                <c:pt idx="4">
                  <c:v>7.3038289875717269E-2</c:v>
                </c:pt>
                <c:pt idx="5">
                  <c:v>0.1448499148263668</c:v>
                </c:pt>
                <c:pt idx="6">
                  <c:v>0.26862483949434174</c:v>
                </c:pt>
                <c:pt idx="7">
                  <c:v>0.22319389998038897</c:v>
                </c:pt>
                <c:pt idx="8">
                  <c:v>8.9324853097700357E-2</c:v>
                </c:pt>
                <c:pt idx="9">
                  <c:v>0</c:v>
                </c:pt>
                <c:pt idx="10">
                  <c:v>0</c:v>
                </c:pt>
                <c:pt idx="11">
                  <c:v>0</c:v>
                </c:pt>
              </c:numCache>
            </c:numRef>
          </c:val>
        </c:ser>
        <c:dLbls>
          <c:showLegendKey val="0"/>
          <c:showVal val="0"/>
          <c:showCatName val="0"/>
          <c:showSerName val="0"/>
          <c:showPercent val="0"/>
          <c:showBubbleSize val="0"/>
        </c:dLbls>
        <c:gapWidth val="150"/>
        <c:axId val="136492928"/>
        <c:axId val="136494464"/>
      </c:barChart>
      <c:lineChart>
        <c:grouping val="standard"/>
        <c:varyColors val="0"/>
        <c:ser>
          <c:idx val="1"/>
          <c:order val="0"/>
          <c:tx>
            <c:strRef>
              <c:f>ReuseHorte!$T$3</c:f>
              <c:strCache>
                <c:ptCount val="1"/>
                <c:pt idx="0">
                  <c:v>HYDROSS
2009 HIA
(Existing)
Total
River
Diversion</c:v>
                </c:pt>
              </c:strCache>
            </c:strRef>
          </c:tx>
          <c:spPr>
            <a:ln>
              <a:solidFill>
                <a:schemeClr val="accent3"/>
              </a:solidFill>
              <a:prstDash val="sys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ReuseHorte!$U$21:$U$32</c:f>
              <c:numCache>
                <c:formatCode>[&gt;=20]#,##0.0_);[&lt;=-20]\(#,##0.0\);#,##0.00_)</c:formatCode>
                <c:ptCount val="12"/>
                <c:pt idx="0">
                  <c:v>0</c:v>
                </c:pt>
                <c:pt idx="1">
                  <c:v>0</c:v>
                </c:pt>
                <c:pt idx="2">
                  <c:v>4.4692797464125411E-4</c:v>
                </c:pt>
                <c:pt idx="3">
                  <c:v>3.0187953196222882E-2</c:v>
                </c:pt>
                <c:pt idx="4">
                  <c:v>0.11538867708919651</c:v>
                </c:pt>
                <c:pt idx="5">
                  <c:v>0.22218414812051801</c:v>
                </c:pt>
                <c:pt idx="6">
                  <c:v>0.42299701309000864</c:v>
                </c:pt>
                <c:pt idx="7">
                  <c:v>0.27441377642972997</c:v>
                </c:pt>
                <c:pt idx="8">
                  <c:v>0.13635366208145897</c:v>
                </c:pt>
                <c:pt idx="9">
                  <c:v>1.6902003404614702E-2</c:v>
                </c:pt>
                <c:pt idx="10">
                  <c:v>0</c:v>
                </c:pt>
                <c:pt idx="11">
                  <c:v>0</c:v>
                </c:pt>
              </c:numCache>
            </c:numRef>
          </c:val>
          <c:smooth val="0"/>
        </c:ser>
        <c:ser>
          <c:idx val="2"/>
          <c:order val="1"/>
          <c:tx>
            <c:strRef>
              <c:f>ReuseHorte!$W$3</c:f>
              <c:strCache>
                <c:ptCount val="1"/>
                <c:pt idx="0">
                  <c:v>HYDROSS
Oper. Improv.
Total
River
Diversion</c:v>
                </c:pt>
              </c:strCache>
            </c:strRef>
          </c:tx>
          <c:spPr>
            <a:ln>
              <a:solidFill>
                <a:schemeClr val="accent2"/>
              </a:solidFill>
              <a:prstDash val="sys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ReuseHorte!$X$21:$X$32</c:f>
              <c:numCache>
                <c:formatCode>[&gt;=20]#,##0.0_);[&lt;=-20]\(#,##0.0\);#,##0.00_)</c:formatCode>
                <c:ptCount val="12"/>
                <c:pt idx="0">
                  <c:v>0</c:v>
                </c:pt>
                <c:pt idx="1">
                  <c:v>0</c:v>
                </c:pt>
                <c:pt idx="2">
                  <c:v>0</c:v>
                </c:pt>
                <c:pt idx="3">
                  <c:v>2.1391597997702634E-2</c:v>
                </c:pt>
                <c:pt idx="4">
                  <c:v>0.10039627474325398</c:v>
                </c:pt>
                <c:pt idx="5">
                  <c:v>0.199106412132463</c:v>
                </c:pt>
                <c:pt idx="6">
                  <c:v>0.36924376562796135</c:v>
                </c:pt>
                <c:pt idx="7">
                  <c:v>0.30679573880465832</c:v>
                </c:pt>
                <c:pt idx="8">
                  <c:v>0.12278330322707952</c:v>
                </c:pt>
                <c:pt idx="9">
                  <c:v>0</c:v>
                </c:pt>
                <c:pt idx="10">
                  <c:v>0</c:v>
                </c:pt>
                <c:pt idx="11">
                  <c:v>0</c:v>
                </c:pt>
              </c:numCache>
            </c:numRef>
          </c:val>
          <c:smooth val="0"/>
        </c:ser>
        <c:dLbls>
          <c:showLegendKey val="0"/>
          <c:showVal val="0"/>
          <c:showCatName val="0"/>
          <c:showSerName val="0"/>
          <c:showPercent val="0"/>
          <c:showBubbleSize val="0"/>
        </c:dLbls>
        <c:marker val="1"/>
        <c:smooth val="0"/>
        <c:axId val="136492928"/>
        <c:axId val="136494464"/>
      </c:lineChart>
      <c:catAx>
        <c:axId val="136492928"/>
        <c:scaling>
          <c:orientation val="minMax"/>
        </c:scaling>
        <c:delete val="0"/>
        <c:axPos val="b"/>
        <c:majorTickMark val="out"/>
        <c:minorTickMark val="none"/>
        <c:tickLblPos val="nextTo"/>
        <c:crossAx val="136494464"/>
        <c:crosses val="autoZero"/>
        <c:auto val="1"/>
        <c:lblAlgn val="ctr"/>
        <c:lblOffset val="100"/>
        <c:noMultiLvlLbl val="0"/>
      </c:catAx>
      <c:valAx>
        <c:axId val="136494464"/>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6492928"/>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ReuseHorte!$D$4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ReuseHorte!$B$36:$B$47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ReuseHorte!$E$36:$E$47</c:f>
              <c:numCache>
                <c:formatCode>[&gt;=20]#,##0.0_);[&lt;=-20]\(#,##0.0\);#,##0.00_)</c:formatCode>
                <c:ptCount val="12"/>
                <c:pt idx="0">
                  <c:v>0</c:v>
                </c:pt>
                <c:pt idx="1">
                  <c:v>0</c:v>
                </c:pt>
                <c:pt idx="2">
                  <c:v>4.8771015232726856E-4</c:v>
                </c:pt>
                <c:pt idx="3">
                  <c:v>2.2612016153355171E-2</c:v>
                </c:pt>
                <c:pt idx="4">
                  <c:v>0.10765093180460071</c:v>
                </c:pt>
                <c:pt idx="5">
                  <c:v>0.20058188446623298</c:v>
                </c:pt>
                <c:pt idx="6">
                  <c:v>0.30645932480782545</c:v>
                </c:pt>
                <c:pt idx="7">
                  <c:v>0.21813944995001464</c:v>
                </c:pt>
                <c:pt idx="8">
                  <c:v>0.12485379899578072</c:v>
                </c:pt>
                <c:pt idx="9">
                  <c:v>1.9242382373639504E-2</c:v>
                </c:pt>
                <c:pt idx="10">
                  <c:v>0</c:v>
                </c:pt>
                <c:pt idx="11">
                  <c:v>0</c:v>
                </c:pt>
              </c:numCache>
            </c:numRef>
          </c:val>
        </c:ser>
        <c:ser>
          <c:idx val="4"/>
          <c:order val="3"/>
          <c:tx>
            <c:strRef>
              <c:f>ReuseHorte!$F$4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ReuseHorte!$B$36:$B$47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ReuseHorte!$G$36:$G$47</c:f>
              <c:numCache>
                <c:formatCode>[&gt;=20]#,##0.0_);[&lt;=-20]\(#,##0.0\);#,##0.00_)</c:formatCode>
                <c:ptCount val="12"/>
                <c:pt idx="0">
                  <c:v>0</c:v>
                </c:pt>
                <c:pt idx="1">
                  <c:v>0</c:v>
                </c:pt>
                <c:pt idx="2">
                  <c:v>0</c:v>
                </c:pt>
                <c:pt idx="3">
                  <c:v>8.6457708574048161E-3</c:v>
                </c:pt>
                <c:pt idx="4">
                  <c:v>7.8122298721780961E-2</c:v>
                </c:pt>
                <c:pt idx="5">
                  <c:v>0.16883638679485916</c:v>
                </c:pt>
                <c:pt idx="6">
                  <c:v>0.27258563708371697</c:v>
                </c:pt>
                <c:pt idx="7">
                  <c:v>0.2378252045083048</c:v>
                </c:pt>
                <c:pt idx="8">
                  <c:v>0.10370491300240955</c:v>
                </c:pt>
                <c:pt idx="9">
                  <c:v>0</c:v>
                </c:pt>
                <c:pt idx="10">
                  <c:v>0</c:v>
                </c:pt>
                <c:pt idx="11">
                  <c:v>0</c:v>
                </c:pt>
              </c:numCache>
            </c:numRef>
          </c:val>
        </c:ser>
        <c:dLbls>
          <c:showLegendKey val="0"/>
          <c:showVal val="0"/>
          <c:showCatName val="0"/>
          <c:showSerName val="0"/>
          <c:showPercent val="0"/>
          <c:showBubbleSize val="0"/>
        </c:dLbls>
        <c:gapWidth val="150"/>
        <c:axId val="136858240"/>
        <c:axId val="136872320"/>
      </c:barChart>
      <c:lineChart>
        <c:grouping val="standard"/>
        <c:varyColors val="0"/>
        <c:ser>
          <c:idx val="1"/>
          <c:order val="0"/>
          <c:tx>
            <c:strRef>
              <c:f>ReuseHorte!$T$3</c:f>
              <c:strCache>
                <c:ptCount val="1"/>
                <c:pt idx="0">
                  <c:v>HYDROSS
2009 HIA
(Existing)
Total
River
Diversion</c:v>
                </c:pt>
              </c:strCache>
            </c:strRef>
          </c:tx>
          <c:spPr>
            <a:ln>
              <a:solidFill>
                <a:schemeClr val="accent3"/>
              </a:solidFill>
              <a:prstDash val="sysDot"/>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ReuseHorte!$U$36:$U$47</c:f>
              <c:numCache>
                <c:formatCode>[&gt;=20]#,##0.0_);[&lt;=-20]\(#,##0.0\);#,##0.00_)</c:formatCode>
                <c:ptCount val="12"/>
                <c:pt idx="0">
                  <c:v>0</c:v>
                </c:pt>
                <c:pt idx="1">
                  <c:v>0</c:v>
                </c:pt>
                <c:pt idx="2">
                  <c:v>6.7039196196188114E-4</c:v>
                </c:pt>
                <c:pt idx="3">
                  <c:v>3.1081809145505391E-2</c:v>
                </c:pt>
                <c:pt idx="4">
                  <c:v>0.14797378942213157</c:v>
                </c:pt>
                <c:pt idx="5">
                  <c:v>0.27571393053777726</c:v>
                </c:pt>
                <c:pt idx="6">
                  <c:v>0.42124993100732011</c:v>
                </c:pt>
                <c:pt idx="7">
                  <c:v>0.29984804116840497</c:v>
                </c:pt>
                <c:pt idx="8">
                  <c:v>0.17162034226224154</c:v>
                </c:pt>
                <c:pt idx="9">
                  <c:v>2.6450010135586947E-2</c:v>
                </c:pt>
                <c:pt idx="10">
                  <c:v>0</c:v>
                </c:pt>
                <c:pt idx="11">
                  <c:v>0</c:v>
                </c:pt>
              </c:numCache>
            </c:numRef>
          </c:val>
          <c:smooth val="0"/>
        </c:ser>
        <c:ser>
          <c:idx val="2"/>
          <c:order val="1"/>
          <c:tx>
            <c:strRef>
              <c:f>ReuseHorte!$W$3</c:f>
              <c:strCache>
                <c:ptCount val="1"/>
                <c:pt idx="0">
                  <c:v>HYDROSS
Oper. Improv.
Total
River
Diversion</c:v>
                </c:pt>
              </c:strCache>
            </c:strRef>
          </c:tx>
          <c:spPr>
            <a:ln>
              <a:solidFill>
                <a:schemeClr val="accent2"/>
              </a:solidFill>
              <a:prstDash val="sysDot"/>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ReuseHorte!$X$36:$X$47</c:f>
              <c:numCache>
                <c:formatCode>[&gt;=20]#,##0.0_);[&lt;=-20]\(#,##0.0\);#,##0.00_)</c:formatCode>
                <c:ptCount val="12"/>
                <c:pt idx="0">
                  <c:v>0</c:v>
                </c:pt>
                <c:pt idx="1">
                  <c:v>0</c:v>
                </c:pt>
                <c:pt idx="2">
                  <c:v>0</c:v>
                </c:pt>
                <c:pt idx="3">
                  <c:v>1.1884221109834798E-2</c:v>
                </c:pt>
                <c:pt idx="4">
                  <c:v>0.10738460305399443</c:v>
                </c:pt>
                <c:pt idx="5">
                  <c:v>0.23207750762179954</c:v>
                </c:pt>
                <c:pt idx="6">
                  <c:v>0.37468816093981716</c:v>
                </c:pt>
                <c:pt idx="7">
                  <c:v>0.32690749760591725</c:v>
                </c:pt>
                <c:pt idx="8">
                  <c:v>0.14254970859437741</c:v>
                </c:pt>
                <c:pt idx="9">
                  <c:v>0</c:v>
                </c:pt>
                <c:pt idx="10">
                  <c:v>0</c:v>
                </c:pt>
                <c:pt idx="11">
                  <c:v>0</c:v>
                </c:pt>
              </c:numCache>
            </c:numRef>
          </c:val>
          <c:smooth val="0"/>
        </c:ser>
        <c:dLbls>
          <c:showLegendKey val="0"/>
          <c:showVal val="0"/>
          <c:showCatName val="0"/>
          <c:showSerName val="0"/>
          <c:showPercent val="0"/>
          <c:showBubbleSize val="0"/>
        </c:dLbls>
        <c:marker val="1"/>
        <c:smooth val="0"/>
        <c:axId val="136858240"/>
        <c:axId val="136872320"/>
      </c:lineChart>
      <c:catAx>
        <c:axId val="136858240"/>
        <c:scaling>
          <c:orientation val="minMax"/>
        </c:scaling>
        <c:delete val="0"/>
        <c:axPos val="b"/>
        <c:majorTickMark val="out"/>
        <c:minorTickMark val="none"/>
        <c:tickLblPos val="nextTo"/>
        <c:crossAx val="136872320"/>
        <c:crosses val="autoZero"/>
        <c:auto val="1"/>
        <c:lblAlgn val="ctr"/>
        <c:lblOffset val="100"/>
        <c:noMultiLvlLbl val="0"/>
      </c:catAx>
      <c:valAx>
        <c:axId val="13687232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6858240"/>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PolsonC!$D$4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PolsonC!$E$6:$E$17</c:f>
              <c:numCache>
                <c:formatCode>[&gt;=20]#,##0.0_);[&lt;=-20]\(#,##0.0\);#,##0.00_)</c:formatCode>
                <c:ptCount val="12"/>
                <c:pt idx="0">
                  <c:v>0</c:v>
                </c:pt>
                <c:pt idx="1">
                  <c:v>0</c:v>
                </c:pt>
                <c:pt idx="2">
                  <c:v>0</c:v>
                </c:pt>
                <c:pt idx="3">
                  <c:v>4.9636305515621988E-3</c:v>
                </c:pt>
                <c:pt idx="4">
                  <c:v>5.430924236494019E-2</c:v>
                </c:pt>
                <c:pt idx="5">
                  <c:v>9.6292216740440334E-2</c:v>
                </c:pt>
                <c:pt idx="6">
                  <c:v>0.18644228112888853</c:v>
                </c:pt>
                <c:pt idx="7">
                  <c:v>0.19375709419338918</c:v>
                </c:pt>
                <c:pt idx="8">
                  <c:v>5.7246477880502654E-2</c:v>
                </c:pt>
                <c:pt idx="9">
                  <c:v>3.3165277627994494E-4</c:v>
                </c:pt>
                <c:pt idx="10">
                  <c:v>0</c:v>
                </c:pt>
                <c:pt idx="11">
                  <c:v>0</c:v>
                </c:pt>
              </c:numCache>
            </c:numRef>
          </c:val>
        </c:ser>
        <c:ser>
          <c:idx val="4"/>
          <c:order val="3"/>
          <c:tx>
            <c:strRef>
              <c:f>PolsonC!$F$4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PolsonC!$G$6:$G$17</c:f>
              <c:numCache>
                <c:formatCode>[&gt;=20]#,##0.0_);[&lt;=-20]\(#,##0.0\);#,##0.00_)</c:formatCode>
                <c:ptCount val="12"/>
                <c:pt idx="0">
                  <c:v>0</c:v>
                </c:pt>
                <c:pt idx="1">
                  <c:v>0</c:v>
                </c:pt>
                <c:pt idx="2">
                  <c:v>0</c:v>
                </c:pt>
                <c:pt idx="3">
                  <c:v>1.1605099468105904E-2</c:v>
                </c:pt>
                <c:pt idx="4">
                  <c:v>3.9586672843908176E-2</c:v>
                </c:pt>
                <c:pt idx="5">
                  <c:v>9.827366146238492E-2</c:v>
                </c:pt>
                <c:pt idx="6">
                  <c:v>0.22540613076618199</c:v>
                </c:pt>
                <c:pt idx="7">
                  <c:v>0.19376266442026635</c:v>
                </c:pt>
                <c:pt idx="8">
                  <c:v>7.7335953121829823E-2</c:v>
                </c:pt>
                <c:pt idx="9">
                  <c:v>0</c:v>
                </c:pt>
                <c:pt idx="10">
                  <c:v>0</c:v>
                </c:pt>
                <c:pt idx="11">
                  <c:v>0</c:v>
                </c:pt>
              </c:numCache>
            </c:numRef>
          </c:val>
        </c:ser>
        <c:dLbls>
          <c:showLegendKey val="0"/>
          <c:showVal val="0"/>
          <c:showCatName val="0"/>
          <c:showSerName val="0"/>
          <c:showPercent val="0"/>
          <c:showBubbleSize val="0"/>
        </c:dLbls>
        <c:gapWidth val="150"/>
        <c:axId val="137449472"/>
        <c:axId val="137451008"/>
      </c:barChart>
      <c:lineChart>
        <c:grouping val="standard"/>
        <c:varyColors val="0"/>
        <c:ser>
          <c:idx val="1"/>
          <c:order val="0"/>
          <c:tx>
            <c:strRef>
              <c:f>PolsonC!$W$3</c:f>
              <c:strCache>
                <c:ptCount val="1"/>
                <c:pt idx="0">
                  <c:v>HYDROSS
2009 HIA
(Existing)
Total
River
Diversion</c:v>
                </c:pt>
              </c:strCache>
            </c:strRef>
          </c:tx>
          <c:spPr>
            <a:ln>
              <a:solidFill>
                <a:schemeClr val="accent3"/>
              </a:solidFill>
              <a:prstDash val="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PolsonC!$X$6:$X$17</c:f>
              <c:numCache>
                <c:formatCode>[&gt;=20]#,##0.0_);[&lt;=-20]\(#,##0.0\);#,##0.00_)</c:formatCode>
                <c:ptCount val="12"/>
                <c:pt idx="0">
                  <c:v>0</c:v>
                </c:pt>
                <c:pt idx="1">
                  <c:v>0</c:v>
                </c:pt>
                <c:pt idx="2">
                  <c:v>1.3325726141832309E-2</c:v>
                </c:pt>
                <c:pt idx="3">
                  <c:v>2.4853435646345619E-2</c:v>
                </c:pt>
                <c:pt idx="4">
                  <c:v>0.3458759167540561</c:v>
                </c:pt>
                <c:pt idx="5">
                  <c:v>0.3709206307660739</c:v>
                </c:pt>
                <c:pt idx="6">
                  <c:v>0.62023922852878643</c:v>
                </c:pt>
                <c:pt idx="7">
                  <c:v>0.5854743855678578</c:v>
                </c:pt>
                <c:pt idx="8">
                  <c:v>0.16038372164340708</c:v>
                </c:pt>
                <c:pt idx="9">
                  <c:v>1.2213123648172149E-2</c:v>
                </c:pt>
                <c:pt idx="10">
                  <c:v>1.2904913737353394E-2</c:v>
                </c:pt>
                <c:pt idx="11">
                  <c:v>0</c:v>
                </c:pt>
              </c:numCache>
            </c:numRef>
          </c:val>
          <c:smooth val="0"/>
        </c:ser>
        <c:ser>
          <c:idx val="2"/>
          <c:order val="1"/>
          <c:tx>
            <c:strRef>
              <c:f>PolsonC!$Z$3</c:f>
              <c:strCache>
                <c:ptCount val="1"/>
                <c:pt idx="0">
                  <c:v>HYDROSS
Oper. Improv.
Total
River
Diversion</c:v>
                </c:pt>
              </c:strCache>
            </c:strRef>
          </c:tx>
          <c:spPr>
            <a:ln>
              <a:solidFill>
                <a:schemeClr val="accent2"/>
              </a:solidFill>
              <a:prstDash val="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PolsonC!$AA$6:$AA$17</c:f>
              <c:numCache>
                <c:formatCode>[&gt;=20]#,##0.0_);[&lt;=-20]\(#,##0.0\);#,##0.00_)</c:formatCode>
                <c:ptCount val="12"/>
                <c:pt idx="0">
                  <c:v>0</c:v>
                </c:pt>
                <c:pt idx="1">
                  <c:v>0</c:v>
                </c:pt>
                <c:pt idx="2">
                  <c:v>0</c:v>
                </c:pt>
                <c:pt idx="3">
                  <c:v>3.9447974988031799E-2</c:v>
                </c:pt>
                <c:pt idx="4">
                  <c:v>0.13226898999946976</c:v>
                </c:pt>
                <c:pt idx="5">
                  <c:v>0.30213374281079181</c:v>
                </c:pt>
                <c:pt idx="6">
                  <c:v>0.68890497454652744</c:v>
                </c:pt>
                <c:pt idx="7">
                  <c:v>0.54084914341721013</c:v>
                </c:pt>
                <c:pt idx="8">
                  <c:v>0.21834106666844266</c:v>
                </c:pt>
                <c:pt idx="9">
                  <c:v>0</c:v>
                </c:pt>
                <c:pt idx="10">
                  <c:v>0</c:v>
                </c:pt>
                <c:pt idx="11">
                  <c:v>0</c:v>
                </c:pt>
              </c:numCache>
            </c:numRef>
          </c:val>
          <c:smooth val="0"/>
        </c:ser>
        <c:dLbls>
          <c:showLegendKey val="0"/>
          <c:showVal val="0"/>
          <c:showCatName val="0"/>
          <c:showSerName val="0"/>
          <c:showPercent val="0"/>
          <c:showBubbleSize val="0"/>
        </c:dLbls>
        <c:marker val="1"/>
        <c:smooth val="0"/>
        <c:axId val="137449472"/>
        <c:axId val="137451008"/>
      </c:lineChart>
      <c:catAx>
        <c:axId val="137449472"/>
        <c:scaling>
          <c:orientation val="minMax"/>
        </c:scaling>
        <c:delete val="0"/>
        <c:axPos val="b"/>
        <c:majorTickMark val="out"/>
        <c:minorTickMark val="none"/>
        <c:tickLblPos val="nextTo"/>
        <c:crossAx val="137451008"/>
        <c:crosses val="autoZero"/>
        <c:auto val="1"/>
        <c:lblAlgn val="ctr"/>
        <c:lblOffset val="100"/>
        <c:noMultiLvlLbl val="0"/>
      </c:catAx>
      <c:valAx>
        <c:axId val="13745100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7449472"/>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PolsonC!$D$4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PolsonC!$E$21:$E$32</c:f>
              <c:numCache>
                <c:formatCode>[&gt;=20]#,##0.0_);[&lt;=-20]\(#,##0.0\);#,##0.00_)</c:formatCode>
                <c:ptCount val="12"/>
                <c:pt idx="0">
                  <c:v>0</c:v>
                </c:pt>
                <c:pt idx="1">
                  <c:v>0</c:v>
                </c:pt>
                <c:pt idx="2">
                  <c:v>1.855400147020671E-5</c:v>
                </c:pt>
                <c:pt idx="3">
                  <c:v>5.938479148224359E-3</c:v>
                </c:pt>
                <c:pt idx="4">
                  <c:v>5.227212511388693E-2</c:v>
                </c:pt>
                <c:pt idx="5">
                  <c:v>8.2335987160445739E-2</c:v>
                </c:pt>
                <c:pt idx="6">
                  <c:v>0.17834897521134899</c:v>
                </c:pt>
                <c:pt idx="7">
                  <c:v>0.17399807727512051</c:v>
                </c:pt>
                <c:pt idx="8">
                  <c:v>4.5948745543009817E-2</c:v>
                </c:pt>
                <c:pt idx="9">
                  <c:v>5.7208171199804017E-4</c:v>
                </c:pt>
                <c:pt idx="10">
                  <c:v>0</c:v>
                </c:pt>
                <c:pt idx="11">
                  <c:v>0</c:v>
                </c:pt>
              </c:numCache>
            </c:numRef>
          </c:val>
        </c:ser>
        <c:ser>
          <c:idx val="4"/>
          <c:order val="3"/>
          <c:tx>
            <c:strRef>
              <c:f>PolsonC!$F$4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PolsonC!$G$21:$G$32</c:f>
              <c:numCache>
                <c:formatCode>[&gt;=20]#,##0.0_);[&lt;=-20]\(#,##0.0\);#,##0.00_)</c:formatCode>
                <c:ptCount val="12"/>
                <c:pt idx="0">
                  <c:v>0</c:v>
                </c:pt>
                <c:pt idx="1">
                  <c:v>0</c:v>
                </c:pt>
                <c:pt idx="2">
                  <c:v>0</c:v>
                </c:pt>
                <c:pt idx="3">
                  <c:v>2.2474574858395959E-2</c:v>
                </c:pt>
                <c:pt idx="4">
                  <c:v>3.588945607290648E-2</c:v>
                </c:pt>
                <c:pt idx="5">
                  <c:v>9.4347201607986222E-2</c:v>
                </c:pt>
                <c:pt idx="6">
                  <c:v>0.24447925940274917</c:v>
                </c:pt>
                <c:pt idx="7">
                  <c:v>0.19458939629653005</c:v>
                </c:pt>
                <c:pt idx="8">
                  <c:v>7.0653329713622912E-2</c:v>
                </c:pt>
                <c:pt idx="9">
                  <c:v>0</c:v>
                </c:pt>
                <c:pt idx="10">
                  <c:v>0</c:v>
                </c:pt>
                <c:pt idx="11">
                  <c:v>0</c:v>
                </c:pt>
              </c:numCache>
            </c:numRef>
          </c:val>
        </c:ser>
        <c:dLbls>
          <c:showLegendKey val="0"/>
          <c:showVal val="0"/>
          <c:showCatName val="0"/>
          <c:showSerName val="0"/>
          <c:showPercent val="0"/>
          <c:showBubbleSize val="0"/>
        </c:dLbls>
        <c:gapWidth val="150"/>
        <c:axId val="137499776"/>
        <c:axId val="137501312"/>
      </c:barChart>
      <c:lineChart>
        <c:grouping val="standard"/>
        <c:varyColors val="0"/>
        <c:ser>
          <c:idx val="1"/>
          <c:order val="0"/>
          <c:tx>
            <c:strRef>
              <c:f>PolsonC!$W$3</c:f>
              <c:strCache>
                <c:ptCount val="1"/>
                <c:pt idx="0">
                  <c:v>HYDROSS
2009 HIA
(Existing)
Total
River
Diversion</c:v>
                </c:pt>
              </c:strCache>
            </c:strRef>
          </c:tx>
          <c:spPr>
            <a:ln>
              <a:solidFill>
                <a:schemeClr val="accent3"/>
              </a:solidFill>
              <a:prstDash val="sys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PolsonC!$X$21:$X$32</c:f>
              <c:numCache>
                <c:formatCode>[&gt;=20]#,##0.0_);[&lt;=-20]\(#,##0.0\);#,##0.00_)</c:formatCode>
                <c:ptCount val="12"/>
                <c:pt idx="0">
                  <c:v>0</c:v>
                </c:pt>
                <c:pt idx="1">
                  <c:v>0</c:v>
                </c:pt>
                <c:pt idx="2">
                  <c:v>1.3351229923921942E-2</c:v>
                </c:pt>
                <c:pt idx="3">
                  <c:v>2.8235874745982961E-2</c:v>
                </c:pt>
                <c:pt idx="4">
                  <c:v>0.33971781603699724</c:v>
                </c:pt>
                <c:pt idx="5">
                  <c:v>0.33029948184281388</c:v>
                </c:pt>
                <c:pt idx="6">
                  <c:v>0.59640913213878732</c:v>
                </c:pt>
                <c:pt idx="7">
                  <c:v>0.53234363152963349</c:v>
                </c:pt>
                <c:pt idx="8">
                  <c:v>0.12954646112428175</c:v>
                </c:pt>
                <c:pt idx="9">
                  <c:v>1.2543610157750287E-2</c:v>
                </c:pt>
                <c:pt idx="10">
                  <c:v>1.2904913737353399E-2</c:v>
                </c:pt>
                <c:pt idx="11">
                  <c:v>0</c:v>
                </c:pt>
              </c:numCache>
            </c:numRef>
          </c:val>
          <c:smooth val="0"/>
        </c:ser>
        <c:ser>
          <c:idx val="2"/>
          <c:order val="1"/>
          <c:tx>
            <c:strRef>
              <c:f>PolsonC!$Z$3</c:f>
              <c:strCache>
                <c:ptCount val="1"/>
                <c:pt idx="0">
                  <c:v>HYDROSS
Oper. Improv.
Total
River
Diversion</c:v>
                </c:pt>
              </c:strCache>
            </c:strRef>
          </c:tx>
          <c:spPr>
            <a:ln>
              <a:solidFill>
                <a:schemeClr val="accent2"/>
              </a:solidFill>
              <a:prstDash val="sys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PolsonC!$AA$21:$AA$32</c:f>
              <c:numCache>
                <c:formatCode>[&gt;=20]#,##0.0_);[&lt;=-20]\(#,##0.0\);#,##0.00_)</c:formatCode>
                <c:ptCount val="12"/>
                <c:pt idx="0">
                  <c:v>0</c:v>
                </c:pt>
                <c:pt idx="1">
                  <c:v>0</c:v>
                </c:pt>
                <c:pt idx="2">
                  <c:v>0</c:v>
                </c:pt>
                <c:pt idx="3">
                  <c:v>7.6250995239109456E-2</c:v>
                </c:pt>
                <c:pt idx="4">
                  <c:v>0.11896876762593911</c:v>
                </c:pt>
                <c:pt idx="5">
                  <c:v>0.28793876274802227</c:v>
                </c:pt>
                <c:pt idx="6">
                  <c:v>0.74332579495186879</c:v>
                </c:pt>
                <c:pt idx="7">
                  <c:v>0.54586276191819427</c:v>
                </c:pt>
                <c:pt idx="8">
                  <c:v>0.19662884682696141</c:v>
                </c:pt>
                <c:pt idx="9">
                  <c:v>0</c:v>
                </c:pt>
                <c:pt idx="10">
                  <c:v>0</c:v>
                </c:pt>
                <c:pt idx="11">
                  <c:v>0</c:v>
                </c:pt>
              </c:numCache>
            </c:numRef>
          </c:val>
          <c:smooth val="0"/>
        </c:ser>
        <c:dLbls>
          <c:showLegendKey val="0"/>
          <c:showVal val="0"/>
          <c:showCatName val="0"/>
          <c:showSerName val="0"/>
          <c:showPercent val="0"/>
          <c:showBubbleSize val="0"/>
        </c:dLbls>
        <c:marker val="1"/>
        <c:smooth val="0"/>
        <c:axId val="137499776"/>
        <c:axId val="137501312"/>
      </c:lineChart>
      <c:catAx>
        <c:axId val="137499776"/>
        <c:scaling>
          <c:orientation val="minMax"/>
        </c:scaling>
        <c:delete val="0"/>
        <c:axPos val="b"/>
        <c:majorTickMark val="out"/>
        <c:minorTickMark val="none"/>
        <c:tickLblPos val="nextTo"/>
        <c:crossAx val="137501312"/>
        <c:crosses val="autoZero"/>
        <c:auto val="1"/>
        <c:lblAlgn val="ctr"/>
        <c:lblOffset val="100"/>
        <c:noMultiLvlLbl val="0"/>
      </c:catAx>
      <c:valAx>
        <c:axId val="137501312"/>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7499776"/>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PolsonC!$D$4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PolsonC!$E$36:$E$47</c:f>
              <c:numCache>
                <c:formatCode>[&gt;=20]#,##0.0_);[&lt;=-20]\(#,##0.0\);#,##0.00_)</c:formatCode>
                <c:ptCount val="12"/>
                <c:pt idx="0">
                  <c:v>0</c:v>
                </c:pt>
                <c:pt idx="1">
                  <c:v>0</c:v>
                </c:pt>
                <c:pt idx="2">
                  <c:v>7.1896755697050988E-5</c:v>
                </c:pt>
                <c:pt idx="3">
                  <c:v>6.2053475360374991E-3</c:v>
                </c:pt>
                <c:pt idx="4">
                  <c:v>7.6260036782141563E-2</c:v>
                </c:pt>
                <c:pt idx="5">
                  <c:v>0.11676739579964962</c:v>
                </c:pt>
                <c:pt idx="6">
                  <c:v>0.18287602670781292</c:v>
                </c:pt>
                <c:pt idx="7">
                  <c:v>0.19999111435644096</c:v>
                </c:pt>
                <c:pt idx="8">
                  <c:v>5.8576919334895013E-2</c:v>
                </c:pt>
                <c:pt idx="9">
                  <c:v>6.4475155108968316E-4</c:v>
                </c:pt>
                <c:pt idx="10">
                  <c:v>0</c:v>
                </c:pt>
                <c:pt idx="11">
                  <c:v>0</c:v>
                </c:pt>
              </c:numCache>
            </c:numRef>
          </c:val>
        </c:ser>
        <c:ser>
          <c:idx val="4"/>
          <c:order val="3"/>
          <c:tx>
            <c:strRef>
              <c:f>PolsonC!$F$4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PolsonC!$G$36:$G$47</c:f>
              <c:numCache>
                <c:formatCode>[&gt;=20]#,##0.0_);[&lt;=-20]\(#,##0.0\);#,##0.00_)</c:formatCode>
                <c:ptCount val="12"/>
                <c:pt idx="0">
                  <c:v>0</c:v>
                </c:pt>
                <c:pt idx="1">
                  <c:v>0</c:v>
                </c:pt>
                <c:pt idx="2">
                  <c:v>0</c:v>
                </c:pt>
                <c:pt idx="3">
                  <c:v>2.238488825820658E-2</c:v>
                </c:pt>
                <c:pt idx="4">
                  <c:v>5.2752457130770411E-2</c:v>
                </c:pt>
                <c:pt idx="5">
                  <c:v>0.12896277404993625</c:v>
                </c:pt>
                <c:pt idx="6">
                  <c:v>0.215845188126434</c:v>
                </c:pt>
                <c:pt idx="7">
                  <c:v>0.21851834473312057</c:v>
                </c:pt>
                <c:pt idx="8">
                  <c:v>8.1289787885825832E-2</c:v>
                </c:pt>
                <c:pt idx="9">
                  <c:v>0</c:v>
                </c:pt>
                <c:pt idx="10">
                  <c:v>0</c:v>
                </c:pt>
                <c:pt idx="11">
                  <c:v>0</c:v>
                </c:pt>
              </c:numCache>
            </c:numRef>
          </c:val>
        </c:ser>
        <c:dLbls>
          <c:showLegendKey val="0"/>
          <c:showVal val="0"/>
          <c:showCatName val="0"/>
          <c:showSerName val="0"/>
          <c:showPercent val="0"/>
          <c:showBubbleSize val="0"/>
        </c:dLbls>
        <c:gapWidth val="150"/>
        <c:axId val="137521024"/>
        <c:axId val="137522560"/>
      </c:barChart>
      <c:lineChart>
        <c:grouping val="standard"/>
        <c:varyColors val="0"/>
        <c:ser>
          <c:idx val="1"/>
          <c:order val="0"/>
          <c:tx>
            <c:strRef>
              <c:f>PolsonC!$W$3</c:f>
              <c:strCache>
                <c:ptCount val="1"/>
                <c:pt idx="0">
                  <c:v>HYDROSS
2009 HIA
(Existing)
Total
River
Diversion</c:v>
                </c:pt>
              </c:strCache>
            </c:strRef>
          </c:tx>
          <c:spPr>
            <a:ln>
              <a:solidFill>
                <a:schemeClr val="accent3"/>
              </a:solidFill>
              <a:prstDash val="sysDot"/>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PolsonC!$X$36:$X$47</c:f>
              <c:numCache>
                <c:formatCode>[&gt;=20]#,##0.0_);[&lt;=-20]\(#,##0.0\);#,##0.00_)</c:formatCode>
                <c:ptCount val="12"/>
                <c:pt idx="0">
                  <c:v>0</c:v>
                </c:pt>
                <c:pt idx="1">
                  <c:v>0</c:v>
                </c:pt>
                <c:pt idx="2">
                  <c:v>1.3424553297429632E-2</c:v>
                </c:pt>
                <c:pt idx="3">
                  <c:v>2.9029679963522726E-2</c:v>
                </c:pt>
                <c:pt idx="4">
                  <c:v>0.41661065637964823</c:v>
                </c:pt>
                <c:pt idx="5">
                  <c:v>0.43023605196103371</c:v>
                </c:pt>
                <c:pt idx="6">
                  <c:v>0.60990382083696337</c:v>
                </c:pt>
                <c:pt idx="7">
                  <c:v>0.60264799483246312</c:v>
                </c:pt>
                <c:pt idx="8">
                  <c:v>0.16352706278595414</c:v>
                </c:pt>
                <c:pt idx="9">
                  <c:v>1.2643499970934677E-2</c:v>
                </c:pt>
                <c:pt idx="10">
                  <c:v>1.2904913737353394E-2</c:v>
                </c:pt>
                <c:pt idx="11">
                  <c:v>0</c:v>
                </c:pt>
              </c:numCache>
            </c:numRef>
          </c:val>
          <c:smooth val="0"/>
        </c:ser>
        <c:ser>
          <c:idx val="2"/>
          <c:order val="1"/>
          <c:tx>
            <c:strRef>
              <c:f>PolsonC!$Z$3</c:f>
              <c:strCache>
                <c:ptCount val="1"/>
                <c:pt idx="0">
                  <c:v>HYDROSS
Oper. Improv.
Total
River
Diversion</c:v>
                </c:pt>
              </c:strCache>
            </c:strRef>
          </c:tx>
          <c:spPr>
            <a:ln>
              <a:solidFill>
                <a:schemeClr val="accent2"/>
              </a:solidFill>
              <a:prstDash val="sysDot"/>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PolsonC!$AA$36:$AA$47</c:f>
              <c:numCache>
                <c:formatCode>[&gt;=20]#,##0.0_);[&lt;=-20]\(#,##0.0\);#,##0.00_)</c:formatCode>
                <c:ptCount val="12"/>
                <c:pt idx="0">
                  <c:v>0</c:v>
                </c:pt>
                <c:pt idx="1">
                  <c:v>0</c:v>
                </c:pt>
                <c:pt idx="2">
                  <c:v>0</c:v>
                </c:pt>
                <c:pt idx="3">
                  <c:v>7.4225569876058203E-2</c:v>
                </c:pt>
                <c:pt idx="4">
                  <c:v>0.16985837686579297</c:v>
                </c:pt>
                <c:pt idx="5">
                  <c:v>0.39162332628331803</c:v>
                </c:pt>
                <c:pt idx="6">
                  <c:v>0.64988099993617532</c:v>
                </c:pt>
                <c:pt idx="7">
                  <c:v>0.60839909832438688</c:v>
                </c:pt>
                <c:pt idx="8">
                  <c:v>0.2249146665088598</c:v>
                </c:pt>
                <c:pt idx="9">
                  <c:v>0</c:v>
                </c:pt>
                <c:pt idx="10">
                  <c:v>0</c:v>
                </c:pt>
                <c:pt idx="11">
                  <c:v>0</c:v>
                </c:pt>
              </c:numCache>
            </c:numRef>
          </c:val>
          <c:smooth val="0"/>
        </c:ser>
        <c:dLbls>
          <c:showLegendKey val="0"/>
          <c:showVal val="0"/>
          <c:showCatName val="0"/>
          <c:showSerName val="0"/>
          <c:showPercent val="0"/>
          <c:showBubbleSize val="0"/>
        </c:dLbls>
        <c:marker val="1"/>
        <c:smooth val="0"/>
        <c:axId val="137521024"/>
        <c:axId val="137522560"/>
      </c:lineChart>
      <c:catAx>
        <c:axId val="137521024"/>
        <c:scaling>
          <c:orientation val="minMax"/>
        </c:scaling>
        <c:delete val="0"/>
        <c:axPos val="b"/>
        <c:majorTickMark val="out"/>
        <c:minorTickMark val="none"/>
        <c:tickLblPos val="nextTo"/>
        <c:crossAx val="137522560"/>
        <c:crosses val="autoZero"/>
        <c:auto val="1"/>
        <c:lblAlgn val="ctr"/>
        <c:lblOffset val="100"/>
        <c:noMultiLvlLbl val="0"/>
      </c:catAx>
      <c:valAx>
        <c:axId val="13752256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7521024"/>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MissionRes!$B$2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MissionRes!$B$5:$B$16</c:f>
              <c:numCache>
                <c:formatCode>[&gt;=20]#,##0_);[&lt;=-20]\(#,##0\);#,##0.0_)</c:formatCode>
                <c:ptCount val="12"/>
                <c:pt idx="0">
                  <c:v>1006</c:v>
                </c:pt>
                <c:pt idx="1">
                  <c:v>1006</c:v>
                </c:pt>
                <c:pt idx="2">
                  <c:v>1006</c:v>
                </c:pt>
                <c:pt idx="3">
                  <c:v>1006</c:v>
                </c:pt>
                <c:pt idx="4">
                  <c:v>1006</c:v>
                </c:pt>
                <c:pt idx="5">
                  <c:v>1006</c:v>
                </c:pt>
                <c:pt idx="6">
                  <c:v>1006</c:v>
                </c:pt>
                <c:pt idx="7">
                  <c:v>1006</c:v>
                </c:pt>
                <c:pt idx="8">
                  <c:v>1006</c:v>
                </c:pt>
                <c:pt idx="9">
                  <c:v>1006</c:v>
                </c:pt>
                <c:pt idx="10">
                  <c:v>1006</c:v>
                </c:pt>
                <c:pt idx="11">
                  <c:v>1006</c:v>
                </c:pt>
              </c:numCache>
            </c:numRef>
          </c:val>
        </c:ser>
        <c:dLbls>
          <c:showLegendKey val="0"/>
          <c:showVal val="0"/>
          <c:showCatName val="0"/>
          <c:showSerName val="0"/>
          <c:showPercent val="0"/>
          <c:showBubbleSize val="0"/>
        </c:dLbls>
        <c:axId val="93426048"/>
        <c:axId val="93427584"/>
      </c:areaChart>
      <c:lineChart>
        <c:grouping val="standard"/>
        <c:varyColors val="0"/>
        <c:ser>
          <c:idx val="4"/>
          <c:order val="1"/>
          <c:tx>
            <c:strRef>
              <c:f>MissionRes!$D$3</c:f>
              <c:strCache>
                <c:ptCount val="1"/>
                <c:pt idx="0">
                  <c:v>HYDROSS
2009 HIA
(Existing)</c:v>
                </c:pt>
              </c:strCache>
            </c:strRef>
          </c:tx>
          <c:spPr>
            <a:ln>
              <a:solidFill>
                <a:schemeClr val="accent3"/>
              </a:solidFill>
              <a:prstDash val="dash"/>
            </a:ln>
          </c:spPr>
          <c:marker>
            <c:symbol val="none"/>
          </c:marke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MissionRes!$D$5:$D$16</c:f>
              <c:numCache>
                <c:formatCode>[&gt;=20]#,##0_);[&lt;=-20]\(#,##0\);#,##0.0_)</c:formatCode>
                <c:ptCount val="12"/>
                <c:pt idx="0">
                  <c:v>3396.2425000000003</c:v>
                </c:pt>
                <c:pt idx="1">
                  <c:v>2295.73</c:v>
                </c:pt>
                <c:pt idx="2">
                  <c:v>2088.73</c:v>
                </c:pt>
                <c:pt idx="3">
                  <c:v>1350.7525000000001</c:v>
                </c:pt>
                <c:pt idx="4">
                  <c:v>4860.8575000000001</c:v>
                </c:pt>
                <c:pt idx="5">
                  <c:v>8430</c:v>
                </c:pt>
                <c:pt idx="6">
                  <c:v>7616.5</c:v>
                </c:pt>
                <c:pt idx="7">
                  <c:v>3894.75</c:v>
                </c:pt>
                <c:pt idx="8">
                  <c:v>2884.0825</c:v>
                </c:pt>
                <c:pt idx="9">
                  <c:v>1986.6550000000002</c:v>
                </c:pt>
                <c:pt idx="10">
                  <c:v>2011.4050000000002</c:v>
                </c:pt>
                <c:pt idx="11">
                  <c:v>2002.3300000000002</c:v>
                </c:pt>
              </c:numCache>
            </c:numRef>
          </c:val>
          <c:smooth val="0"/>
        </c:ser>
        <c:ser>
          <c:idx val="5"/>
          <c:order val="2"/>
          <c:tx>
            <c:strRef>
              <c:f>MissionRes!$E$3</c:f>
              <c:strCache>
                <c:ptCount val="1"/>
                <c:pt idx="0">
                  <c:v>HYDROSS
Oper. Improv.</c:v>
                </c:pt>
              </c:strCache>
            </c:strRef>
          </c:tx>
          <c:spPr>
            <a:ln>
              <a:solidFill>
                <a:schemeClr val="accent2"/>
              </a:solidFill>
              <a:prstDash val="dash"/>
            </a:ln>
          </c:spPr>
          <c:marker>
            <c:symbol val="none"/>
          </c:marke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MissionRes!$E$5:$E$16</c:f>
              <c:numCache>
                <c:formatCode>[&gt;=20]#,##0_);[&lt;=-20]\(#,##0\);#,##0.0_)</c:formatCode>
                <c:ptCount val="12"/>
                <c:pt idx="0">
                  <c:v>1500</c:v>
                </c:pt>
                <c:pt idx="1">
                  <c:v>1500</c:v>
                </c:pt>
                <c:pt idx="2">
                  <c:v>1006</c:v>
                </c:pt>
                <c:pt idx="3">
                  <c:v>1006</c:v>
                </c:pt>
                <c:pt idx="4">
                  <c:v>3982.7325000000001</c:v>
                </c:pt>
                <c:pt idx="5">
                  <c:v>8430</c:v>
                </c:pt>
                <c:pt idx="6">
                  <c:v>7000</c:v>
                </c:pt>
                <c:pt idx="7">
                  <c:v>4000</c:v>
                </c:pt>
                <c:pt idx="8">
                  <c:v>2803.29</c:v>
                </c:pt>
                <c:pt idx="9">
                  <c:v>2000</c:v>
                </c:pt>
                <c:pt idx="10">
                  <c:v>1500</c:v>
                </c:pt>
                <c:pt idx="11">
                  <c:v>1500</c:v>
                </c:pt>
              </c:numCache>
            </c:numRef>
          </c:val>
          <c:smooth val="0"/>
        </c:ser>
        <c:dLbls>
          <c:showLegendKey val="0"/>
          <c:showVal val="0"/>
          <c:showCatName val="0"/>
          <c:showSerName val="0"/>
          <c:showPercent val="0"/>
          <c:showBubbleSize val="0"/>
        </c:dLbls>
        <c:marker val="1"/>
        <c:smooth val="0"/>
        <c:axId val="93426048"/>
        <c:axId val="93427584"/>
      </c:lineChart>
      <c:catAx>
        <c:axId val="93426048"/>
        <c:scaling>
          <c:orientation val="minMax"/>
        </c:scaling>
        <c:delete val="0"/>
        <c:axPos val="b"/>
        <c:majorTickMark val="out"/>
        <c:minorTickMark val="none"/>
        <c:tickLblPos val="nextTo"/>
        <c:crossAx val="93427584"/>
        <c:crosses val="autoZero"/>
        <c:auto val="1"/>
        <c:lblAlgn val="ctr"/>
        <c:lblOffset val="100"/>
        <c:noMultiLvlLbl val="0"/>
      </c:catAx>
      <c:valAx>
        <c:axId val="93427584"/>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9342604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TwinFdr!$D$4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TwinFdr!$E$6:$E$17</c:f>
              <c:numCache>
                <c:formatCode>[&gt;=20]#,##0.0_);[&lt;=-20]\(#,##0.0\);#,##0.00_)</c:formatCode>
                <c:ptCount val="12"/>
                <c:pt idx="0">
                  <c:v>0</c:v>
                </c:pt>
                <c:pt idx="1">
                  <c:v>0</c:v>
                </c:pt>
                <c:pt idx="2">
                  <c:v>0</c:v>
                </c:pt>
                <c:pt idx="3">
                  <c:v>1.9918896907458759E-2</c:v>
                </c:pt>
                <c:pt idx="4">
                  <c:v>5.0202313219384523E-2</c:v>
                </c:pt>
                <c:pt idx="5">
                  <c:v>0.15165820780660649</c:v>
                </c:pt>
                <c:pt idx="6">
                  <c:v>0.24728203570384835</c:v>
                </c:pt>
                <c:pt idx="7">
                  <c:v>0.17890043177532131</c:v>
                </c:pt>
                <c:pt idx="8">
                  <c:v>9.2152430419431774E-2</c:v>
                </c:pt>
                <c:pt idx="9">
                  <c:v>9.4805186173946513E-3</c:v>
                </c:pt>
                <c:pt idx="10">
                  <c:v>0</c:v>
                </c:pt>
                <c:pt idx="11">
                  <c:v>0</c:v>
                </c:pt>
              </c:numCache>
            </c:numRef>
          </c:val>
        </c:ser>
        <c:ser>
          <c:idx val="4"/>
          <c:order val="3"/>
          <c:tx>
            <c:strRef>
              <c:f>TwinFdr!$F$4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TwinFdr!$G$6:$G$17</c:f>
              <c:numCache>
                <c:formatCode>[&gt;=20]#,##0.0_);[&lt;=-20]\(#,##0.0\);#,##0.00_)</c:formatCode>
                <c:ptCount val="12"/>
                <c:pt idx="0">
                  <c:v>0</c:v>
                </c:pt>
                <c:pt idx="1">
                  <c:v>0</c:v>
                </c:pt>
                <c:pt idx="2">
                  <c:v>0</c:v>
                </c:pt>
                <c:pt idx="3">
                  <c:v>7.4309024545213395E-3</c:v>
                </c:pt>
                <c:pt idx="4">
                  <c:v>3.3240426883828202E-2</c:v>
                </c:pt>
                <c:pt idx="5">
                  <c:v>0.11811273138620443</c:v>
                </c:pt>
                <c:pt idx="6">
                  <c:v>0.24162980400052464</c:v>
                </c:pt>
                <c:pt idx="7">
                  <c:v>0.18365853626807666</c:v>
                </c:pt>
                <c:pt idx="8">
                  <c:v>8.6240958449293276E-2</c:v>
                </c:pt>
                <c:pt idx="9">
                  <c:v>0</c:v>
                </c:pt>
                <c:pt idx="10">
                  <c:v>0</c:v>
                </c:pt>
                <c:pt idx="11">
                  <c:v>0</c:v>
                </c:pt>
              </c:numCache>
            </c:numRef>
          </c:val>
        </c:ser>
        <c:dLbls>
          <c:showLegendKey val="0"/>
          <c:showVal val="0"/>
          <c:showCatName val="0"/>
          <c:showSerName val="0"/>
          <c:showPercent val="0"/>
          <c:showBubbleSize val="0"/>
        </c:dLbls>
        <c:gapWidth val="150"/>
        <c:axId val="138095616"/>
        <c:axId val="138105600"/>
      </c:barChart>
      <c:lineChart>
        <c:grouping val="standard"/>
        <c:varyColors val="0"/>
        <c:ser>
          <c:idx val="1"/>
          <c:order val="0"/>
          <c:tx>
            <c:strRef>
              <c:f>TwinFdr!$Q$3</c:f>
              <c:strCache>
                <c:ptCount val="1"/>
                <c:pt idx="0">
                  <c:v>HYDROSS
2009 HIA
(Existing)
Total
River
Diversion</c:v>
                </c:pt>
              </c:strCache>
            </c:strRef>
          </c:tx>
          <c:spPr>
            <a:ln>
              <a:solidFill>
                <a:schemeClr val="accent3"/>
              </a:solidFill>
              <a:prstDash val="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TwinFdr!$R$6:$R$17</c:f>
              <c:numCache>
                <c:formatCode>[&gt;=20]#,##0.0_);[&lt;=-20]\(#,##0.0\);#,##0.00_)</c:formatCode>
                <c:ptCount val="12"/>
                <c:pt idx="0">
                  <c:v>4.9277892618466615E-2</c:v>
                </c:pt>
                <c:pt idx="1">
                  <c:v>0</c:v>
                </c:pt>
                <c:pt idx="2">
                  <c:v>0</c:v>
                </c:pt>
                <c:pt idx="3">
                  <c:v>0.15570128152363691</c:v>
                </c:pt>
                <c:pt idx="4">
                  <c:v>0.25397608091527579</c:v>
                </c:pt>
                <c:pt idx="5">
                  <c:v>0.97536333466975267</c:v>
                </c:pt>
                <c:pt idx="6">
                  <c:v>0.6811009081854239</c:v>
                </c:pt>
                <c:pt idx="7">
                  <c:v>0.54281196826236089</c:v>
                </c:pt>
                <c:pt idx="8">
                  <c:v>0.24608213482404259</c:v>
                </c:pt>
                <c:pt idx="9">
                  <c:v>0.10664290909680632</c:v>
                </c:pt>
                <c:pt idx="10">
                  <c:v>0</c:v>
                </c:pt>
                <c:pt idx="11">
                  <c:v>0</c:v>
                </c:pt>
              </c:numCache>
            </c:numRef>
          </c:val>
          <c:smooth val="0"/>
        </c:ser>
        <c:ser>
          <c:idx val="2"/>
          <c:order val="1"/>
          <c:tx>
            <c:strRef>
              <c:f>TwinFdr!$T$3</c:f>
              <c:strCache>
                <c:ptCount val="1"/>
                <c:pt idx="0">
                  <c:v>HYDROSS
Oper. Improv.
Total
River
Diversion</c:v>
                </c:pt>
              </c:strCache>
            </c:strRef>
          </c:tx>
          <c:spPr>
            <a:ln>
              <a:solidFill>
                <a:schemeClr val="accent2"/>
              </a:solidFill>
              <a:prstDash val="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TwinFdr!$U$6:$U$17</c:f>
              <c:numCache>
                <c:formatCode>[&gt;=20]#,##0.0_);[&lt;=-20]\(#,##0.0\);#,##0.00_)</c:formatCode>
                <c:ptCount val="12"/>
                <c:pt idx="0">
                  <c:v>0</c:v>
                </c:pt>
                <c:pt idx="1">
                  <c:v>0</c:v>
                </c:pt>
                <c:pt idx="2">
                  <c:v>6.5241400624074714E-2</c:v>
                </c:pt>
                <c:pt idx="3">
                  <c:v>8.4181602662584842E-2</c:v>
                </c:pt>
                <c:pt idx="4">
                  <c:v>0.54615745321895404</c:v>
                </c:pt>
                <c:pt idx="5">
                  <c:v>1.354738122999295</c:v>
                </c:pt>
                <c:pt idx="6">
                  <c:v>1.6319921236325599</c:v>
                </c:pt>
                <c:pt idx="7">
                  <c:v>0.73961620672495909</c:v>
                </c:pt>
                <c:pt idx="8">
                  <c:v>0.24847929405922872</c:v>
                </c:pt>
                <c:pt idx="9">
                  <c:v>0.27214357059784011</c:v>
                </c:pt>
                <c:pt idx="10">
                  <c:v>0</c:v>
                </c:pt>
                <c:pt idx="11">
                  <c:v>0</c:v>
                </c:pt>
              </c:numCache>
            </c:numRef>
          </c:val>
          <c:smooth val="0"/>
        </c:ser>
        <c:dLbls>
          <c:showLegendKey val="0"/>
          <c:showVal val="0"/>
          <c:showCatName val="0"/>
          <c:showSerName val="0"/>
          <c:showPercent val="0"/>
          <c:showBubbleSize val="0"/>
        </c:dLbls>
        <c:marker val="1"/>
        <c:smooth val="0"/>
        <c:axId val="138095616"/>
        <c:axId val="138105600"/>
      </c:lineChart>
      <c:catAx>
        <c:axId val="138095616"/>
        <c:scaling>
          <c:orientation val="minMax"/>
        </c:scaling>
        <c:delete val="0"/>
        <c:axPos val="b"/>
        <c:majorTickMark val="out"/>
        <c:minorTickMark val="none"/>
        <c:tickLblPos val="nextTo"/>
        <c:crossAx val="138105600"/>
        <c:crosses val="autoZero"/>
        <c:auto val="1"/>
        <c:lblAlgn val="ctr"/>
        <c:lblOffset val="100"/>
        <c:noMultiLvlLbl val="0"/>
      </c:catAx>
      <c:valAx>
        <c:axId val="138105600"/>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095616"/>
        <c:crosses val="autoZero"/>
        <c:crossBetween val="between"/>
      </c:valAx>
    </c:plotArea>
    <c:legend>
      <c:legendPos val="b"/>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TwinFdr!$D$4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TwinFdr!$B$21:$B$32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TwinFdr!$E$21:$E$32</c:f>
              <c:numCache>
                <c:formatCode>[&gt;=20]#,##0.0_);[&lt;=-20]\(#,##0.0\);#,##0.00_)</c:formatCode>
                <c:ptCount val="12"/>
                <c:pt idx="0">
                  <c:v>0</c:v>
                </c:pt>
                <c:pt idx="1">
                  <c:v>0</c:v>
                </c:pt>
                <c:pt idx="2">
                  <c:v>2.1111403176435968E-5</c:v>
                </c:pt>
                <c:pt idx="3">
                  <c:v>2.8662305942280367E-2</c:v>
                </c:pt>
                <c:pt idx="4">
                  <c:v>4.5244214951025465E-2</c:v>
                </c:pt>
                <c:pt idx="5">
                  <c:v>0.13536929678804194</c:v>
                </c:pt>
                <c:pt idx="6">
                  <c:v>0.26743960608601025</c:v>
                </c:pt>
                <c:pt idx="7">
                  <c:v>0.15489249245192926</c:v>
                </c:pt>
                <c:pt idx="8">
                  <c:v>7.9854861867617324E-2</c:v>
                </c:pt>
                <c:pt idx="9">
                  <c:v>1.419902084085854E-2</c:v>
                </c:pt>
                <c:pt idx="10">
                  <c:v>0</c:v>
                </c:pt>
                <c:pt idx="11">
                  <c:v>0</c:v>
                </c:pt>
              </c:numCache>
            </c:numRef>
          </c:val>
        </c:ser>
        <c:ser>
          <c:idx val="4"/>
          <c:order val="3"/>
          <c:tx>
            <c:strRef>
              <c:f>TwinFdr!$F$4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TwinFdr!$B$21:$B$32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TwinFdr!$G$21:$G$32</c:f>
              <c:numCache>
                <c:formatCode>[&gt;=20]#,##0.0_);[&lt;=-20]\(#,##0.0\);#,##0.00_)</c:formatCode>
                <c:ptCount val="12"/>
                <c:pt idx="0">
                  <c:v>0</c:v>
                </c:pt>
                <c:pt idx="1">
                  <c:v>0</c:v>
                </c:pt>
                <c:pt idx="2">
                  <c:v>0</c:v>
                </c:pt>
                <c:pt idx="3">
                  <c:v>1.57374317281068E-2</c:v>
                </c:pt>
                <c:pt idx="4">
                  <c:v>3.1418365398431347E-2</c:v>
                </c:pt>
                <c:pt idx="5">
                  <c:v>0.10542356404837597</c:v>
                </c:pt>
                <c:pt idx="6">
                  <c:v>0.27386814228854378</c:v>
                </c:pt>
                <c:pt idx="7">
                  <c:v>0.19311763727693124</c:v>
                </c:pt>
                <c:pt idx="8">
                  <c:v>7.1956164409901061E-2</c:v>
                </c:pt>
                <c:pt idx="9">
                  <c:v>0</c:v>
                </c:pt>
                <c:pt idx="10">
                  <c:v>0</c:v>
                </c:pt>
                <c:pt idx="11">
                  <c:v>0</c:v>
                </c:pt>
              </c:numCache>
            </c:numRef>
          </c:val>
        </c:ser>
        <c:dLbls>
          <c:showLegendKey val="0"/>
          <c:showVal val="0"/>
          <c:showCatName val="0"/>
          <c:showSerName val="0"/>
          <c:showPercent val="0"/>
          <c:showBubbleSize val="0"/>
        </c:dLbls>
        <c:gapWidth val="150"/>
        <c:axId val="138162176"/>
        <c:axId val="138163712"/>
      </c:barChart>
      <c:lineChart>
        <c:grouping val="standard"/>
        <c:varyColors val="0"/>
        <c:ser>
          <c:idx val="1"/>
          <c:order val="0"/>
          <c:tx>
            <c:strRef>
              <c:f>TwinFdr!$Q$3</c:f>
              <c:strCache>
                <c:ptCount val="1"/>
                <c:pt idx="0">
                  <c:v>HYDROSS
2009 HIA
(Existing)
Total
River
Diversion</c:v>
                </c:pt>
              </c:strCache>
            </c:strRef>
          </c:tx>
          <c:spPr>
            <a:ln>
              <a:solidFill>
                <a:schemeClr val="accent3"/>
              </a:solidFill>
              <a:prstDash val="sys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TwinFdr!$R$21:$R$32</c:f>
              <c:numCache>
                <c:formatCode>[&gt;=20]#,##0.0_);[&lt;=-20]\(#,##0.0\);#,##0.00_)</c:formatCode>
                <c:ptCount val="12"/>
                <c:pt idx="0">
                  <c:v>0</c:v>
                </c:pt>
                <c:pt idx="1">
                  <c:v>0</c:v>
                </c:pt>
                <c:pt idx="2">
                  <c:v>4.6830974215696461E-5</c:v>
                </c:pt>
                <c:pt idx="3">
                  <c:v>0.5029675900124686</c:v>
                </c:pt>
                <c:pt idx="4">
                  <c:v>0.79482700213235447</c:v>
                </c:pt>
                <c:pt idx="5">
                  <c:v>1.1949771882542612</c:v>
                </c:pt>
                <c:pt idx="6">
                  <c:v>0.74347391196895463</c:v>
                </c:pt>
                <c:pt idx="7">
                  <c:v>0.56416103863294154</c:v>
                </c:pt>
                <c:pt idx="8">
                  <c:v>0.33828939611886039</c:v>
                </c:pt>
                <c:pt idx="9">
                  <c:v>0.22133781882282388</c:v>
                </c:pt>
                <c:pt idx="10">
                  <c:v>0</c:v>
                </c:pt>
                <c:pt idx="11">
                  <c:v>0</c:v>
                </c:pt>
              </c:numCache>
            </c:numRef>
          </c:val>
          <c:smooth val="0"/>
        </c:ser>
        <c:ser>
          <c:idx val="2"/>
          <c:order val="1"/>
          <c:tx>
            <c:strRef>
              <c:f>TwinFdr!$T$3</c:f>
              <c:strCache>
                <c:ptCount val="1"/>
                <c:pt idx="0">
                  <c:v>HYDROSS
Oper. Improv.
Total
River
Diversion</c:v>
                </c:pt>
              </c:strCache>
            </c:strRef>
          </c:tx>
          <c:spPr>
            <a:ln>
              <a:solidFill>
                <a:schemeClr val="accent2"/>
              </a:solidFill>
              <a:prstDash val="sys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TwinFdr!$U$21:$U$32</c:f>
              <c:numCache>
                <c:formatCode>[&gt;=20]#,##0.0_);[&lt;=-20]\(#,##0.0\);#,##0.00_)</c:formatCode>
                <c:ptCount val="12"/>
                <c:pt idx="0">
                  <c:v>0</c:v>
                </c:pt>
                <c:pt idx="1">
                  <c:v>0</c:v>
                </c:pt>
                <c:pt idx="2">
                  <c:v>2.187884565567328E-2</c:v>
                </c:pt>
                <c:pt idx="3">
                  <c:v>8.3148394299179737E-2</c:v>
                </c:pt>
                <c:pt idx="4">
                  <c:v>0.65533508824266939</c:v>
                </c:pt>
                <c:pt idx="5">
                  <c:v>1.4676651628771797</c:v>
                </c:pt>
                <c:pt idx="6">
                  <c:v>1.1634043249375732</c:v>
                </c:pt>
                <c:pt idx="7">
                  <c:v>0.79408941026980695</c:v>
                </c:pt>
                <c:pt idx="8">
                  <c:v>0.37915234613916682</c:v>
                </c:pt>
                <c:pt idx="9">
                  <c:v>0.3432798200714835</c:v>
                </c:pt>
                <c:pt idx="10">
                  <c:v>0</c:v>
                </c:pt>
                <c:pt idx="11">
                  <c:v>0</c:v>
                </c:pt>
              </c:numCache>
            </c:numRef>
          </c:val>
          <c:smooth val="0"/>
        </c:ser>
        <c:dLbls>
          <c:showLegendKey val="0"/>
          <c:showVal val="0"/>
          <c:showCatName val="0"/>
          <c:showSerName val="0"/>
          <c:showPercent val="0"/>
          <c:showBubbleSize val="0"/>
        </c:dLbls>
        <c:marker val="1"/>
        <c:smooth val="0"/>
        <c:axId val="138162176"/>
        <c:axId val="138163712"/>
      </c:lineChart>
      <c:catAx>
        <c:axId val="138162176"/>
        <c:scaling>
          <c:orientation val="minMax"/>
        </c:scaling>
        <c:delete val="0"/>
        <c:axPos val="b"/>
        <c:majorTickMark val="out"/>
        <c:minorTickMark val="none"/>
        <c:tickLblPos val="nextTo"/>
        <c:crossAx val="138163712"/>
        <c:crosses val="autoZero"/>
        <c:auto val="1"/>
        <c:lblAlgn val="ctr"/>
        <c:lblOffset val="100"/>
        <c:noMultiLvlLbl val="0"/>
      </c:catAx>
      <c:valAx>
        <c:axId val="138163712"/>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162176"/>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TwinFdr!$D$4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TwinFdr!$B$36:$B$47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TwinFdr!$E$36:$E$47</c:f>
              <c:numCache>
                <c:formatCode>[&gt;=20]#,##0.0_);[&lt;=-20]\(#,##0.0\);#,##0.00_)</c:formatCode>
                <c:ptCount val="12"/>
                <c:pt idx="0">
                  <c:v>0</c:v>
                </c:pt>
                <c:pt idx="1">
                  <c:v>0</c:v>
                </c:pt>
                <c:pt idx="2">
                  <c:v>3.6021331669793867E-4</c:v>
                </c:pt>
                <c:pt idx="3">
                  <c:v>2.8584737458138203E-2</c:v>
                </c:pt>
                <c:pt idx="4">
                  <c:v>9.2888983884185997E-2</c:v>
                </c:pt>
                <c:pt idx="5">
                  <c:v>0.20625390330867269</c:v>
                </c:pt>
                <c:pt idx="6">
                  <c:v>0.25859980661312204</c:v>
                </c:pt>
                <c:pt idx="7">
                  <c:v>0.18247869168241987</c:v>
                </c:pt>
                <c:pt idx="8">
                  <c:v>0.1140191809159619</c:v>
                </c:pt>
                <c:pt idx="9">
                  <c:v>2.1473877843801344E-2</c:v>
                </c:pt>
                <c:pt idx="10">
                  <c:v>0</c:v>
                </c:pt>
                <c:pt idx="11">
                  <c:v>0</c:v>
                </c:pt>
              </c:numCache>
            </c:numRef>
          </c:val>
        </c:ser>
        <c:ser>
          <c:idx val="4"/>
          <c:order val="3"/>
          <c:tx>
            <c:strRef>
              <c:f>TwinFdr!$F$4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TwinFdr!$B$36:$B$47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TwinFdr!$G$36:$G$47</c:f>
              <c:numCache>
                <c:formatCode>[&gt;=20]#,##0.0_);[&lt;=-20]\(#,##0.0\);#,##0.00_)</c:formatCode>
                <c:ptCount val="12"/>
                <c:pt idx="0">
                  <c:v>0</c:v>
                </c:pt>
                <c:pt idx="1">
                  <c:v>0</c:v>
                </c:pt>
                <c:pt idx="2">
                  <c:v>0</c:v>
                </c:pt>
                <c:pt idx="3">
                  <c:v>1.1173022750688528E-2</c:v>
                </c:pt>
                <c:pt idx="4">
                  <c:v>5.5012802905548178E-2</c:v>
                </c:pt>
                <c:pt idx="5">
                  <c:v>0.13090350027824119</c:v>
                </c:pt>
                <c:pt idx="6">
                  <c:v>0.23415041217015861</c:v>
                </c:pt>
                <c:pt idx="7">
                  <c:v>0.20747305944972944</c:v>
                </c:pt>
                <c:pt idx="8">
                  <c:v>8.3785184321726908E-2</c:v>
                </c:pt>
                <c:pt idx="9">
                  <c:v>0</c:v>
                </c:pt>
                <c:pt idx="10">
                  <c:v>0</c:v>
                </c:pt>
                <c:pt idx="11">
                  <c:v>0</c:v>
                </c:pt>
              </c:numCache>
            </c:numRef>
          </c:val>
        </c:ser>
        <c:dLbls>
          <c:showLegendKey val="0"/>
          <c:showVal val="0"/>
          <c:showCatName val="0"/>
          <c:showSerName val="0"/>
          <c:showPercent val="0"/>
          <c:showBubbleSize val="0"/>
        </c:dLbls>
        <c:gapWidth val="150"/>
        <c:axId val="138212096"/>
        <c:axId val="138213632"/>
      </c:barChart>
      <c:lineChart>
        <c:grouping val="standard"/>
        <c:varyColors val="0"/>
        <c:ser>
          <c:idx val="1"/>
          <c:order val="0"/>
          <c:tx>
            <c:strRef>
              <c:f>TwinFdr!$Q$3</c:f>
              <c:strCache>
                <c:ptCount val="1"/>
                <c:pt idx="0">
                  <c:v>HYDROSS
2009 HIA
(Existing)
Total
River
Diversion</c:v>
                </c:pt>
              </c:strCache>
            </c:strRef>
          </c:tx>
          <c:spPr>
            <a:ln>
              <a:solidFill>
                <a:schemeClr val="accent3"/>
              </a:solidFill>
              <a:prstDash val="sysDot"/>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TwinFdr!$R$36:$R$47</c:f>
              <c:numCache>
                <c:formatCode>[&gt;=20]#,##0.0_);[&lt;=-20]\(#,##0.0\);#,##0.00_)</c:formatCode>
                <c:ptCount val="12"/>
                <c:pt idx="0">
                  <c:v>0</c:v>
                </c:pt>
                <c:pt idx="1">
                  <c:v>0</c:v>
                </c:pt>
                <c:pt idx="2">
                  <c:v>7.9905349755532093E-4</c:v>
                </c:pt>
                <c:pt idx="3">
                  <c:v>0.31526611842006863</c:v>
                </c:pt>
                <c:pt idx="4">
                  <c:v>1.274648383138715</c:v>
                </c:pt>
                <c:pt idx="5">
                  <c:v>1.0510626775535374</c:v>
                </c:pt>
                <c:pt idx="6">
                  <c:v>0.80830846883469798</c:v>
                </c:pt>
                <c:pt idx="7">
                  <c:v>0.65483751245808364</c:v>
                </c:pt>
                <c:pt idx="8">
                  <c:v>0.38243051625304275</c:v>
                </c:pt>
                <c:pt idx="9">
                  <c:v>0.21816794725559893</c:v>
                </c:pt>
                <c:pt idx="10">
                  <c:v>0</c:v>
                </c:pt>
                <c:pt idx="11">
                  <c:v>0</c:v>
                </c:pt>
              </c:numCache>
            </c:numRef>
          </c:val>
          <c:smooth val="0"/>
        </c:ser>
        <c:ser>
          <c:idx val="2"/>
          <c:order val="1"/>
          <c:tx>
            <c:strRef>
              <c:f>TwinFdr!$T$3</c:f>
              <c:strCache>
                <c:ptCount val="1"/>
                <c:pt idx="0">
                  <c:v>HYDROSS
Oper. Improv.
Total
River
Diversion</c:v>
                </c:pt>
              </c:strCache>
            </c:strRef>
          </c:tx>
          <c:spPr>
            <a:ln>
              <a:solidFill>
                <a:schemeClr val="accent2"/>
              </a:solidFill>
              <a:prstDash val="sysDot"/>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TwinFdr!$U$36:$U$47</c:f>
              <c:numCache>
                <c:formatCode>[&gt;=20]#,##0.0_);[&lt;=-20]\(#,##0.0\);#,##0.00_)</c:formatCode>
                <c:ptCount val="12"/>
                <c:pt idx="0">
                  <c:v>0</c:v>
                </c:pt>
                <c:pt idx="1">
                  <c:v>0</c:v>
                </c:pt>
                <c:pt idx="2">
                  <c:v>0</c:v>
                </c:pt>
                <c:pt idx="3">
                  <c:v>1.9247530305245161E-2</c:v>
                </c:pt>
                <c:pt idx="4">
                  <c:v>0.89924250846722797</c:v>
                </c:pt>
                <c:pt idx="5">
                  <c:v>0.83795247127260564</c:v>
                </c:pt>
                <c:pt idx="6">
                  <c:v>0.99529576303341305</c:v>
                </c:pt>
                <c:pt idx="7">
                  <c:v>1.0390768698317487</c:v>
                </c:pt>
                <c:pt idx="8">
                  <c:v>0.77638144823411137</c:v>
                </c:pt>
                <c:pt idx="9">
                  <c:v>0.18614434075770686</c:v>
                </c:pt>
                <c:pt idx="10">
                  <c:v>0</c:v>
                </c:pt>
                <c:pt idx="11">
                  <c:v>0</c:v>
                </c:pt>
              </c:numCache>
            </c:numRef>
          </c:val>
          <c:smooth val="0"/>
        </c:ser>
        <c:dLbls>
          <c:showLegendKey val="0"/>
          <c:showVal val="0"/>
          <c:showCatName val="0"/>
          <c:showSerName val="0"/>
          <c:showPercent val="0"/>
          <c:showBubbleSize val="0"/>
        </c:dLbls>
        <c:marker val="1"/>
        <c:smooth val="0"/>
        <c:axId val="138212096"/>
        <c:axId val="138213632"/>
      </c:lineChart>
      <c:catAx>
        <c:axId val="138212096"/>
        <c:scaling>
          <c:orientation val="minMax"/>
        </c:scaling>
        <c:delete val="0"/>
        <c:axPos val="b"/>
        <c:majorTickMark val="out"/>
        <c:minorTickMark val="none"/>
        <c:tickLblPos val="nextTo"/>
        <c:crossAx val="138213632"/>
        <c:crosses val="autoZero"/>
        <c:auto val="1"/>
        <c:lblAlgn val="ctr"/>
        <c:lblOffset val="100"/>
        <c:noMultiLvlLbl val="0"/>
      </c:catAx>
      <c:valAx>
        <c:axId val="138213632"/>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212096"/>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LwrTwin!$Q$3</c:f>
              <c:strCache>
                <c:ptCount val="1"/>
                <c:pt idx="0">
                  <c:v>HYDROSS
2009 HIA
(Existing)
Total
River
Diversion</c:v>
                </c:pt>
              </c:strCache>
            </c:strRef>
          </c:tx>
          <c:spPr>
            <a:ln>
              <a:solidFill>
                <a:schemeClr val="accent3"/>
              </a:solidFill>
              <a:prstDash val="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LwrTwin!$Q$6:$Q$17</c:f>
              <c:numCache>
                <c:formatCode>[&gt;=20]#,##0_);[&lt;=-20]\(#,##0\);#,##0.0_)</c:formatCode>
                <c:ptCount val="12"/>
                <c:pt idx="0">
                  <c:v>0</c:v>
                </c:pt>
                <c:pt idx="1">
                  <c:v>2.4750000000000001</c:v>
                </c:pt>
                <c:pt idx="2">
                  <c:v>0</c:v>
                </c:pt>
                <c:pt idx="3">
                  <c:v>0</c:v>
                </c:pt>
                <c:pt idx="4">
                  <c:v>0</c:v>
                </c:pt>
                <c:pt idx="5">
                  <c:v>14.177499999999998</c:v>
                </c:pt>
                <c:pt idx="6">
                  <c:v>192.46250000000001</c:v>
                </c:pt>
                <c:pt idx="7">
                  <c:v>113.50749999999999</c:v>
                </c:pt>
                <c:pt idx="8">
                  <c:v>6.5124999999999993</c:v>
                </c:pt>
                <c:pt idx="9">
                  <c:v>34.68</c:v>
                </c:pt>
                <c:pt idx="10">
                  <c:v>0</c:v>
                </c:pt>
                <c:pt idx="11">
                  <c:v>0</c:v>
                </c:pt>
              </c:numCache>
            </c:numRef>
          </c:val>
          <c:smooth val="0"/>
        </c:ser>
        <c:ser>
          <c:idx val="2"/>
          <c:order val="1"/>
          <c:tx>
            <c:strRef>
              <c:f>LwrTwin!$T$3</c:f>
              <c:strCache>
                <c:ptCount val="1"/>
                <c:pt idx="0">
                  <c:v>HYDROSS
Oper. Improv.
Total
River
Diversion</c:v>
                </c:pt>
              </c:strCache>
            </c:strRef>
          </c:tx>
          <c:spPr>
            <a:ln>
              <a:solidFill>
                <a:schemeClr val="accent2"/>
              </a:solidFill>
              <a:prstDash val="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LwrTwin!$T$6:$T$17</c:f>
              <c:numCache>
                <c:formatCode>[&gt;=20]#,##0_);[&lt;=-20]\(#,##0\);#,##0.0_)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38366976"/>
        <c:axId val="138368512"/>
      </c:lineChart>
      <c:catAx>
        <c:axId val="138366976"/>
        <c:scaling>
          <c:orientation val="minMax"/>
        </c:scaling>
        <c:delete val="0"/>
        <c:axPos val="b"/>
        <c:majorTickMark val="out"/>
        <c:minorTickMark val="none"/>
        <c:tickLblPos val="nextTo"/>
        <c:crossAx val="138368512"/>
        <c:crosses val="autoZero"/>
        <c:auto val="1"/>
        <c:lblAlgn val="ctr"/>
        <c:lblOffset val="100"/>
        <c:noMultiLvlLbl val="0"/>
      </c:catAx>
      <c:valAx>
        <c:axId val="138368512"/>
        <c:scaling>
          <c:orientation val="minMax"/>
          <c:max val="2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38366976"/>
        <c:crosses val="autoZero"/>
        <c:crossBetween val="between"/>
      </c:valAx>
    </c:plotArea>
    <c:legend>
      <c:legendPos val="b"/>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LwrTwin!$Q$3</c:f>
              <c:strCache>
                <c:ptCount val="1"/>
                <c:pt idx="0">
                  <c:v>HYDROSS
2009 HIA
(Existing)
Total
River
Diversion</c:v>
                </c:pt>
              </c:strCache>
            </c:strRef>
          </c:tx>
          <c:spPr>
            <a:ln>
              <a:solidFill>
                <a:schemeClr val="accent3"/>
              </a:solidFill>
              <a:prstDash val="sys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LwrTwin!$Q$21:$Q$32</c:f>
              <c:numCache>
                <c:formatCode>[&gt;=20]#,##0_);[&lt;=-20]\(#,##0\);#,##0.0_)</c:formatCode>
                <c:ptCount val="12"/>
                <c:pt idx="0">
                  <c:v>13.6325</c:v>
                </c:pt>
                <c:pt idx="1">
                  <c:v>7.2108333333333334</c:v>
                </c:pt>
                <c:pt idx="2">
                  <c:v>5.2749999999999995</c:v>
                </c:pt>
                <c:pt idx="3">
                  <c:v>30.260833333333334</c:v>
                </c:pt>
                <c:pt idx="4">
                  <c:v>0</c:v>
                </c:pt>
                <c:pt idx="5">
                  <c:v>74.739166666666662</c:v>
                </c:pt>
                <c:pt idx="6">
                  <c:v>136.75750000000002</c:v>
                </c:pt>
                <c:pt idx="7">
                  <c:v>120.33</c:v>
                </c:pt>
                <c:pt idx="8">
                  <c:v>27.143333333333327</c:v>
                </c:pt>
                <c:pt idx="9">
                  <c:v>35.529166666666669</c:v>
                </c:pt>
                <c:pt idx="10">
                  <c:v>21.124166666666667</c:v>
                </c:pt>
                <c:pt idx="11">
                  <c:v>25.559166666666666</c:v>
                </c:pt>
              </c:numCache>
            </c:numRef>
          </c:val>
          <c:smooth val="0"/>
        </c:ser>
        <c:ser>
          <c:idx val="2"/>
          <c:order val="1"/>
          <c:tx>
            <c:strRef>
              <c:f>LwrTwin!$T$3</c:f>
              <c:strCache>
                <c:ptCount val="1"/>
                <c:pt idx="0">
                  <c:v>HYDROSS
Oper. Improv.
Total
River
Diversion</c:v>
                </c:pt>
              </c:strCache>
            </c:strRef>
          </c:tx>
          <c:spPr>
            <a:ln>
              <a:solidFill>
                <a:schemeClr val="accent2"/>
              </a:solidFill>
              <a:prstDash val="sys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LwrTwin!$T$21:$T$32</c:f>
              <c:numCache>
                <c:formatCode>[&gt;=20]#,##0_);[&lt;=-20]\(#,##0\);#,##0.0_)</c:formatCode>
                <c:ptCount val="12"/>
                <c:pt idx="0">
                  <c:v>0</c:v>
                </c:pt>
                <c:pt idx="1">
                  <c:v>0</c:v>
                </c:pt>
                <c:pt idx="2">
                  <c:v>0</c:v>
                </c:pt>
                <c:pt idx="3">
                  <c:v>0</c:v>
                </c:pt>
                <c:pt idx="4">
                  <c:v>0</c:v>
                </c:pt>
                <c:pt idx="5">
                  <c:v>0.51166666666666671</c:v>
                </c:pt>
                <c:pt idx="6">
                  <c:v>30.028333333333332</c:v>
                </c:pt>
                <c:pt idx="7">
                  <c:v>13.270833333333334</c:v>
                </c:pt>
                <c:pt idx="8">
                  <c:v>1.3766666666666663</c:v>
                </c:pt>
                <c:pt idx="9">
                  <c:v>0</c:v>
                </c:pt>
                <c:pt idx="10">
                  <c:v>0</c:v>
                </c:pt>
                <c:pt idx="11">
                  <c:v>0</c:v>
                </c:pt>
              </c:numCache>
            </c:numRef>
          </c:val>
          <c:smooth val="0"/>
        </c:ser>
        <c:dLbls>
          <c:showLegendKey val="0"/>
          <c:showVal val="0"/>
          <c:showCatName val="0"/>
          <c:showSerName val="0"/>
          <c:showPercent val="0"/>
          <c:showBubbleSize val="0"/>
        </c:dLbls>
        <c:marker val="1"/>
        <c:smooth val="0"/>
        <c:axId val="138406528"/>
        <c:axId val="138482048"/>
      </c:lineChart>
      <c:catAx>
        <c:axId val="138406528"/>
        <c:scaling>
          <c:orientation val="minMax"/>
        </c:scaling>
        <c:delete val="0"/>
        <c:axPos val="b"/>
        <c:majorTickMark val="out"/>
        <c:minorTickMark val="none"/>
        <c:tickLblPos val="nextTo"/>
        <c:crossAx val="138482048"/>
        <c:crosses val="autoZero"/>
        <c:auto val="1"/>
        <c:lblAlgn val="ctr"/>
        <c:lblOffset val="100"/>
        <c:noMultiLvlLbl val="0"/>
      </c:catAx>
      <c:valAx>
        <c:axId val="138482048"/>
        <c:scaling>
          <c:orientation val="minMax"/>
          <c:max val="2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38406528"/>
        <c:crosses val="autoZero"/>
        <c:crossBetween val="between"/>
      </c:valAx>
    </c:plotArea>
    <c:legend>
      <c:legendPos val="b"/>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LwrTwin!$Q$3</c:f>
              <c:strCache>
                <c:ptCount val="1"/>
                <c:pt idx="0">
                  <c:v>HYDROSS
2009 HIA
(Existing)
Total
River
Diversion</c:v>
                </c:pt>
              </c:strCache>
            </c:strRef>
          </c:tx>
          <c:spPr>
            <a:ln>
              <a:solidFill>
                <a:schemeClr val="accent3"/>
              </a:solidFill>
              <a:prstDash val="sysDot"/>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LwrTwin!$Q$36:$Q$47</c:f>
              <c:numCache>
                <c:formatCode>[&gt;=20]#,##0_);[&lt;=-20]\(#,##0\);#,##0.0_)</c:formatCode>
                <c:ptCount val="12"/>
                <c:pt idx="0">
                  <c:v>0</c:v>
                </c:pt>
                <c:pt idx="1">
                  <c:v>0</c:v>
                </c:pt>
                <c:pt idx="2">
                  <c:v>2.7050000000000001</c:v>
                </c:pt>
                <c:pt idx="3">
                  <c:v>7.2824999999999998</c:v>
                </c:pt>
                <c:pt idx="4">
                  <c:v>0.35</c:v>
                </c:pt>
                <c:pt idx="5">
                  <c:v>14.172499999999999</c:v>
                </c:pt>
                <c:pt idx="6">
                  <c:v>134.99250000000001</c:v>
                </c:pt>
                <c:pt idx="7">
                  <c:v>102.94999999999999</c:v>
                </c:pt>
                <c:pt idx="8">
                  <c:v>37.799999999999997</c:v>
                </c:pt>
                <c:pt idx="9">
                  <c:v>37.892499999999998</c:v>
                </c:pt>
                <c:pt idx="10">
                  <c:v>37.222499999999997</c:v>
                </c:pt>
                <c:pt idx="11">
                  <c:v>6.5549999999999997</c:v>
                </c:pt>
              </c:numCache>
            </c:numRef>
          </c:val>
          <c:smooth val="0"/>
        </c:ser>
        <c:ser>
          <c:idx val="2"/>
          <c:order val="1"/>
          <c:tx>
            <c:strRef>
              <c:f>LwrTwin!$T$3</c:f>
              <c:strCache>
                <c:ptCount val="1"/>
                <c:pt idx="0">
                  <c:v>HYDROSS
Oper. Improv.
Total
River
Diversion</c:v>
                </c:pt>
              </c:strCache>
            </c:strRef>
          </c:tx>
          <c:spPr>
            <a:ln>
              <a:solidFill>
                <a:schemeClr val="accent2"/>
              </a:solidFill>
              <a:prstDash val="sysDot"/>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LwrTwin!$T$36:$T$47</c:f>
              <c:numCache>
                <c:formatCode>[&gt;=20]#,##0_);[&lt;=-20]\(#,##0\);#,##0.0_)</c:formatCode>
                <c:ptCount val="12"/>
                <c:pt idx="0">
                  <c:v>0</c:v>
                </c:pt>
                <c:pt idx="1">
                  <c:v>0</c:v>
                </c:pt>
                <c:pt idx="2">
                  <c:v>0</c:v>
                </c:pt>
                <c:pt idx="3">
                  <c:v>0</c:v>
                </c:pt>
                <c:pt idx="4">
                  <c:v>0</c:v>
                </c:pt>
                <c:pt idx="5">
                  <c:v>12.82</c:v>
                </c:pt>
                <c:pt idx="6">
                  <c:v>0</c:v>
                </c:pt>
                <c:pt idx="7">
                  <c:v>36.337499999999999</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38503680"/>
        <c:axId val="138505216"/>
      </c:lineChart>
      <c:catAx>
        <c:axId val="138503680"/>
        <c:scaling>
          <c:orientation val="minMax"/>
        </c:scaling>
        <c:delete val="0"/>
        <c:axPos val="b"/>
        <c:majorTickMark val="out"/>
        <c:minorTickMark val="none"/>
        <c:tickLblPos val="nextTo"/>
        <c:crossAx val="138505216"/>
        <c:crosses val="autoZero"/>
        <c:auto val="1"/>
        <c:lblAlgn val="ctr"/>
        <c:lblOffset val="100"/>
        <c:noMultiLvlLbl val="0"/>
      </c:catAx>
      <c:valAx>
        <c:axId val="138505216"/>
        <c:scaling>
          <c:orientation val="minMax"/>
          <c:max val="200"/>
        </c:scaling>
        <c:delete val="0"/>
        <c:axPos val="l"/>
        <c:majorGridlines/>
        <c:title>
          <c:tx>
            <c:rich>
              <a:bodyPr rot="-5400000" vert="horz"/>
              <a:lstStyle/>
              <a:p>
                <a:pPr>
                  <a:defRPr/>
                </a:pPr>
                <a:r>
                  <a:rPr lang="en-US"/>
                  <a:t>Diversion</a:t>
                </a:r>
                <a:r>
                  <a:rPr lang="en-US" baseline="0"/>
                  <a:t> </a:t>
                </a:r>
                <a:r>
                  <a:rPr lang="en-US"/>
                  <a:t>(Acre-Feet)</a:t>
                </a:r>
              </a:p>
            </c:rich>
          </c:tx>
          <c:overlay val="0"/>
        </c:title>
        <c:numFmt formatCode="[&gt;=20]#,##0_);[&lt;=-20]\(#,##0\);#,##0.0_)" sourceLinked="1"/>
        <c:majorTickMark val="out"/>
        <c:minorTickMark val="none"/>
        <c:tickLblPos val="nextTo"/>
        <c:crossAx val="138503680"/>
        <c:crosses val="autoZero"/>
        <c:crossBetween val="between"/>
      </c:valAx>
    </c:plotArea>
    <c:legend>
      <c:legendPos val="b"/>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PolsonD!$D$4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PolsonD!$E$6:$E$17</c:f>
              <c:numCache>
                <c:formatCode>[&gt;=20]#,##0.0_);[&lt;=-20]\(#,##0.0\);#,##0.00_)</c:formatCode>
                <c:ptCount val="12"/>
                <c:pt idx="0">
                  <c:v>0</c:v>
                </c:pt>
                <c:pt idx="1">
                  <c:v>0</c:v>
                </c:pt>
                <c:pt idx="2">
                  <c:v>0</c:v>
                </c:pt>
                <c:pt idx="3">
                  <c:v>1.3338072485935503E-2</c:v>
                </c:pt>
                <c:pt idx="4">
                  <c:v>9.4167344051842797E-3</c:v>
                </c:pt>
                <c:pt idx="5">
                  <c:v>0.10755044329416844</c:v>
                </c:pt>
                <c:pt idx="6">
                  <c:v>0.20111188050917603</c:v>
                </c:pt>
                <c:pt idx="7">
                  <c:v>0.15312224171742031</c:v>
                </c:pt>
                <c:pt idx="8">
                  <c:v>9.4313592174909339E-2</c:v>
                </c:pt>
                <c:pt idx="9">
                  <c:v>0</c:v>
                </c:pt>
                <c:pt idx="10">
                  <c:v>0</c:v>
                </c:pt>
                <c:pt idx="11">
                  <c:v>0</c:v>
                </c:pt>
              </c:numCache>
            </c:numRef>
          </c:val>
        </c:ser>
        <c:ser>
          <c:idx val="4"/>
          <c:order val="3"/>
          <c:tx>
            <c:strRef>
              <c:f>PolsonD!$F$4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PolsonD!$G$6:$G$17</c:f>
              <c:numCache>
                <c:formatCode>[&gt;=20]#,##0.0_);[&lt;=-20]\(#,##0.0\);#,##0.00_)</c:formatCode>
                <c:ptCount val="12"/>
                <c:pt idx="0">
                  <c:v>0</c:v>
                </c:pt>
                <c:pt idx="1">
                  <c:v>0</c:v>
                </c:pt>
                <c:pt idx="2">
                  <c:v>0</c:v>
                </c:pt>
                <c:pt idx="3">
                  <c:v>1.0377120659740531E-2</c:v>
                </c:pt>
                <c:pt idx="4">
                  <c:v>4.0966633099517792E-2</c:v>
                </c:pt>
                <c:pt idx="5">
                  <c:v>0.14339320555489651</c:v>
                </c:pt>
                <c:pt idx="6">
                  <c:v>0.26875587433563708</c:v>
                </c:pt>
                <c:pt idx="7">
                  <c:v>0.19826258939638547</c:v>
                </c:pt>
                <c:pt idx="8">
                  <c:v>9.9453886132189695E-2</c:v>
                </c:pt>
                <c:pt idx="9">
                  <c:v>0</c:v>
                </c:pt>
                <c:pt idx="10">
                  <c:v>0</c:v>
                </c:pt>
                <c:pt idx="11">
                  <c:v>0</c:v>
                </c:pt>
              </c:numCache>
            </c:numRef>
          </c:val>
        </c:ser>
        <c:dLbls>
          <c:showLegendKey val="0"/>
          <c:showVal val="0"/>
          <c:showCatName val="0"/>
          <c:showSerName val="0"/>
          <c:showPercent val="0"/>
          <c:showBubbleSize val="0"/>
        </c:dLbls>
        <c:gapWidth val="150"/>
        <c:axId val="138689152"/>
        <c:axId val="138703232"/>
      </c:barChart>
      <c:lineChart>
        <c:grouping val="standard"/>
        <c:varyColors val="0"/>
        <c:ser>
          <c:idx val="1"/>
          <c:order val="0"/>
          <c:tx>
            <c:strRef>
              <c:f>PolsonD!$Z$3</c:f>
              <c:strCache>
                <c:ptCount val="1"/>
                <c:pt idx="0">
                  <c:v>HYDROSS
2009 HIA
(Existing)
Total
River
Diversion</c:v>
                </c:pt>
              </c:strCache>
            </c:strRef>
          </c:tx>
          <c:spPr>
            <a:ln>
              <a:solidFill>
                <a:schemeClr val="accent3"/>
              </a:solidFill>
              <a:prstDash val="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PolsonD!$AA$6:$AA$17</c:f>
              <c:numCache>
                <c:formatCode>[&gt;=20]#,##0.0_);[&lt;=-20]\(#,##0.0\);#,##0.00_)</c:formatCode>
                <c:ptCount val="12"/>
                <c:pt idx="0">
                  <c:v>0</c:v>
                </c:pt>
                <c:pt idx="1">
                  <c:v>0</c:v>
                </c:pt>
                <c:pt idx="2">
                  <c:v>1.5095011310101578E-2</c:v>
                </c:pt>
                <c:pt idx="3">
                  <c:v>2.2901910175026623E-2</c:v>
                </c:pt>
                <c:pt idx="4">
                  <c:v>1.5217734979289394E-2</c:v>
                </c:pt>
                <c:pt idx="5">
                  <c:v>0.16190041140172884</c:v>
                </c:pt>
                <c:pt idx="6">
                  <c:v>0.30274255684054802</c:v>
                </c:pt>
                <c:pt idx="7">
                  <c:v>0.33560739761418562</c:v>
                </c:pt>
                <c:pt idx="8">
                  <c:v>0.14930728943847887</c:v>
                </c:pt>
                <c:pt idx="9">
                  <c:v>0</c:v>
                </c:pt>
                <c:pt idx="10">
                  <c:v>0</c:v>
                </c:pt>
                <c:pt idx="11">
                  <c:v>0</c:v>
                </c:pt>
              </c:numCache>
            </c:numRef>
          </c:val>
          <c:smooth val="0"/>
        </c:ser>
        <c:ser>
          <c:idx val="2"/>
          <c:order val="1"/>
          <c:tx>
            <c:strRef>
              <c:f>PolsonD!$AC$3</c:f>
              <c:strCache>
                <c:ptCount val="1"/>
                <c:pt idx="0">
                  <c:v>HYDROSS
Oper. Improv.
Total
River
Diversion</c:v>
                </c:pt>
              </c:strCache>
            </c:strRef>
          </c:tx>
          <c:spPr>
            <a:ln>
              <a:solidFill>
                <a:schemeClr val="accent2"/>
              </a:solidFill>
              <a:prstDash val="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PolsonD!$AD$6:$AD$17</c:f>
              <c:numCache>
                <c:formatCode>[&gt;=20]#,##0.0_);[&lt;=-20]\(#,##0.0\);#,##0.00_)</c:formatCode>
                <c:ptCount val="12"/>
                <c:pt idx="0">
                  <c:v>0</c:v>
                </c:pt>
                <c:pt idx="1">
                  <c:v>0</c:v>
                </c:pt>
                <c:pt idx="2">
                  <c:v>0</c:v>
                </c:pt>
                <c:pt idx="3">
                  <c:v>1.8425285262323388E-2</c:v>
                </c:pt>
                <c:pt idx="4">
                  <c:v>6.8460282586092575E-2</c:v>
                </c:pt>
                <c:pt idx="5">
                  <c:v>0.22321482807424739</c:v>
                </c:pt>
                <c:pt idx="6">
                  <c:v>0.41836219541662062</c:v>
                </c:pt>
                <c:pt idx="7">
                  <c:v>0.28884409877095785</c:v>
                </c:pt>
                <c:pt idx="8">
                  <c:v>0.14489202525085909</c:v>
                </c:pt>
                <c:pt idx="9">
                  <c:v>0</c:v>
                </c:pt>
                <c:pt idx="10">
                  <c:v>0</c:v>
                </c:pt>
                <c:pt idx="11">
                  <c:v>0</c:v>
                </c:pt>
              </c:numCache>
            </c:numRef>
          </c:val>
          <c:smooth val="0"/>
        </c:ser>
        <c:dLbls>
          <c:showLegendKey val="0"/>
          <c:showVal val="0"/>
          <c:showCatName val="0"/>
          <c:showSerName val="0"/>
          <c:showPercent val="0"/>
          <c:showBubbleSize val="0"/>
        </c:dLbls>
        <c:marker val="1"/>
        <c:smooth val="0"/>
        <c:axId val="138689152"/>
        <c:axId val="138703232"/>
      </c:lineChart>
      <c:catAx>
        <c:axId val="138689152"/>
        <c:scaling>
          <c:orientation val="minMax"/>
        </c:scaling>
        <c:delete val="0"/>
        <c:axPos val="b"/>
        <c:majorTickMark val="out"/>
        <c:minorTickMark val="none"/>
        <c:tickLblPos val="nextTo"/>
        <c:crossAx val="138703232"/>
        <c:crosses val="autoZero"/>
        <c:auto val="1"/>
        <c:lblAlgn val="ctr"/>
        <c:lblOffset val="100"/>
        <c:noMultiLvlLbl val="0"/>
      </c:catAx>
      <c:valAx>
        <c:axId val="138703232"/>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689152"/>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PolsonD!$D$4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PolsonD!$B$21:$B$32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PolsonD!$E$21:$E$32</c:f>
              <c:numCache>
                <c:formatCode>[&gt;=20]#,##0.0_);[&lt;=-20]\(#,##0.0\);#,##0.00_)</c:formatCode>
                <c:ptCount val="12"/>
                <c:pt idx="0">
                  <c:v>0</c:v>
                </c:pt>
                <c:pt idx="1">
                  <c:v>0</c:v>
                </c:pt>
                <c:pt idx="2">
                  <c:v>1.3861675623754672E-4</c:v>
                </c:pt>
                <c:pt idx="3">
                  <c:v>1.1623773070903967E-2</c:v>
                </c:pt>
                <c:pt idx="4">
                  <c:v>8.2540254466751464E-3</c:v>
                </c:pt>
                <c:pt idx="5">
                  <c:v>0.10165900272069758</c:v>
                </c:pt>
                <c:pt idx="6">
                  <c:v>0.29913003595231719</c:v>
                </c:pt>
                <c:pt idx="7">
                  <c:v>0.20681652180524404</c:v>
                </c:pt>
                <c:pt idx="8">
                  <c:v>7.6031866109979945E-2</c:v>
                </c:pt>
                <c:pt idx="9">
                  <c:v>0</c:v>
                </c:pt>
                <c:pt idx="10">
                  <c:v>0</c:v>
                </c:pt>
                <c:pt idx="11">
                  <c:v>0</c:v>
                </c:pt>
              </c:numCache>
            </c:numRef>
          </c:val>
        </c:ser>
        <c:ser>
          <c:idx val="4"/>
          <c:order val="3"/>
          <c:tx>
            <c:strRef>
              <c:f>PolsonD!$F$4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PolsonD!$B$21:$B$32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PolsonD!$G$21:$G$32</c:f>
              <c:numCache>
                <c:formatCode>[&gt;=20]#,##0.0_);[&lt;=-20]\(#,##0.0\);#,##0.00_)</c:formatCode>
                <c:ptCount val="12"/>
                <c:pt idx="0">
                  <c:v>0</c:v>
                </c:pt>
                <c:pt idx="1">
                  <c:v>0</c:v>
                </c:pt>
                <c:pt idx="2">
                  <c:v>0</c:v>
                </c:pt>
                <c:pt idx="3">
                  <c:v>2.005887265280756E-2</c:v>
                </c:pt>
                <c:pt idx="4">
                  <c:v>3.8107008000970617E-2</c:v>
                </c:pt>
                <c:pt idx="5">
                  <c:v>0.12627228842720253</c:v>
                </c:pt>
                <c:pt idx="6">
                  <c:v>0.32186858341020524</c:v>
                </c:pt>
                <c:pt idx="7">
                  <c:v>0.20895309721501465</c:v>
                </c:pt>
                <c:pt idx="8">
                  <c:v>8.1027565528375325E-2</c:v>
                </c:pt>
                <c:pt idx="9">
                  <c:v>0</c:v>
                </c:pt>
                <c:pt idx="10">
                  <c:v>0</c:v>
                </c:pt>
                <c:pt idx="11">
                  <c:v>0</c:v>
                </c:pt>
              </c:numCache>
            </c:numRef>
          </c:val>
        </c:ser>
        <c:dLbls>
          <c:showLegendKey val="0"/>
          <c:showVal val="0"/>
          <c:showCatName val="0"/>
          <c:showSerName val="0"/>
          <c:showPercent val="0"/>
          <c:showBubbleSize val="0"/>
        </c:dLbls>
        <c:gapWidth val="150"/>
        <c:axId val="138883072"/>
        <c:axId val="138884608"/>
      </c:barChart>
      <c:lineChart>
        <c:grouping val="standard"/>
        <c:varyColors val="0"/>
        <c:ser>
          <c:idx val="1"/>
          <c:order val="0"/>
          <c:tx>
            <c:strRef>
              <c:f>PolsonD!$Z$3</c:f>
              <c:strCache>
                <c:ptCount val="1"/>
                <c:pt idx="0">
                  <c:v>HYDROSS
2009 HIA
(Existing)
Total
River
Diversion</c:v>
                </c:pt>
              </c:strCache>
            </c:strRef>
          </c:tx>
          <c:spPr>
            <a:ln>
              <a:solidFill>
                <a:schemeClr val="accent3"/>
              </a:solidFill>
              <a:prstDash val="sys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PolsonD!$AA$21:$AA$32</c:f>
              <c:numCache>
                <c:formatCode>[&gt;=20]#,##0.0_);[&lt;=-20]\(#,##0.0\);#,##0.00_)</c:formatCode>
                <c:ptCount val="12"/>
                <c:pt idx="0">
                  <c:v>0</c:v>
                </c:pt>
                <c:pt idx="1">
                  <c:v>0</c:v>
                </c:pt>
                <c:pt idx="2">
                  <c:v>1.533302085034462E-2</c:v>
                </c:pt>
                <c:pt idx="3">
                  <c:v>1.9958401564052142E-2</c:v>
                </c:pt>
                <c:pt idx="4">
                  <c:v>1.333876122604258E-2</c:v>
                </c:pt>
                <c:pt idx="5">
                  <c:v>0.15303176685337586</c:v>
                </c:pt>
                <c:pt idx="6">
                  <c:v>0.45029359619496795</c:v>
                </c:pt>
                <c:pt idx="7">
                  <c:v>0.42457461997722085</c:v>
                </c:pt>
                <c:pt idx="8">
                  <c:v>0.12720308311317305</c:v>
                </c:pt>
                <c:pt idx="9">
                  <c:v>0</c:v>
                </c:pt>
                <c:pt idx="10">
                  <c:v>0</c:v>
                </c:pt>
                <c:pt idx="11">
                  <c:v>0</c:v>
                </c:pt>
              </c:numCache>
            </c:numRef>
          </c:val>
          <c:smooth val="0"/>
        </c:ser>
        <c:ser>
          <c:idx val="2"/>
          <c:order val="1"/>
          <c:tx>
            <c:strRef>
              <c:f>PolsonD!$AC$3</c:f>
              <c:strCache>
                <c:ptCount val="1"/>
                <c:pt idx="0">
                  <c:v>HYDROSS
Oper. Improv.
Total
River
Diversion</c:v>
                </c:pt>
              </c:strCache>
            </c:strRef>
          </c:tx>
          <c:spPr>
            <a:ln>
              <a:solidFill>
                <a:schemeClr val="accent2"/>
              </a:solidFill>
              <a:prstDash val="sys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PolsonD!$AD$21:$AD$32</c:f>
              <c:numCache>
                <c:formatCode>[&gt;=20]#,##0.0_);[&lt;=-20]\(#,##0.0\);#,##0.00_)</c:formatCode>
                <c:ptCount val="12"/>
                <c:pt idx="0">
                  <c:v>0</c:v>
                </c:pt>
                <c:pt idx="1">
                  <c:v>0</c:v>
                </c:pt>
                <c:pt idx="2">
                  <c:v>0</c:v>
                </c:pt>
                <c:pt idx="3">
                  <c:v>3.5615896045467971E-2</c:v>
                </c:pt>
                <c:pt idx="4">
                  <c:v>6.3681497327825229E-2</c:v>
                </c:pt>
                <c:pt idx="5">
                  <c:v>0.19656333814944352</c:v>
                </c:pt>
                <c:pt idx="6">
                  <c:v>0.5010407587331962</c:v>
                </c:pt>
                <c:pt idx="7">
                  <c:v>0.30441884792397228</c:v>
                </c:pt>
                <c:pt idx="8">
                  <c:v>0.11804715257630437</c:v>
                </c:pt>
                <c:pt idx="9">
                  <c:v>0</c:v>
                </c:pt>
                <c:pt idx="10">
                  <c:v>0</c:v>
                </c:pt>
                <c:pt idx="11">
                  <c:v>0</c:v>
                </c:pt>
              </c:numCache>
            </c:numRef>
          </c:val>
          <c:smooth val="0"/>
        </c:ser>
        <c:dLbls>
          <c:showLegendKey val="0"/>
          <c:showVal val="0"/>
          <c:showCatName val="0"/>
          <c:showSerName val="0"/>
          <c:showPercent val="0"/>
          <c:showBubbleSize val="0"/>
        </c:dLbls>
        <c:marker val="1"/>
        <c:smooth val="0"/>
        <c:axId val="138883072"/>
        <c:axId val="138884608"/>
      </c:lineChart>
      <c:catAx>
        <c:axId val="138883072"/>
        <c:scaling>
          <c:orientation val="minMax"/>
        </c:scaling>
        <c:delete val="0"/>
        <c:axPos val="b"/>
        <c:majorTickMark val="out"/>
        <c:minorTickMark val="none"/>
        <c:tickLblPos val="nextTo"/>
        <c:crossAx val="138884608"/>
        <c:crosses val="autoZero"/>
        <c:auto val="1"/>
        <c:lblAlgn val="ctr"/>
        <c:lblOffset val="100"/>
        <c:noMultiLvlLbl val="0"/>
      </c:catAx>
      <c:valAx>
        <c:axId val="13888460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883072"/>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PolsonD!$D$4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PolsonD!$B$36:$B$47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PolsonD!$E$36:$E$47</c:f>
              <c:numCache>
                <c:formatCode>[&gt;=20]#,##0.0_);[&lt;=-20]\(#,##0.0\);#,##0.00_)</c:formatCode>
                <c:ptCount val="12"/>
                <c:pt idx="0">
                  <c:v>0</c:v>
                </c:pt>
                <c:pt idx="1">
                  <c:v>0</c:v>
                </c:pt>
                <c:pt idx="2">
                  <c:v>2.2904253081438386E-3</c:v>
                </c:pt>
                <c:pt idx="3">
                  <c:v>1.0141223545207082E-2</c:v>
                </c:pt>
                <c:pt idx="4">
                  <c:v>8.5831048748133097E-3</c:v>
                </c:pt>
                <c:pt idx="5">
                  <c:v>0.15434969038654531</c:v>
                </c:pt>
                <c:pt idx="6">
                  <c:v>0.30339467555393329</c:v>
                </c:pt>
                <c:pt idx="7">
                  <c:v>0.24095411301698272</c:v>
                </c:pt>
                <c:pt idx="8">
                  <c:v>6.5531900639847054E-2</c:v>
                </c:pt>
                <c:pt idx="9">
                  <c:v>0</c:v>
                </c:pt>
                <c:pt idx="10">
                  <c:v>0</c:v>
                </c:pt>
                <c:pt idx="11">
                  <c:v>0</c:v>
                </c:pt>
              </c:numCache>
            </c:numRef>
          </c:val>
        </c:ser>
        <c:ser>
          <c:idx val="4"/>
          <c:order val="3"/>
          <c:tx>
            <c:strRef>
              <c:f>PolsonD!$F$4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PolsonD!$B$36:$B$47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PolsonD!$G$36:$G$47</c:f>
              <c:numCache>
                <c:formatCode>[&gt;=20]#,##0.0_);[&lt;=-20]\(#,##0.0\);#,##0.00_)</c:formatCode>
                <c:ptCount val="12"/>
                <c:pt idx="0">
                  <c:v>0</c:v>
                </c:pt>
                <c:pt idx="1">
                  <c:v>0</c:v>
                </c:pt>
                <c:pt idx="2">
                  <c:v>0</c:v>
                </c:pt>
                <c:pt idx="3">
                  <c:v>1.3774897224532958E-2</c:v>
                </c:pt>
                <c:pt idx="4">
                  <c:v>7.1745434524989687E-2</c:v>
                </c:pt>
                <c:pt idx="5">
                  <c:v>0.16419022834508112</c:v>
                </c:pt>
                <c:pt idx="6">
                  <c:v>0.27043296689457674</c:v>
                </c:pt>
                <c:pt idx="7">
                  <c:v>0.2343641126657067</c:v>
                </c:pt>
                <c:pt idx="8">
                  <c:v>9.9850185401254191E-2</c:v>
                </c:pt>
                <c:pt idx="9">
                  <c:v>0</c:v>
                </c:pt>
                <c:pt idx="10">
                  <c:v>0</c:v>
                </c:pt>
                <c:pt idx="11">
                  <c:v>0</c:v>
                </c:pt>
              </c:numCache>
            </c:numRef>
          </c:val>
        </c:ser>
        <c:dLbls>
          <c:showLegendKey val="0"/>
          <c:showVal val="0"/>
          <c:showCatName val="0"/>
          <c:showSerName val="0"/>
          <c:showPercent val="0"/>
          <c:showBubbleSize val="0"/>
        </c:dLbls>
        <c:gapWidth val="150"/>
        <c:axId val="138916608"/>
        <c:axId val="138918144"/>
      </c:barChart>
      <c:lineChart>
        <c:grouping val="standard"/>
        <c:varyColors val="0"/>
        <c:ser>
          <c:idx val="1"/>
          <c:order val="0"/>
          <c:tx>
            <c:strRef>
              <c:f>PolsonD!$Z$3</c:f>
              <c:strCache>
                <c:ptCount val="1"/>
                <c:pt idx="0">
                  <c:v>HYDROSS
2009 HIA
(Existing)
Total
River
Diversion</c:v>
                </c:pt>
              </c:strCache>
            </c:strRef>
          </c:tx>
          <c:spPr>
            <a:ln>
              <a:solidFill>
                <a:schemeClr val="accent3"/>
              </a:solidFill>
              <a:prstDash val="sysDot"/>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PolsonD!$AA$36:$AA$47</c:f>
              <c:numCache>
                <c:formatCode>[&gt;=20]#,##0.0_);[&lt;=-20]\(#,##0.0\);#,##0.00_)</c:formatCode>
                <c:ptCount val="12"/>
                <c:pt idx="0">
                  <c:v>0</c:v>
                </c:pt>
                <c:pt idx="1">
                  <c:v>0</c:v>
                </c:pt>
                <c:pt idx="2">
                  <c:v>1.9027747072711192E-2</c:v>
                </c:pt>
                <c:pt idx="3">
                  <c:v>1.7412815153171501E-2</c:v>
                </c:pt>
                <c:pt idx="4">
                  <c:v>1.3870563792523124E-2</c:v>
                </c:pt>
                <c:pt idx="5">
                  <c:v>0.23234937586413565</c:v>
                </c:pt>
                <c:pt idx="6">
                  <c:v>0.45671334570816396</c:v>
                </c:pt>
                <c:pt idx="7">
                  <c:v>0.36495230042157267</c:v>
                </c:pt>
                <c:pt idx="8">
                  <c:v>0.10328033514444776</c:v>
                </c:pt>
                <c:pt idx="9">
                  <c:v>0</c:v>
                </c:pt>
                <c:pt idx="10">
                  <c:v>0</c:v>
                </c:pt>
                <c:pt idx="11">
                  <c:v>0</c:v>
                </c:pt>
              </c:numCache>
            </c:numRef>
          </c:val>
          <c:smooth val="0"/>
        </c:ser>
        <c:ser>
          <c:idx val="2"/>
          <c:order val="1"/>
          <c:tx>
            <c:strRef>
              <c:f>PolsonD!$AC$3</c:f>
              <c:strCache>
                <c:ptCount val="1"/>
                <c:pt idx="0">
                  <c:v>HYDROSS
Oper. Improv.
Total
River
Diversion</c:v>
                </c:pt>
              </c:strCache>
            </c:strRef>
          </c:tx>
          <c:spPr>
            <a:ln>
              <a:solidFill>
                <a:schemeClr val="accent2"/>
              </a:solidFill>
              <a:prstDash val="sysDot"/>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PolsonD!$AD$36:$AD$47</c:f>
              <c:numCache>
                <c:formatCode>[&gt;=20]#,##0.0_);[&lt;=-20]\(#,##0.0\);#,##0.00_)</c:formatCode>
                <c:ptCount val="12"/>
                <c:pt idx="0">
                  <c:v>0</c:v>
                </c:pt>
                <c:pt idx="1">
                  <c:v>0</c:v>
                </c:pt>
                <c:pt idx="2">
                  <c:v>0</c:v>
                </c:pt>
                <c:pt idx="3">
                  <c:v>2.4458269219696301E-2</c:v>
                </c:pt>
                <c:pt idx="4">
                  <c:v>0.11989544539603889</c:v>
                </c:pt>
                <c:pt idx="5">
                  <c:v>0.2555887738871126</c:v>
                </c:pt>
                <c:pt idx="6">
                  <c:v>0.42097286253825777</c:v>
                </c:pt>
                <c:pt idx="7">
                  <c:v>0.34143955807940957</c:v>
                </c:pt>
                <c:pt idx="8">
                  <c:v>0.14546938432583656</c:v>
                </c:pt>
                <c:pt idx="9">
                  <c:v>0</c:v>
                </c:pt>
                <c:pt idx="10">
                  <c:v>0</c:v>
                </c:pt>
                <c:pt idx="11">
                  <c:v>0</c:v>
                </c:pt>
              </c:numCache>
            </c:numRef>
          </c:val>
          <c:smooth val="0"/>
        </c:ser>
        <c:dLbls>
          <c:showLegendKey val="0"/>
          <c:showVal val="0"/>
          <c:showCatName val="0"/>
          <c:showSerName val="0"/>
          <c:showPercent val="0"/>
          <c:showBubbleSize val="0"/>
        </c:dLbls>
        <c:marker val="1"/>
        <c:smooth val="0"/>
        <c:axId val="138916608"/>
        <c:axId val="138918144"/>
      </c:lineChart>
      <c:catAx>
        <c:axId val="138916608"/>
        <c:scaling>
          <c:orientation val="minMax"/>
        </c:scaling>
        <c:delete val="0"/>
        <c:axPos val="b"/>
        <c:majorTickMark val="out"/>
        <c:minorTickMark val="none"/>
        <c:tickLblPos val="nextTo"/>
        <c:crossAx val="138918144"/>
        <c:crosses val="autoZero"/>
        <c:auto val="1"/>
        <c:lblAlgn val="ctr"/>
        <c:lblOffset val="100"/>
        <c:noMultiLvlLbl val="0"/>
      </c:catAx>
      <c:valAx>
        <c:axId val="138918144"/>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38916608"/>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1"/>
          <c:order val="0"/>
          <c:tx>
            <c:strRef>
              <c:f>'999411'!$C$4</c:f>
              <c:strCache>
                <c:ptCount val="1"/>
                <c:pt idx="0">
                  <c:v>HYDROSS
Enforceable
Min. Flow
Oper. Improv.</c:v>
                </c:pt>
              </c:strCache>
            </c:strRef>
          </c:tx>
          <c:spPr>
            <a:ln>
              <a:solidFill>
                <a:schemeClr val="tx1"/>
              </a:solidFill>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'999411'!$C$23:$C$34</c:f>
              <c:numCache>
                <c:formatCode>[&gt;=20]#,##0_);[&lt;=-20]\(#,##0\);#,##0.0_)</c:formatCode>
                <c:ptCount val="12"/>
                <c:pt idx="0">
                  <c:v>0.9</c:v>
                </c:pt>
                <c:pt idx="1">
                  <c:v>1</c:v>
                </c:pt>
                <c:pt idx="2">
                  <c:v>1.7</c:v>
                </c:pt>
                <c:pt idx="3">
                  <c:v>2.7</c:v>
                </c:pt>
                <c:pt idx="4">
                  <c:v>1.5</c:v>
                </c:pt>
                <c:pt idx="5">
                  <c:v>0.4</c:v>
                </c:pt>
                <c:pt idx="6">
                  <c:v>0.3</c:v>
                </c:pt>
                <c:pt idx="7">
                  <c:v>0.2</c:v>
                </c:pt>
                <c:pt idx="8">
                  <c:v>0.2</c:v>
                </c:pt>
                <c:pt idx="9">
                  <c:v>0.2</c:v>
                </c:pt>
                <c:pt idx="10">
                  <c:v>0.2</c:v>
                </c:pt>
                <c:pt idx="11">
                  <c:v>0.2</c:v>
                </c:pt>
              </c:numCache>
            </c:numRef>
          </c:val>
          <c:smooth val="0"/>
        </c:ser>
        <c:ser>
          <c:idx val="3"/>
          <c:order val="1"/>
          <c:tx>
            <c:strRef>
              <c:f>'999411'!$D$5</c:f>
              <c:strCache>
                <c:ptCount val="1"/>
                <c:pt idx="0">
                  <c:v>HYDROSS
Natural
Flow</c:v>
                </c:pt>
              </c:strCache>
            </c:strRef>
          </c:tx>
          <c:spPr>
            <a:ln>
              <a:solidFill>
                <a:schemeClr val="accent1"/>
              </a:solidFill>
              <a:prstDash val="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'999411'!$D$23:$D$34</c:f>
              <c:numCache>
                <c:formatCode>[&gt;=20]#,##0_);[&lt;=-20]\(#,##0\);#,##0.0_)</c:formatCode>
                <c:ptCount val="12"/>
                <c:pt idx="0">
                  <c:v>1.4230510752688172</c:v>
                </c:pt>
                <c:pt idx="1">
                  <c:v>1.4719866071428573</c:v>
                </c:pt>
                <c:pt idx="2">
                  <c:v>2.4964381720430109</c:v>
                </c:pt>
                <c:pt idx="3">
                  <c:v>4.7517708333333335</c:v>
                </c:pt>
                <c:pt idx="4">
                  <c:v>5.2734206989247312</c:v>
                </c:pt>
                <c:pt idx="5">
                  <c:v>3.7224305555555555</c:v>
                </c:pt>
                <c:pt idx="6">
                  <c:v>2.23622311827957</c:v>
                </c:pt>
                <c:pt idx="7">
                  <c:v>1.3701948924731182</c:v>
                </c:pt>
                <c:pt idx="8">
                  <c:v>1.1049652777777779</c:v>
                </c:pt>
                <c:pt idx="9">
                  <c:v>1.0489919354838708</c:v>
                </c:pt>
                <c:pt idx="10">
                  <c:v>1.1721874999999999</c:v>
                </c:pt>
                <c:pt idx="11">
                  <c:v>0.96360887096774195</c:v>
                </c:pt>
              </c:numCache>
            </c:numRef>
          </c:val>
          <c:smooth val="0"/>
        </c:ser>
        <c:ser>
          <c:idx val="4"/>
          <c:order val="2"/>
          <c:tx>
            <c:strRef>
              <c:f>'999411'!$F$5</c:f>
              <c:strCache>
                <c:ptCount val="1"/>
                <c:pt idx="0">
                  <c:v>HYDROSS
2009 HIA
(Existing)</c:v>
                </c:pt>
              </c:strCache>
            </c:strRef>
          </c:tx>
          <c:spPr>
            <a:ln>
              <a:solidFill>
                <a:schemeClr val="accent3"/>
              </a:solidFill>
              <a:prstDash val="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'999411'!$F$23:$F$34</c:f>
              <c:numCache>
                <c:formatCode>[&gt;=20]#,##0_);[&lt;=-20]\(#,##0\);#,##0.0_)</c:formatCode>
                <c:ptCount val="12"/>
                <c:pt idx="0">
                  <c:v>2.1677133736559138</c:v>
                </c:pt>
                <c:pt idx="1">
                  <c:v>1.9673753720238096</c:v>
                </c:pt>
                <c:pt idx="2">
                  <c:v>0.46810248655913977</c:v>
                </c:pt>
                <c:pt idx="3">
                  <c:v>2.3107638888888888</c:v>
                </c:pt>
                <c:pt idx="4">
                  <c:v>3.4248773521505376</c:v>
                </c:pt>
                <c:pt idx="5">
                  <c:v>0.76393854166666686</c:v>
                </c:pt>
                <c:pt idx="6">
                  <c:v>0.64029166666666659</c:v>
                </c:pt>
                <c:pt idx="7">
                  <c:v>6.9905147849462352</c:v>
                </c:pt>
                <c:pt idx="8">
                  <c:v>2.0750659722222222</c:v>
                </c:pt>
                <c:pt idx="9">
                  <c:v>1.922298051075269</c:v>
                </c:pt>
                <c:pt idx="10">
                  <c:v>1.058413888888889</c:v>
                </c:pt>
                <c:pt idx="11">
                  <c:v>2.9749899193548393</c:v>
                </c:pt>
              </c:numCache>
            </c:numRef>
          </c:val>
          <c:smooth val="0"/>
        </c:ser>
        <c:ser>
          <c:idx val="5"/>
          <c:order val="3"/>
          <c:tx>
            <c:strRef>
              <c:f>'999411'!$G$5</c:f>
              <c:strCache>
                <c:ptCount val="1"/>
                <c:pt idx="0">
                  <c:v>HYDROSS
Achievable
Management
Target
Oper. Improv.</c:v>
                </c:pt>
              </c:strCache>
            </c:strRef>
          </c:tx>
          <c:spPr>
            <a:ln>
              <a:solidFill>
                <a:schemeClr val="accent2"/>
              </a:solidFill>
              <a:prstDash val="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'999411'!$G$23:$G$34</c:f>
              <c:numCache>
                <c:formatCode>[&gt;=20]#,##0_);[&lt;=-20]\(#,##0\);#,##0.0_)</c:formatCode>
                <c:ptCount val="12"/>
                <c:pt idx="0">
                  <c:v>2.2908682795698923</c:v>
                </c:pt>
                <c:pt idx="1">
                  <c:v>2.4134728422619047</c:v>
                </c:pt>
                <c:pt idx="2">
                  <c:v>2.8997715053763446</c:v>
                </c:pt>
                <c:pt idx="3">
                  <c:v>5.0434312500000003</c:v>
                </c:pt>
                <c:pt idx="4">
                  <c:v>4.3217247983870974</c:v>
                </c:pt>
                <c:pt idx="5">
                  <c:v>0.48164722222222228</c:v>
                </c:pt>
                <c:pt idx="6">
                  <c:v>0.40947278225806455</c:v>
                </c:pt>
                <c:pt idx="7">
                  <c:v>0.63541263440860218</c:v>
                </c:pt>
                <c:pt idx="8">
                  <c:v>2.290093055555555</c:v>
                </c:pt>
                <c:pt idx="9">
                  <c:v>3.0197143817204304</c:v>
                </c:pt>
                <c:pt idx="10">
                  <c:v>2.8515666666666672</c:v>
                </c:pt>
                <c:pt idx="11">
                  <c:v>2.803288642473118</c:v>
                </c:pt>
              </c:numCache>
            </c:numRef>
          </c:val>
          <c:smooth val="0"/>
        </c:ser>
        <c:dLbls>
          <c:showLegendKey val="0"/>
          <c:showVal val="0"/>
          <c:showCatName val="0"/>
          <c:showSerName val="0"/>
          <c:showPercent val="0"/>
          <c:showBubbleSize val="0"/>
        </c:dLbls>
        <c:marker val="1"/>
        <c:smooth val="0"/>
        <c:axId val="139294208"/>
        <c:axId val="139295744"/>
      </c:lineChart>
      <c:catAx>
        <c:axId val="139294208"/>
        <c:scaling>
          <c:orientation val="minMax"/>
        </c:scaling>
        <c:delete val="0"/>
        <c:axPos val="b"/>
        <c:majorTickMark val="out"/>
        <c:minorTickMark val="none"/>
        <c:tickLblPos val="nextTo"/>
        <c:crossAx val="139295744"/>
        <c:crosses val="autoZero"/>
        <c:auto val="1"/>
        <c:lblAlgn val="ctr"/>
        <c:lblOffset val="100"/>
        <c:noMultiLvlLbl val="0"/>
      </c:catAx>
      <c:valAx>
        <c:axId val="139295744"/>
        <c:scaling>
          <c:orientation val="minMax"/>
          <c:max val="1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39294208"/>
        <c:crosses val="autoZero"/>
        <c:crossBetween val="between"/>
      </c:valAx>
    </c:plotArea>
    <c:legend>
      <c:legendPos val="b"/>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MissionRes!$B$2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MissionRes!$B$5:$B$16</c:f>
              <c:numCache>
                <c:formatCode>[&gt;=20]#,##0_);[&lt;=-20]\(#,##0\);#,##0.0_)</c:formatCode>
                <c:ptCount val="12"/>
                <c:pt idx="0">
                  <c:v>1006</c:v>
                </c:pt>
                <c:pt idx="1">
                  <c:v>1006</c:v>
                </c:pt>
                <c:pt idx="2">
                  <c:v>1006</c:v>
                </c:pt>
                <c:pt idx="3">
                  <c:v>1006</c:v>
                </c:pt>
                <c:pt idx="4">
                  <c:v>1006</c:v>
                </c:pt>
                <c:pt idx="5">
                  <c:v>1006</c:v>
                </c:pt>
                <c:pt idx="6">
                  <c:v>1006</c:v>
                </c:pt>
                <c:pt idx="7">
                  <c:v>1006</c:v>
                </c:pt>
                <c:pt idx="8">
                  <c:v>1006</c:v>
                </c:pt>
                <c:pt idx="9">
                  <c:v>1006</c:v>
                </c:pt>
                <c:pt idx="10">
                  <c:v>1006</c:v>
                </c:pt>
                <c:pt idx="11">
                  <c:v>1006</c:v>
                </c:pt>
              </c:numCache>
            </c:numRef>
          </c:val>
        </c:ser>
        <c:dLbls>
          <c:showLegendKey val="0"/>
          <c:showVal val="0"/>
          <c:showCatName val="0"/>
          <c:showSerName val="0"/>
          <c:showPercent val="0"/>
          <c:showBubbleSize val="0"/>
        </c:dLbls>
        <c:axId val="93524352"/>
        <c:axId val="93525888"/>
      </c:areaChart>
      <c:lineChart>
        <c:grouping val="standard"/>
        <c:varyColors val="0"/>
        <c:ser>
          <c:idx val="4"/>
          <c:order val="1"/>
          <c:tx>
            <c:strRef>
              <c:f>MissionRes!$H$3</c:f>
              <c:strCache>
                <c:ptCount val="1"/>
                <c:pt idx="0">
                  <c:v>HYDROSS
2009 HIA
(Existing)</c:v>
                </c:pt>
              </c:strCache>
            </c:strRef>
          </c:tx>
          <c:spPr>
            <a:ln>
              <a:solidFill>
                <a:schemeClr val="accent3"/>
              </a:solidFill>
              <a:prstDash val="sysDash"/>
            </a:ln>
          </c:spPr>
          <c:marker>
            <c:symbol val="none"/>
          </c:marke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MissionRes!$H$5:$H$16</c:f>
              <c:numCache>
                <c:formatCode>[&gt;=20]#,##0_);[&lt;=-20]\(#,##0\);#,##0.0_)</c:formatCode>
                <c:ptCount val="12"/>
                <c:pt idx="0">
                  <c:v>1734.72</c:v>
                </c:pt>
                <c:pt idx="1">
                  <c:v>795.06499999999994</c:v>
                </c:pt>
                <c:pt idx="2">
                  <c:v>904.37750000000005</c:v>
                </c:pt>
                <c:pt idx="3">
                  <c:v>1273.6400000000001</c:v>
                </c:pt>
                <c:pt idx="4">
                  <c:v>5422.6025</c:v>
                </c:pt>
                <c:pt idx="5">
                  <c:v>8430</c:v>
                </c:pt>
                <c:pt idx="6">
                  <c:v>6096.416666666667</c:v>
                </c:pt>
                <c:pt idx="7">
                  <c:v>2641.5650000000001</c:v>
                </c:pt>
                <c:pt idx="8">
                  <c:v>1461.4741666666669</c:v>
                </c:pt>
                <c:pt idx="9">
                  <c:v>1796.1500000000003</c:v>
                </c:pt>
                <c:pt idx="10">
                  <c:v>2034.0308333333332</c:v>
                </c:pt>
                <c:pt idx="11">
                  <c:v>2214.4683333333332</c:v>
                </c:pt>
              </c:numCache>
            </c:numRef>
          </c:val>
          <c:smooth val="0"/>
        </c:ser>
        <c:ser>
          <c:idx val="5"/>
          <c:order val="2"/>
          <c:tx>
            <c:strRef>
              <c:f>MissionRes!$I$3</c:f>
              <c:strCache>
                <c:ptCount val="1"/>
                <c:pt idx="0">
                  <c:v>HYDROSS
Oper. Improv.</c:v>
                </c:pt>
              </c:strCache>
            </c:strRef>
          </c:tx>
          <c:spPr>
            <a:ln>
              <a:solidFill>
                <a:schemeClr val="accent2"/>
              </a:solidFill>
              <a:prstDash val="sysDash"/>
            </a:ln>
          </c:spPr>
          <c:marker>
            <c:symbol val="none"/>
          </c:marke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MissionRes!$I$5:$I$16</c:f>
              <c:numCache>
                <c:formatCode>[&gt;=20]#,##0_);[&lt;=-20]\(#,##0\);#,##0.0_)</c:formatCode>
                <c:ptCount val="12"/>
                <c:pt idx="0">
                  <c:v>1500</c:v>
                </c:pt>
                <c:pt idx="1">
                  <c:v>1500</c:v>
                </c:pt>
                <c:pt idx="2">
                  <c:v>1089.48</c:v>
                </c:pt>
                <c:pt idx="3">
                  <c:v>1400.2716666666668</c:v>
                </c:pt>
                <c:pt idx="4">
                  <c:v>4995.5066666666671</c:v>
                </c:pt>
                <c:pt idx="5">
                  <c:v>8346.6441666666669</c:v>
                </c:pt>
                <c:pt idx="6">
                  <c:v>6993.9308333333329</c:v>
                </c:pt>
                <c:pt idx="7">
                  <c:v>4000</c:v>
                </c:pt>
                <c:pt idx="8">
                  <c:v>2940.8941666666665</c:v>
                </c:pt>
                <c:pt idx="9">
                  <c:v>2000</c:v>
                </c:pt>
                <c:pt idx="10">
                  <c:v>1500</c:v>
                </c:pt>
                <c:pt idx="11">
                  <c:v>1500</c:v>
                </c:pt>
              </c:numCache>
            </c:numRef>
          </c:val>
          <c:smooth val="0"/>
        </c:ser>
        <c:dLbls>
          <c:showLegendKey val="0"/>
          <c:showVal val="0"/>
          <c:showCatName val="0"/>
          <c:showSerName val="0"/>
          <c:showPercent val="0"/>
          <c:showBubbleSize val="0"/>
        </c:dLbls>
        <c:marker val="1"/>
        <c:smooth val="0"/>
        <c:axId val="93524352"/>
        <c:axId val="93525888"/>
      </c:lineChart>
      <c:catAx>
        <c:axId val="93524352"/>
        <c:scaling>
          <c:orientation val="minMax"/>
        </c:scaling>
        <c:delete val="0"/>
        <c:axPos val="b"/>
        <c:majorTickMark val="out"/>
        <c:minorTickMark val="none"/>
        <c:tickLblPos val="nextTo"/>
        <c:crossAx val="93525888"/>
        <c:crosses val="autoZero"/>
        <c:auto val="1"/>
        <c:lblAlgn val="ctr"/>
        <c:lblOffset val="100"/>
        <c:noMultiLvlLbl val="0"/>
      </c:catAx>
      <c:valAx>
        <c:axId val="93525888"/>
        <c:scaling>
          <c:orientation val="minMax"/>
        </c:scaling>
        <c:delete val="0"/>
        <c:axPos val="l"/>
        <c:majorGridlines/>
        <c:title>
          <c:tx>
            <c:rich>
              <a:bodyPr rot="-5400000" vert="horz"/>
              <a:lstStyle/>
              <a:p>
                <a:pPr>
                  <a:defRPr/>
                </a:pPr>
                <a:r>
                  <a:rPr lang="en-US"/>
                  <a:t>End-of-Month Storage</a:t>
                </a:r>
                <a:r>
                  <a:rPr lang="en-US" baseline="0"/>
                  <a:t> (Acre-Feet)</a:t>
                </a:r>
                <a:endParaRPr lang="en-US"/>
              </a:p>
            </c:rich>
          </c:tx>
          <c:overlay val="0"/>
        </c:title>
        <c:numFmt formatCode="[&gt;=20]#,##0_);[&lt;=-20]\(#,##0\);#,##0.0_)" sourceLinked="1"/>
        <c:majorTickMark val="out"/>
        <c:minorTickMark val="none"/>
        <c:tickLblPos val="nextTo"/>
        <c:crossAx val="9352435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1"/>
          <c:order val="0"/>
          <c:tx>
            <c:strRef>
              <c:f>'999411'!$C$4</c:f>
              <c:strCache>
                <c:ptCount val="1"/>
                <c:pt idx="0">
                  <c:v>HYDROSS
Enforceable
Min. Flow
Oper. Improv.</c:v>
                </c:pt>
              </c:strCache>
            </c:strRef>
          </c:tx>
          <c:spPr>
            <a:ln>
              <a:solidFill>
                <a:schemeClr val="tx1"/>
              </a:solidFill>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'999411'!$C$23:$C$34</c:f>
              <c:numCache>
                <c:formatCode>[&gt;=20]#,##0_);[&lt;=-20]\(#,##0\);#,##0.0_)</c:formatCode>
                <c:ptCount val="12"/>
                <c:pt idx="0">
                  <c:v>0.9</c:v>
                </c:pt>
                <c:pt idx="1">
                  <c:v>1</c:v>
                </c:pt>
                <c:pt idx="2">
                  <c:v>1.7</c:v>
                </c:pt>
                <c:pt idx="3">
                  <c:v>2.7</c:v>
                </c:pt>
                <c:pt idx="4">
                  <c:v>1.5</c:v>
                </c:pt>
                <c:pt idx="5">
                  <c:v>0.4</c:v>
                </c:pt>
                <c:pt idx="6">
                  <c:v>0.3</c:v>
                </c:pt>
                <c:pt idx="7">
                  <c:v>0.2</c:v>
                </c:pt>
                <c:pt idx="8">
                  <c:v>0.2</c:v>
                </c:pt>
                <c:pt idx="9">
                  <c:v>0.2</c:v>
                </c:pt>
                <c:pt idx="10">
                  <c:v>0.2</c:v>
                </c:pt>
                <c:pt idx="11">
                  <c:v>0.2</c:v>
                </c:pt>
              </c:numCache>
            </c:numRef>
          </c:val>
          <c:smooth val="0"/>
        </c:ser>
        <c:ser>
          <c:idx val="3"/>
          <c:order val="1"/>
          <c:tx>
            <c:strRef>
              <c:f>'999411'!$K$5</c:f>
              <c:strCache>
                <c:ptCount val="1"/>
                <c:pt idx="0">
                  <c:v>HYDROSS
Natural
Flow</c:v>
                </c:pt>
              </c:strCache>
            </c:strRef>
          </c:tx>
          <c:spPr>
            <a:ln>
              <a:solidFill>
                <a:schemeClr val="accent1"/>
              </a:solidFill>
              <a:prstDash val="sys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'999411'!$K$23:$K$34</c:f>
              <c:numCache>
                <c:formatCode>[&gt;=20]#,##0_);[&lt;=-20]\(#,##0\);#,##0.0_)</c:formatCode>
                <c:ptCount val="12"/>
                <c:pt idx="0">
                  <c:v>0.91752912186379931</c:v>
                </c:pt>
                <c:pt idx="1">
                  <c:v>1.2244047619047618</c:v>
                </c:pt>
                <c:pt idx="2">
                  <c:v>2.0397065412186381</c:v>
                </c:pt>
                <c:pt idx="3">
                  <c:v>4.0095254629629631</c:v>
                </c:pt>
                <c:pt idx="4">
                  <c:v>4.3816420250896053</c:v>
                </c:pt>
                <c:pt idx="5">
                  <c:v>2.8135300925925928</c:v>
                </c:pt>
                <c:pt idx="6">
                  <c:v>1.5951724910394265</c:v>
                </c:pt>
                <c:pt idx="7">
                  <c:v>1.1126904121863799</c:v>
                </c:pt>
                <c:pt idx="8">
                  <c:v>1.0069328703703704</c:v>
                </c:pt>
                <c:pt idx="9">
                  <c:v>0.95683243727598566</c:v>
                </c:pt>
                <c:pt idx="10">
                  <c:v>1.1021643518518518</c:v>
                </c:pt>
                <c:pt idx="11">
                  <c:v>1.219758064516129</c:v>
                </c:pt>
              </c:numCache>
            </c:numRef>
          </c:val>
          <c:smooth val="0"/>
        </c:ser>
        <c:ser>
          <c:idx val="4"/>
          <c:order val="2"/>
          <c:tx>
            <c:strRef>
              <c:f>'999411'!$M$5</c:f>
              <c:strCache>
                <c:ptCount val="1"/>
                <c:pt idx="0">
                  <c:v>HYDROSS
2009 HIA
(Existing)</c:v>
                </c:pt>
              </c:strCache>
            </c:strRef>
          </c:tx>
          <c:spPr>
            <a:ln>
              <a:solidFill>
                <a:schemeClr val="accent3"/>
              </a:solidFill>
              <a:prstDash val="sys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'999411'!$M$23:$M$34</c:f>
              <c:numCache>
                <c:formatCode>[&gt;=20]#,##0_);[&lt;=-20]\(#,##0\);#,##0.0_)</c:formatCode>
                <c:ptCount val="12"/>
                <c:pt idx="0">
                  <c:v>2.5062640008960573</c:v>
                </c:pt>
                <c:pt idx="1">
                  <c:v>2.5822636408730162</c:v>
                </c:pt>
                <c:pt idx="2">
                  <c:v>0.83214605734767033</c:v>
                </c:pt>
                <c:pt idx="3">
                  <c:v>1.1252299768518519</c:v>
                </c:pt>
                <c:pt idx="4">
                  <c:v>2.2326045026881722</c:v>
                </c:pt>
                <c:pt idx="5">
                  <c:v>1.632071527777778</c:v>
                </c:pt>
                <c:pt idx="6">
                  <c:v>0.69507235663082456</c:v>
                </c:pt>
                <c:pt idx="7">
                  <c:v>7.044861783154122</c:v>
                </c:pt>
                <c:pt idx="8">
                  <c:v>2.5210013888888887</c:v>
                </c:pt>
                <c:pt idx="9">
                  <c:v>1.7512744175627242</c:v>
                </c:pt>
                <c:pt idx="10">
                  <c:v>1.0531761574074072</c:v>
                </c:pt>
                <c:pt idx="11">
                  <c:v>3.1221469534050184</c:v>
                </c:pt>
              </c:numCache>
            </c:numRef>
          </c:val>
          <c:smooth val="0"/>
        </c:ser>
        <c:ser>
          <c:idx val="5"/>
          <c:order val="3"/>
          <c:tx>
            <c:strRef>
              <c:f>'999411'!$N$5</c:f>
              <c:strCache>
                <c:ptCount val="1"/>
                <c:pt idx="0">
                  <c:v>HYDROSS
Achievable
Management
Target
Oper. Improv.</c:v>
                </c:pt>
              </c:strCache>
            </c:strRef>
          </c:tx>
          <c:spPr>
            <a:ln>
              <a:solidFill>
                <a:schemeClr val="accent2"/>
              </a:solidFill>
              <a:prstDash val="sys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'999411'!$N$23:$N$34</c:f>
              <c:numCache>
                <c:formatCode>[&gt;=20]#,##0_);[&lt;=-20]\(#,##0\);#,##0.0_)</c:formatCode>
                <c:ptCount val="12"/>
                <c:pt idx="0">
                  <c:v>2.3818351254480286</c:v>
                </c:pt>
                <c:pt idx="1">
                  <c:v>2.5082441716269837</c:v>
                </c:pt>
                <c:pt idx="2">
                  <c:v>2.8575814292114696</c:v>
                </c:pt>
                <c:pt idx="3">
                  <c:v>4.0612445601851856</c:v>
                </c:pt>
                <c:pt idx="4">
                  <c:v>3.1273919130824375</c:v>
                </c:pt>
                <c:pt idx="5">
                  <c:v>0.99309629629629614</c:v>
                </c:pt>
                <c:pt idx="6">
                  <c:v>0.55942170698924709</c:v>
                </c:pt>
                <c:pt idx="7">
                  <c:v>0.99934778225806453</c:v>
                </c:pt>
                <c:pt idx="8">
                  <c:v>2.5710259259259254</c:v>
                </c:pt>
                <c:pt idx="9">
                  <c:v>3.1186367607526879</c:v>
                </c:pt>
                <c:pt idx="10">
                  <c:v>2.8936505787037037</c:v>
                </c:pt>
                <c:pt idx="11">
                  <c:v>3.0514551971326158</c:v>
                </c:pt>
              </c:numCache>
            </c:numRef>
          </c:val>
          <c:smooth val="0"/>
        </c:ser>
        <c:dLbls>
          <c:showLegendKey val="0"/>
          <c:showVal val="0"/>
          <c:showCatName val="0"/>
          <c:showSerName val="0"/>
          <c:showPercent val="0"/>
          <c:showBubbleSize val="0"/>
        </c:dLbls>
        <c:marker val="1"/>
        <c:smooth val="0"/>
        <c:axId val="139794304"/>
        <c:axId val="139795840"/>
      </c:lineChart>
      <c:catAx>
        <c:axId val="139794304"/>
        <c:scaling>
          <c:orientation val="minMax"/>
        </c:scaling>
        <c:delete val="0"/>
        <c:axPos val="b"/>
        <c:majorTickMark val="out"/>
        <c:minorTickMark val="none"/>
        <c:tickLblPos val="nextTo"/>
        <c:crossAx val="139795840"/>
        <c:crosses val="autoZero"/>
        <c:auto val="1"/>
        <c:lblAlgn val="ctr"/>
        <c:lblOffset val="100"/>
        <c:noMultiLvlLbl val="0"/>
      </c:catAx>
      <c:valAx>
        <c:axId val="139795840"/>
        <c:scaling>
          <c:orientation val="minMax"/>
          <c:max val="1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39794304"/>
        <c:crosses val="autoZero"/>
        <c:crossBetween val="between"/>
      </c:valAx>
    </c:plotArea>
    <c:legend>
      <c:legendPos val="b"/>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'999411'!$C$4</c:f>
              <c:strCache>
                <c:ptCount val="1"/>
                <c:pt idx="0">
                  <c:v>HYDROSS
Enforceable
Min. Flow
Oper. Improv.</c:v>
                </c:pt>
              </c:strCache>
            </c:strRef>
          </c:tx>
          <c:spPr>
            <a:ln>
              <a:solidFill>
                <a:schemeClr val="tx1"/>
              </a:solidFill>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'999411'!$C$23:$C$34</c:f>
              <c:numCache>
                <c:formatCode>[&gt;=20]#,##0_);[&lt;=-20]\(#,##0\);#,##0.0_)</c:formatCode>
                <c:ptCount val="12"/>
                <c:pt idx="0">
                  <c:v>0.9</c:v>
                </c:pt>
                <c:pt idx="1">
                  <c:v>1</c:v>
                </c:pt>
                <c:pt idx="2">
                  <c:v>1.7</c:v>
                </c:pt>
                <c:pt idx="3">
                  <c:v>2.7</c:v>
                </c:pt>
                <c:pt idx="4">
                  <c:v>1.5</c:v>
                </c:pt>
                <c:pt idx="5">
                  <c:v>0.4</c:v>
                </c:pt>
                <c:pt idx="6">
                  <c:v>0.3</c:v>
                </c:pt>
                <c:pt idx="7">
                  <c:v>0.2</c:v>
                </c:pt>
                <c:pt idx="8">
                  <c:v>0.2</c:v>
                </c:pt>
                <c:pt idx="9">
                  <c:v>0.2</c:v>
                </c:pt>
                <c:pt idx="10">
                  <c:v>0.2</c:v>
                </c:pt>
                <c:pt idx="11">
                  <c:v>0.2</c:v>
                </c:pt>
              </c:numCache>
            </c:numRef>
          </c:val>
          <c:smooth val="0"/>
        </c:ser>
        <c:ser>
          <c:idx val="3"/>
          <c:order val="1"/>
          <c:tx>
            <c:strRef>
              <c:f>'999411'!$R$5</c:f>
              <c:strCache>
                <c:ptCount val="1"/>
                <c:pt idx="0">
                  <c:v>HYDROSS
Natural
Flow</c:v>
                </c:pt>
              </c:strCache>
            </c:strRef>
          </c:tx>
          <c:spPr>
            <a:ln>
              <a:solidFill>
                <a:schemeClr val="accent1"/>
              </a:solidFill>
              <a:prstDash val="sysDot"/>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'999411'!$R$23:$R$34</c:f>
              <c:numCache>
                <c:formatCode>[&gt;=20]#,##0_);[&lt;=-20]\(#,##0\);#,##0.0_)</c:formatCode>
                <c:ptCount val="12"/>
                <c:pt idx="0">
                  <c:v>0.93514784946236551</c:v>
                </c:pt>
                <c:pt idx="1">
                  <c:v>1.044345238095238</c:v>
                </c:pt>
                <c:pt idx="2">
                  <c:v>1.736122311827957</c:v>
                </c:pt>
                <c:pt idx="3">
                  <c:v>2.7435069444444449</c:v>
                </c:pt>
                <c:pt idx="4">
                  <c:v>2.4029233870967741</c:v>
                </c:pt>
                <c:pt idx="5">
                  <c:v>1.546111111111111</c:v>
                </c:pt>
                <c:pt idx="6">
                  <c:v>0.93108198924731178</c:v>
                </c:pt>
                <c:pt idx="7">
                  <c:v>0.61394489247311823</c:v>
                </c:pt>
                <c:pt idx="8">
                  <c:v>0.5587847222222222</c:v>
                </c:pt>
                <c:pt idx="9">
                  <c:v>0.77251344086021512</c:v>
                </c:pt>
                <c:pt idx="10">
                  <c:v>0.80666666666666664</c:v>
                </c:pt>
                <c:pt idx="11">
                  <c:v>0.77251344086021512</c:v>
                </c:pt>
              </c:numCache>
            </c:numRef>
          </c:val>
          <c:smooth val="0"/>
        </c:ser>
        <c:ser>
          <c:idx val="4"/>
          <c:order val="2"/>
          <c:tx>
            <c:strRef>
              <c:f>'999411'!$T$5</c:f>
              <c:strCache>
                <c:ptCount val="1"/>
                <c:pt idx="0">
                  <c:v>HYDROSS
2009 HIA
(Existing)</c:v>
                </c:pt>
              </c:strCache>
            </c:strRef>
          </c:tx>
          <c:spPr>
            <a:ln>
              <a:solidFill>
                <a:schemeClr val="accent3"/>
              </a:solidFill>
              <a:prstDash val="sysDot"/>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'999411'!$T$23:$T$34</c:f>
              <c:numCache>
                <c:formatCode>[&gt;=20]#,##0_);[&lt;=-20]\(#,##0\);#,##0.0_)</c:formatCode>
                <c:ptCount val="12"/>
                <c:pt idx="0">
                  <c:v>2.4315877016129033</c:v>
                </c:pt>
                <c:pt idx="1">
                  <c:v>2.4463787202380951</c:v>
                </c:pt>
                <c:pt idx="2">
                  <c:v>0.60930981182795696</c:v>
                </c:pt>
                <c:pt idx="3">
                  <c:v>0.27817395833333336</c:v>
                </c:pt>
                <c:pt idx="4">
                  <c:v>0.2099203629032258</c:v>
                </c:pt>
                <c:pt idx="5">
                  <c:v>0.61399097222222221</c:v>
                </c:pt>
                <c:pt idx="6">
                  <c:v>1.2367127016129034</c:v>
                </c:pt>
                <c:pt idx="7">
                  <c:v>5.5103790322580641</c:v>
                </c:pt>
                <c:pt idx="8">
                  <c:v>2.0850232638888886</c:v>
                </c:pt>
                <c:pt idx="9">
                  <c:v>1.8779801747311828</c:v>
                </c:pt>
                <c:pt idx="10">
                  <c:v>1.3408312499999999</c:v>
                </c:pt>
                <c:pt idx="11">
                  <c:v>2.821910282258064</c:v>
                </c:pt>
              </c:numCache>
            </c:numRef>
          </c:val>
          <c:smooth val="0"/>
        </c:ser>
        <c:ser>
          <c:idx val="5"/>
          <c:order val="3"/>
          <c:tx>
            <c:strRef>
              <c:f>'999411'!$U$5</c:f>
              <c:strCache>
                <c:ptCount val="1"/>
                <c:pt idx="0">
                  <c:v>HYDROSS
Achievable
Flow
Oper. Improv.</c:v>
                </c:pt>
              </c:strCache>
            </c:strRef>
          </c:tx>
          <c:spPr>
            <a:ln>
              <a:solidFill>
                <a:schemeClr val="accent2"/>
              </a:solidFill>
              <a:prstDash val="sysDot"/>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'999411'!$U$23:$U$34</c:f>
              <c:numCache>
                <c:formatCode>[&gt;=20]#,##0_);[&lt;=-20]\(#,##0\);#,##0.0_)</c:formatCode>
                <c:ptCount val="12"/>
                <c:pt idx="0">
                  <c:v>2.3963366935483874</c:v>
                </c:pt>
                <c:pt idx="1">
                  <c:v>2.2237801339285714</c:v>
                </c:pt>
                <c:pt idx="2">
                  <c:v>2.4928602150537635</c:v>
                </c:pt>
                <c:pt idx="3">
                  <c:v>3.0728538194444446</c:v>
                </c:pt>
                <c:pt idx="4">
                  <c:v>1.6868034274193551</c:v>
                </c:pt>
                <c:pt idx="5">
                  <c:v>0.39997222222222223</c:v>
                </c:pt>
                <c:pt idx="6">
                  <c:v>0.72864280913978485</c:v>
                </c:pt>
                <c:pt idx="7">
                  <c:v>1.108068884408602</c:v>
                </c:pt>
                <c:pt idx="8">
                  <c:v>2.8618600694444445</c:v>
                </c:pt>
                <c:pt idx="9">
                  <c:v>3.3551885080645163</c:v>
                </c:pt>
                <c:pt idx="10">
                  <c:v>2.8663135416666665</c:v>
                </c:pt>
                <c:pt idx="11">
                  <c:v>2.6182513440860218</c:v>
                </c:pt>
              </c:numCache>
            </c:numRef>
          </c:val>
          <c:smooth val="0"/>
        </c:ser>
        <c:dLbls>
          <c:showLegendKey val="0"/>
          <c:showVal val="0"/>
          <c:showCatName val="0"/>
          <c:showSerName val="0"/>
          <c:showPercent val="0"/>
          <c:showBubbleSize val="0"/>
        </c:dLbls>
        <c:marker val="1"/>
        <c:smooth val="0"/>
        <c:axId val="139835648"/>
        <c:axId val="139845632"/>
      </c:lineChart>
      <c:catAx>
        <c:axId val="139835648"/>
        <c:scaling>
          <c:orientation val="minMax"/>
        </c:scaling>
        <c:delete val="0"/>
        <c:axPos val="b"/>
        <c:majorTickMark val="out"/>
        <c:minorTickMark val="none"/>
        <c:tickLblPos val="nextTo"/>
        <c:crossAx val="139845632"/>
        <c:crosses val="autoZero"/>
        <c:auto val="1"/>
        <c:lblAlgn val="ctr"/>
        <c:lblOffset val="100"/>
        <c:noMultiLvlLbl val="0"/>
      </c:catAx>
      <c:valAx>
        <c:axId val="139845632"/>
        <c:scaling>
          <c:orientation val="minMax"/>
          <c:max val="1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39835648"/>
        <c:crosses val="autoZero"/>
        <c:crossBetween val="between"/>
      </c:valAx>
    </c:plotArea>
    <c:legend>
      <c:legendPos val="b"/>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1"/>
          <c:order val="0"/>
          <c:tx>
            <c:strRef>
              <c:f>'487900'!$C$4</c:f>
              <c:strCache>
                <c:ptCount val="1"/>
                <c:pt idx="0">
                  <c:v>HYDROSS
Enforceable
Min. Flow
Oper. Improv.</c:v>
                </c:pt>
              </c:strCache>
            </c:strRef>
          </c:tx>
          <c:spPr>
            <a:ln>
              <a:solidFill>
                <a:schemeClr val="tx1"/>
              </a:solidFill>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'487900'!$C$23:$C$34</c:f>
              <c:numCache>
                <c:formatCode>[&gt;=20]#,##0_);[&lt;=-20]\(#,##0\);#,##0.0_)</c:formatCode>
                <c:ptCount val="12"/>
              </c:numCache>
            </c:numRef>
          </c:val>
          <c:smooth val="0"/>
        </c:ser>
        <c:ser>
          <c:idx val="3"/>
          <c:order val="1"/>
          <c:tx>
            <c:strRef>
              <c:f>'487900'!$D$5</c:f>
              <c:strCache>
                <c:ptCount val="1"/>
                <c:pt idx="0">
                  <c:v>HYDROSS
Natural
Flow</c:v>
                </c:pt>
              </c:strCache>
            </c:strRef>
          </c:tx>
          <c:spPr>
            <a:ln>
              <a:solidFill>
                <a:schemeClr val="accent1"/>
              </a:solidFill>
              <a:prstDash val="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'487900'!$D$23:$D$34</c:f>
              <c:numCache>
                <c:formatCode>[&gt;=20]#,##0_);[&lt;=-20]\(#,##0\);#,##0.0_)</c:formatCode>
                <c:ptCount val="12"/>
                <c:pt idx="0">
                  <c:v>4.899361559139785</c:v>
                </c:pt>
                <c:pt idx="1">
                  <c:v>4.0063244047619042</c:v>
                </c:pt>
                <c:pt idx="2">
                  <c:v>4.5171706989247316</c:v>
                </c:pt>
                <c:pt idx="3">
                  <c:v>7.2431944444444438</c:v>
                </c:pt>
                <c:pt idx="4">
                  <c:v>22.976176075268814</c:v>
                </c:pt>
                <c:pt idx="5">
                  <c:v>44.538923611111116</c:v>
                </c:pt>
                <c:pt idx="6">
                  <c:v>32.006451612903227</c:v>
                </c:pt>
                <c:pt idx="7">
                  <c:v>17.75154569892473</c:v>
                </c:pt>
                <c:pt idx="8">
                  <c:v>11.902534722222221</c:v>
                </c:pt>
                <c:pt idx="9">
                  <c:v>8.8798387096774185</c:v>
                </c:pt>
                <c:pt idx="10">
                  <c:v>7.4028472222222224</c:v>
                </c:pt>
                <c:pt idx="11">
                  <c:v>6.1313172043010749</c:v>
                </c:pt>
              </c:numCache>
            </c:numRef>
          </c:val>
          <c:smooth val="0"/>
        </c:ser>
        <c:ser>
          <c:idx val="4"/>
          <c:order val="2"/>
          <c:tx>
            <c:strRef>
              <c:f>'487900'!$F$5</c:f>
              <c:strCache>
                <c:ptCount val="1"/>
                <c:pt idx="0">
                  <c:v>HYDROSS
2009 HIA
(Existing)</c:v>
                </c:pt>
              </c:strCache>
            </c:strRef>
          </c:tx>
          <c:spPr>
            <a:ln>
              <a:solidFill>
                <a:schemeClr val="accent3"/>
              </a:solidFill>
              <a:prstDash val="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'487900'!$F$23:$F$34</c:f>
              <c:numCache>
                <c:formatCode>[&gt;=20]#,##0_);[&lt;=-20]\(#,##0\);#,##0.0_)</c:formatCode>
                <c:ptCount val="12"/>
                <c:pt idx="0">
                  <c:v>4.0044250672043011</c:v>
                </c:pt>
                <c:pt idx="1">
                  <c:v>0</c:v>
                </c:pt>
                <c:pt idx="2">
                  <c:v>0</c:v>
                </c:pt>
                <c:pt idx="3">
                  <c:v>3.1935177083333333</c:v>
                </c:pt>
                <c:pt idx="4">
                  <c:v>11.579529233870968</c:v>
                </c:pt>
                <c:pt idx="5">
                  <c:v>72.79233958333333</c:v>
                </c:pt>
                <c:pt idx="6">
                  <c:v>90.640709677419366</c:v>
                </c:pt>
                <c:pt idx="7">
                  <c:v>43.339630376344083</c:v>
                </c:pt>
                <c:pt idx="8">
                  <c:v>8.1612399305555545</c:v>
                </c:pt>
                <c:pt idx="9">
                  <c:v>14.894506384408604</c:v>
                </c:pt>
                <c:pt idx="10">
                  <c:v>10.742909375</c:v>
                </c:pt>
                <c:pt idx="11">
                  <c:v>7.5471717069892472</c:v>
                </c:pt>
              </c:numCache>
            </c:numRef>
          </c:val>
          <c:smooth val="0"/>
        </c:ser>
        <c:ser>
          <c:idx val="5"/>
          <c:order val="3"/>
          <c:tx>
            <c:strRef>
              <c:f>'487900'!$G$5</c:f>
              <c:strCache>
                <c:ptCount val="1"/>
                <c:pt idx="0">
                  <c:v>HYDROSS
Achievable
Management
Target
Oper. Improv.</c:v>
                </c:pt>
              </c:strCache>
            </c:strRef>
          </c:tx>
          <c:spPr>
            <a:ln>
              <a:solidFill>
                <a:schemeClr val="accent2"/>
              </a:solidFill>
              <a:prstDash val="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'487900'!$G$23:$G$34</c:f>
              <c:numCache>
                <c:formatCode>[&gt;=20]#,##0_);[&lt;=-20]\(#,##0\);#,##0.0_)</c:formatCode>
                <c:ptCount val="12"/>
                <c:pt idx="0">
                  <c:v>1.4374442204301077</c:v>
                </c:pt>
                <c:pt idx="1">
                  <c:v>3.2225703124999998</c:v>
                </c:pt>
                <c:pt idx="2">
                  <c:v>0.73604267473118279</c:v>
                </c:pt>
                <c:pt idx="3">
                  <c:v>0</c:v>
                </c:pt>
                <c:pt idx="4">
                  <c:v>0</c:v>
                </c:pt>
                <c:pt idx="5">
                  <c:v>0</c:v>
                </c:pt>
                <c:pt idx="6">
                  <c:v>0</c:v>
                </c:pt>
                <c:pt idx="7">
                  <c:v>0</c:v>
                </c:pt>
                <c:pt idx="8">
                  <c:v>9.2472569444444444E-2</c:v>
                </c:pt>
                <c:pt idx="9">
                  <c:v>0.21455544354838707</c:v>
                </c:pt>
                <c:pt idx="10">
                  <c:v>0.24998263888888889</c:v>
                </c:pt>
                <c:pt idx="11">
                  <c:v>1.2130493951612906</c:v>
                </c:pt>
              </c:numCache>
            </c:numRef>
          </c:val>
          <c:smooth val="0"/>
        </c:ser>
        <c:dLbls>
          <c:showLegendKey val="0"/>
          <c:showVal val="0"/>
          <c:showCatName val="0"/>
          <c:showSerName val="0"/>
          <c:showPercent val="0"/>
          <c:showBubbleSize val="0"/>
        </c:dLbls>
        <c:marker val="1"/>
        <c:smooth val="0"/>
        <c:axId val="140000256"/>
        <c:axId val="140014336"/>
      </c:lineChart>
      <c:catAx>
        <c:axId val="140000256"/>
        <c:scaling>
          <c:orientation val="minMax"/>
        </c:scaling>
        <c:delete val="0"/>
        <c:axPos val="b"/>
        <c:majorTickMark val="out"/>
        <c:minorTickMark val="none"/>
        <c:tickLblPos val="nextTo"/>
        <c:crossAx val="140014336"/>
        <c:crosses val="autoZero"/>
        <c:auto val="1"/>
        <c:lblAlgn val="ctr"/>
        <c:lblOffset val="100"/>
        <c:noMultiLvlLbl val="0"/>
      </c:catAx>
      <c:valAx>
        <c:axId val="140014336"/>
        <c:scaling>
          <c:orientation val="minMax"/>
          <c:max val="1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40000256"/>
        <c:crosses val="autoZero"/>
        <c:crossBetween val="between"/>
      </c:valAx>
    </c:plotArea>
    <c:legend>
      <c:legendPos val="b"/>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1"/>
          <c:order val="0"/>
          <c:tx>
            <c:strRef>
              <c:f>'487900'!$C$4</c:f>
              <c:strCache>
                <c:ptCount val="1"/>
                <c:pt idx="0">
                  <c:v>HYDROSS
Enforceable
Min. Flow
Oper. Improv.</c:v>
                </c:pt>
              </c:strCache>
            </c:strRef>
          </c:tx>
          <c:spPr>
            <a:ln>
              <a:solidFill>
                <a:schemeClr val="tx1"/>
              </a:solidFill>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'487900'!$C$23:$C$34</c:f>
              <c:numCache>
                <c:formatCode>[&gt;=20]#,##0_);[&lt;=-20]\(#,##0\);#,##0.0_)</c:formatCode>
                <c:ptCount val="12"/>
              </c:numCache>
            </c:numRef>
          </c:val>
          <c:smooth val="0"/>
        </c:ser>
        <c:ser>
          <c:idx val="3"/>
          <c:order val="1"/>
          <c:tx>
            <c:strRef>
              <c:f>'487900'!$K$5</c:f>
              <c:strCache>
                <c:ptCount val="1"/>
                <c:pt idx="0">
                  <c:v>HYDROSS
Natural
Flow</c:v>
                </c:pt>
              </c:strCache>
            </c:strRef>
          </c:tx>
          <c:spPr>
            <a:ln>
              <a:solidFill>
                <a:schemeClr val="accent1"/>
              </a:solidFill>
              <a:prstDash val="sys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'487900'!$K$23:$K$34</c:f>
              <c:numCache>
                <c:formatCode>[&gt;=20]#,##0_);[&lt;=-20]\(#,##0\);#,##0.0_)</c:formatCode>
                <c:ptCount val="12"/>
                <c:pt idx="0">
                  <c:v>4.5158154121863801</c:v>
                </c:pt>
                <c:pt idx="1">
                  <c:v>3.9448040674603173</c:v>
                </c:pt>
                <c:pt idx="2">
                  <c:v>3.8883176523297491</c:v>
                </c:pt>
                <c:pt idx="3">
                  <c:v>5.2685416666666667</c:v>
                </c:pt>
                <c:pt idx="4">
                  <c:v>16.564314516129031</c:v>
                </c:pt>
                <c:pt idx="5">
                  <c:v>32.587372685185187</c:v>
                </c:pt>
                <c:pt idx="6">
                  <c:v>21.469097222222221</c:v>
                </c:pt>
                <c:pt idx="7">
                  <c:v>14.380947580645161</c:v>
                </c:pt>
                <c:pt idx="8">
                  <c:v>10.160358796296297</c:v>
                </c:pt>
                <c:pt idx="9">
                  <c:v>7.9446908602150534</c:v>
                </c:pt>
                <c:pt idx="10">
                  <c:v>6.5471643518518512</c:v>
                </c:pt>
                <c:pt idx="11">
                  <c:v>5.2815524193548393</c:v>
                </c:pt>
              </c:numCache>
            </c:numRef>
          </c:val>
          <c:smooth val="0"/>
        </c:ser>
        <c:ser>
          <c:idx val="4"/>
          <c:order val="2"/>
          <c:tx>
            <c:strRef>
              <c:f>'487900'!$M$5</c:f>
              <c:strCache>
                <c:ptCount val="1"/>
                <c:pt idx="0">
                  <c:v>HYDROSS
2009 HIA
(Existing)</c:v>
                </c:pt>
              </c:strCache>
            </c:strRef>
          </c:tx>
          <c:spPr>
            <a:ln>
              <a:solidFill>
                <a:schemeClr val="accent3"/>
              </a:solidFill>
              <a:prstDash val="sys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'487900'!$M$23:$M$34</c:f>
              <c:numCache>
                <c:formatCode>[&gt;=20]#,##0_);[&lt;=-20]\(#,##0\);#,##0.0_)</c:formatCode>
                <c:ptCount val="12"/>
                <c:pt idx="0">
                  <c:v>5.1524342517921138</c:v>
                </c:pt>
                <c:pt idx="1">
                  <c:v>1.599213665674603</c:v>
                </c:pt>
                <c:pt idx="2">
                  <c:v>1.1719977598566307</c:v>
                </c:pt>
                <c:pt idx="3">
                  <c:v>0.66652233796296301</c:v>
                </c:pt>
                <c:pt idx="4">
                  <c:v>5.6551101030465949</c:v>
                </c:pt>
                <c:pt idx="5">
                  <c:v>40.66700763888889</c:v>
                </c:pt>
                <c:pt idx="6">
                  <c:v>49.135148185483864</c:v>
                </c:pt>
                <c:pt idx="7">
                  <c:v>51.640829413082436</c:v>
                </c:pt>
                <c:pt idx="8">
                  <c:v>8.9742927083333317</c:v>
                </c:pt>
                <c:pt idx="9">
                  <c:v>2.9423817204301064</c:v>
                </c:pt>
                <c:pt idx="10">
                  <c:v>13.51578402777778</c:v>
                </c:pt>
                <c:pt idx="11">
                  <c:v>5.1590209453405027</c:v>
                </c:pt>
              </c:numCache>
            </c:numRef>
          </c:val>
          <c:smooth val="0"/>
        </c:ser>
        <c:ser>
          <c:idx val="5"/>
          <c:order val="3"/>
          <c:tx>
            <c:strRef>
              <c:f>'487900'!$N$5</c:f>
              <c:strCache>
                <c:ptCount val="1"/>
                <c:pt idx="0">
                  <c:v>HYDROSS
Achievable
Management
Target
Oper. Improv.</c:v>
                </c:pt>
              </c:strCache>
            </c:strRef>
          </c:tx>
          <c:spPr>
            <a:ln>
              <a:solidFill>
                <a:schemeClr val="accent2"/>
              </a:solidFill>
              <a:prstDash val="sys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'487900'!$N$23:$N$34</c:f>
              <c:numCache>
                <c:formatCode>[&gt;=20]#,##0_);[&lt;=-20]\(#,##0\);#,##0.0_)</c:formatCode>
                <c:ptCount val="12"/>
                <c:pt idx="0">
                  <c:v>3.9669784946236559</c:v>
                </c:pt>
                <c:pt idx="1">
                  <c:v>2.7141722470238094</c:v>
                </c:pt>
                <c:pt idx="2">
                  <c:v>4.1661514336917567E-2</c:v>
                </c:pt>
                <c:pt idx="3">
                  <c:v>0.17276111111111109</c:v>
                </c:pt>
                <c:pt idx="4">
                  <c:v>8.3323028673835134E-2</c:v>
                </c:pt>
                <c:pt idx="5">
                  <c:v>4.1663773148148148E-2</c:v>
                </c:pt>
                <c:pt idx="6">
                  <c:v>0</c:v>
                </c:pt>
                <c:pt idx="7">
                  <c:v>4.1661514336917567E-2</c:v>
                </c:pt>
                <c:pt idx="8">
                  <c:v>8.3327546296296295E-2</c:v>
                </c:pt>
                <c:pt idx="9">
                  <c:v>0.16712040770609318</c:v>
                </c:pt>
                <c:pt idx="10">
                  <c:v>0.52950104166666667</c:v>
                </c:pt>
                <c:pt idx="11">
                  <c:v>1.6585321460573477</c:v>
                </c:pt>
              </c:numCache>
            </c:numRef>
          </c:val>
          <c:smooth val="0"/>
        </c:ser>
        <c:dLbls>
          <c:showLegendKey val="0"/>
          <c:showVal val="0"/>
          <c:showCatName val="0"/>
          <c:showSerName val="0"/>
          <c:showPercent val="0"/>
          <c:showBubbleSize val="0"/>
        </c:dLbls>
        <c:marker val="1"/>
        <c:smooth val="0"/>
        <c:axId val="140045696"/>
        <c:axId val="140248192"/>
      </c:lineChart>
      <c:catAx>
        <c:axId val="140045696"/>
        <c:scaling>
          <c:orientation val="minMax"/>
        </c:scaling>
        <c:delete val="0"/>
        <c:axPos val="b"/>
        <c:majorTickMark val="out"/>
        <c:minorTickMark val="none"/>
        <c:tickLblPos val="nextTo"/>
        <c:crossAx val="140248192"/>
        <c:crosses val="autoZero"/>
        <c:auto val="1"/>
        <c:lblAlgn val="ctr"/>
        <c:lblOffset val="100"/>
        <c:noMultiLvlLbl val="0"/>
      </c:catAx>
      <c:valAx>
        <c:axId val="140248192"/>
        <c:scaling>
          <c:orientation val="minMax"/>
          <c:max val="1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40045696"/>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'487900'!$C$4</c:f>
              <c:strCache>
                <c:ptCount val="1"/>
                <c:pt idx="0">
                  <c:v>HYDROSS
Enforceable
Min. Flow
Oper. Improv.</c:v>
                </c:pt>
              </c:strCache>
            </c:strRef>
          </c:tx>
          <c:spPr>
            <a:ln>
              <a:solidFill>
                <a:schemeClr val="tx1"/>
              </a:solidFill>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'487900'!$C$23:$C$34</c:f>
              <c:numCache>
                <c:formatCode>[&gt;=20]#,##0_);[&lt;=-20]\(#,##0\);#,##0.0_)</c:formatCode>
                <c:ptCount val="12"/>
              </c:numCache>
            </c:numRef>
          </c:val>
          <c:smooth val="0"/>
        </c:ser>
        <c:ser>
          <c:idx val="3"/>
          <c:order val="1"/>
          <c:tx>
            <c:strRef>
              <c:f>'487900'!$R$5</c:f>
              <c:strCache>
                <c:ptCount val="1"/>
                <c:pt idx="0">
                  <c:v>HYDROSS
Natural
Flow</c:v>
                </c:pt>
              </c:strCache>
            </c:strRef>
          </c:tx>
          <c:spPr>
            <a:ln>
              <a:solidFill>
                <a:schemeClr val="accent1"/>
              </a:solidFill>
              <a:prstDash val="sysDot"/>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'487900'!$R$23:$R$34</c:f>
              <c:numCache>
                <c:formatCode>[&gt;=20]#,##0_);[&lt;=-20]\(#,##0\);#,##0.0_)</c:formatCode>
                <c:ptCount val="12"/>
                <c:pt idx="0">
                  <c:v>4.1797043010752688</c:v>
                </c:pt>
                <c:pt idx="1">
                  <c:v>3.6327008928571431</c:v>
                </c:pt>
                <c:pt idx="2">
                  <c:v>3.557627688172043</c:v>
                </c:pt>
                <c:pt idx="3">
                  <c:v>5.6214583333333339</c:v>
                </c:pt>
                <c:pt idx="4">
                  <c:v>16.202452956989248</c:v>
                </c:pt>
                <c:pt idx="5">
                  <c:v>18.805416666666666</c:v>
                </c:pt>
                <c:pt idx="6">
                  <c:v>13.547446236559141</c:v>
                </c:pt>
                <c:pt idx="7">
                  <c:v>9.3962029569892476</c:v>
                </c:pt>
                <c:pt idx="8">
                  <c:v>6.8482638888888889</c:v>
                </c:pt>
                <c:pt idx="9">
                  <c:v>5.6759408602150545</c:v>
                </c:pt>
                <c:pt idx="10">
                  <c:v>4.8189930555555556</c:v>
                </c:pt>
                <c:pt idx="11">
                  <c:v>4.1675067204301079</c:v>
                </c:pt>
              </c:numCache>
            </c:numRef>
          </c:val>
          <c:smooth val="0"/>
        </c:ser>
        <c:ser>
          <c:idx val="4"/>
          <c:order val="2"/>
          <c:tx>
            <c:strRef>
              <c:f>'487900'!$T$5</c:f>
              <c:strCache>
                <c:ptCount val="1"/>
                <c:pt idx="0">
                  <c:v>HYDROSS
2009 HIA
(Existing)</c:v>
                </c:pt>
              </c:strCache>
            </c:strRef>
          </c:tx>
          <c:spPr>
            <a:ln>
              <a:solidFill>
                <a:schemeClr val="accent3"/>
              </a:solidFill>
              <a:prstDash val="sysDot"/>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'487900'!$T$23:$T$34</c:f>
              <c:numCache>
                <c:formatCode>[&gt;=20]#,##0_);[&lt;=-20]\(#,##0\);#,##0.0_)</c:formatCode>
                <c:ptCount val="12"/>
                <c:pt idx="0">
                  <c:v>4.0981838037634413</c:v>
                </c:pt>
                <c:pt idx="1">
                  <c:v>0</c:v>
                </c:pt>
                <c:pt idx="2">
                  <c:v>1.7660063844086022</c:v>
                </c:pt>
                <c:pt idx="3">
                  <c:v>0</c:v>
                </c:pt>
                <c:pt idx="4">
                  <c:v>5.0010080645161291E-2</c:v>
                </c:pt>
                <c:pt idx="5">
                  <c:v>9.9993055555555557E-2</c:v>
                </c:pt>
                <c:pt idx="6">
                  <c:v>25.002316196236556</c:v>
                </c:pt>
                <c:pt idx="7">
                  <c:v>7.5015120967741947E-2</c:v>
                </c:pt>
                <c:pt idx="8">
                  <c:v>5.3032871527777781</c:v>
                </c:pt>
                <c:pt idx="9">
                  <c:v>0.37495362903225804</c:v>
                </c:pt>
                <c:pt idx="10">
                  <c:v>0.99993055555555554</c:v>
                </c:pt>
                <c:pt idx="11">
                  <c:v>5.467402889784946</c:v>
                </c:pt>
              </c:numCache>
            </c:numRef>
          </c:val>
          <c:smooth val="0"/>
        </c:ser>
        <c:ser>
          <c:idx val="5"/>
          <c:order val="3"/>
          <c:tx>
            <c:strRef>
              <c:f>'487900'!$U$5</c:f>
              <c:strCache>
                <c:ptCount val="1"/>
                <c:pt idx="0">
                  <c:v>HYDROSS
Achievable
Flow
Oper. Improv.</c:v>
                </c:pt>
              </c:strCache>
            </c:strRef>
          </c:tx>
          <c:spPr>
            <a:ln>
              <a:solidFill>
                <a:schemeClr val="accent2"/>
              </a:solidFill>
              <a:prstDash val="sysDot"/>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'487900'!$U$23:$U$34</c:f>
              <c:numCache>
                <c:formatCode>[&gt;=20]#,##0_);[&lt;=-20]\(#,##0\);#,##0.0_)</c:formatCode>
                <c:ptCount val="12"/>
                <c:pt idx="0">
                  <c:v>4.1670188172043012</c:v>
                </c:pt>
                <c:pt idx="1">
                  <c:v>3.6337812499999997</c:v>
                </c:pt>
                <c:pt idx="2">
                  <c:v>0</c:v>
                </c:pt>
                <c:pt idx="3">
                  <c:v>0</c:v>
                </c:pt>
                <c:pt idx="4">
                  <c:v>2.0338245967741937</c:v>
                </c:pt>
                <c:pt idx="5">
                  <c:v>0</c:v>
                </c:pt>
                <c:pt idx="6">
                  <c:v>0</c:v>
                </c:pt>
                <c:pt idx="7">
                  <c:v>0</c:v>
                </c:pt>
                <c:pt idx="8">
                  <c:v>0</c:v>
                </c:pt>
                <c:pt idx="9">
                  <c:v>0</c:v>
                </c:pt>
                <c:pt idx="10">
                  <c:v>0.51269548611111104</c:v>
                </c:pt>
                <c:pt idx="11">
                  <c:v>0</c:v>
                </c:pt>
              </c:numCache>
            </c:numRef>
          </c:val>
          <c:smooth val="0"/>
        </c:ser>
        <c:dLbls>
          <c:showLegendKey val="0"/>
          <c:showVal val="0"/>
          <c:showCatName val="0"/>
          <c:showSerName val="0"/>
          <c:showPercent val="0"/>
          <c:showBubbleSize val="0"/>
        </c:dLbls>
        <c:marker val="1"/>
        <c:smooth val="0"/>
        <c:axId val="140308480"/>
        <c:axId val="140310016"/>
      </c:lineChart>
      <c:catAx>
        <c:axId val="140308480"/>
        <c:scaling>
          <c:orientation val="minMax"/>
        </c:scaling>
        <c:delete val="0"/>
        <c:axPos val="b"/>
        <c:majorTickMark val="out"/>
        <c:minorTickMark val="none"/>
        <c:tickLblPos val="nextTo"/>
        <c:crossAx val="140310016"/>
        <c:crosses val="autoZero"/>
        <c:auto val="1"/>
        <c:lblAlgn val="ctr"/>
        <c:lblOffset val="100"/>
        <c:noMultiLvlLbl val="0"/>
      </c:catAx>
      <c:valAx>
        <c:axId val="140310016"/>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40308480"/>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'999430'!$B$4</c:f>
              <c:strCache>
                <c:ptCount val="1"/>
                <c:pt idx="0">
                  <c:v>Interim
Instream
Flow</c:v>
                </c:pt>
              </c:strCache>
            </c:strRef>
          </c:tx>
          <c:spPr>
            <a:ln>
              <a:solidFill>
                <a:schemeClr val="tx1"/>
              </a:solidFill>
              <a:prstDash val="dash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'999430'!$B$23:$B$34</c:f>
              <c:numCache>
                <c:formatCode>[&gt;=20]#,##0_);[&lt;=-20]\(#,##0\);#,##0.0_)</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ser>
        <c:ser>
          <c:idx val="1"/>
          <c:order val="1"/>
          <c:tx>
            <c:strRef>
              <c:f>'999430'!$C$4</c:f>
              <c:strCache>
                <c:ptCount val="1"/>
                <c:pt idx="0">
                  <c:v>HYDROSS
Enforceable
Min. Flow
Oper. Improv.</c:v>
                </c:pt>
              </c:strCache>
            </c:strRef>
          </c:tx>
          <c:spPr>
            <a:ln>
              <a:solidFill>
                <a:schemeClr val="tx1"/>
              </a:solidFill>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'999430'!$C$23:$C$34</c:f>
              <c:numCache>
                <c:formatCode>[&gt;=20]#,##0_);[&lt;=-20]\(#,##0\);#,##0.0_)</c:formatCode>
                <c:ptCount val="12"/>
                <c:pt idx="0">
                  <c:v>18</c:v>
                </c:pt>
                <c:pt idx="1">
                  <c:v>18</c:v>
                </c:pt>
                <c:pt idx="2">
                  <c:v>20</c:v>
                </c:pt>
                <c:pt idx="3">
                  <c:v>26</c:v>
                </c:pt>
                <c:pt idx="4">
                  <c:v>69</c:v>
                </c:pt>
                <c:pt idx="5">
                  <c:v>95</c:v>
                </c:pt>
                <c:pt idx="6">
                  <c:v>61</c:v>
                </c:pt>
                <c:pt idx="7">
                  <c:v>38</c:v>
                </c:pt>
                <c:pt idx="8">
                  <c:v>26</c:v>
                </c:pt>
                <c:pt idx="9">
                  <c:v>20</c:v>
                </c:pt>
                <c:pt idx="10">
                  <c:v>20</c:v>
                </c:pt>
                <c:pt idx="11">
                  <c:v>20</c:v>
                </c:pt>
              </c:numCache>
            </c:numRef>
          </c:val>
          <c:smooth val="0"/>
        </c:ser>
        <c:ser>
          <c:idx val="3"/>
          <c:order val="2"/>
          <c:tx>
            <c:strRef>
              <c:f>'999430'!$D$5</c:f>
              <c:strCache>
                <c:ptCount val="1"/>
                <c:pt idx="0">
                  <c:v>HYDROSS
Natural
Flow</c:v>
                </c:pt>
              </c:strCache>
            </c:strRef>
          </c:tx>
          <c:spPr>
            <a:ln>
              <a:solidFill>
                <a:schemeClr val="accent1"/>
              </a:solidFill>
              <a:prstDash val="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'999430'!$D$23:$D$34</c:f>
              <c:numCache>
                <c:formatCode>[&gt;=20]#,##0_);[&lt;=-20]\(#,##0\);#,##0.0_)</c:formatCode>
                <c:ptCount val="12"/>
                <c:pt idx="0">
                  <c:v>29.37584005376344</c:v>
                </c:pt>
                <c:pt idx="1">
                  <c:v>23.934412202380951</c:v>
                </c:pt>
                <c:pt idx="2">
                  <c:v>23.951982526881718</c:v>
                </c:pt>
                <c:pt idx="3">
                  <c:v>47.85381944444444</c:v>
                </c:pt>
                <c:pt idx="4">
                  <c:v>110.71743951612903</c:v>
                </c:pt>
                <c:pt idx="5">
                  <c:v>288.73204861111111</c:v>
                </c:pt>
                <c:pt idx="6">
                  <c:v>256.29149865591398</c:v>
                </c:pt>
                <c:pt idx="7">
                  <c:v>101.24805107526882</c:v>
                </c:pt>
                <c:pt idx="8">
                  <c:v>62.32340277777778</c:v>
                </c:pt>
                <c:pt idx="9">
                  <c:v>41.662869623655915</c:v>
                </c:pt>
                <c:pt idx="10">
                  <c:v>41.064375000000005</c:v>
                </c:pt>
                <c:pt idx="11">
                  <c:v>29.530342741935481</c:v>
                </c:pt>
              </c:numCache>
            </c:numRef>
          </c:val>
          <c:smooth val="0"/>
        </c:ser>
        <c:ser>
          <c:idx val="4"/>
          <c:order val="3"/>
          <c:tx>
            <c:strRef>
              <c:f>'999430'!$F$5</c:f>
              <c:strCache>
                <c:ptCount val="1"/>
                <c:pt idx="0">
                  <c:v>HYDROSS
2009 HIA
(Existing)</c:v>
                </c:pt>
              </c:strCache>
            </c:strRef>
          </c:tx>
          <c:spPr>
            <a:ln>
              <a:solidFill>
                <a:schemeClr val="accent3"/>
              </a:solidFill>
              <a:prstDash val="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'999430'!$F$23:$F$34</c:f>
              <c:numCache>
                <c:formatCode>[&gt;=20]#,##0_);[&lt;=-20]\(#,##0\);#,##0.0_)</c:formatCode>
                <c:ptCount val="12"/>
                <c:pt idx="0">
                  <c:v>24.401463373655915</c:v>
                </c:pt>
                <c:pt idx="1">
                  <c:v>33.655915922619045</c:v>
                </c:pt>
                <c:pt idx="2">
                  <c:v>18.894255712365592</c:v>
                </c:pt>
                <c:pt idx="3">
                  <c:v>39.222065972222225</c:v>
                </c:pt>
                <c:pt idx="4">
                  <c:v>21.380976478494627</c:v>
                </c:pt>
                <c:pt idx="5">
                  <c:v>188.41040243055556</c:v>
                </c:pt>
                <c:pt idx="6">
                  <c:v>143.23171706989245</c:v>
                </c:pt>
                <c:pt idx="7">
                  <c:v>45.145807459677421</c:v>
                </c:pt>
                <c:pt idx="8">
                  <c:v>70.062235069444441</c:v>
                </c:pt>
                <c:pt idx="9">
                  <c:v>29.13510047043011</c:v>
                </c:pt>
                <c:pt idx="10">
                  <c:v>23.538071180555555</c:v>
                </c:pt>
                <c:pt idx="11">
                  <c:v>24.004269489247314</c:v>
                </c:pt>
              </c:numCache>
            </c:numRef>
          </c:val>
          <c:smooth val="0"/>
        </c:ser>
        <c:ser>
          <c:idx val="5"/>
          <c:order val="4"/>
          <c:tx>
            <c:strRef>
              <c:f>'999430'!$G$5</c:f>
              <c:strCache>
                <c:ptCount val="1"/>
                <c:pt idx="0">
                  <c:v>HYDROSS
Achievable
Management
Target
Oper. Improv.</c:v>
                </c:pt>
              </c:strCache>
            </c:strRef>
          </c:tx>
          <c:spPr>
            <a:ln>
              <a:solidFill>
                <a:schemeClr val="accent2"/>
              </a:solidFill>
              <a:prstDash val="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'999430'!$G$23:$G$34</c:f>
              <c:numCache>
                <c:formatCode>[&gt;=20]#,##0_);[&lt;=-20]\(#,##0\);#,##0.0_)</c:formatCode>
                <c:ptCount val="12"/>
                <c:pt idx="0">
                  <c:v>36.807216061827958</c:v>
                </c:pt>
                <c:pt idx="1">
                  <c:v>24.464282366071423</c:v>
                </c:pt>
                <c:pt idx="2">
                  <c:v>19.773497983870964</c:v>
                </c:pt>
                <c:pt idx="3">
                  <c:v>26.846580902777774</c:v>
                </c:pt>
                <c:pt idx="4">
                  <c:v>80.877766129032267</c:v>
                </c:pt>
                <c:pt idx="5">
                  <c:v>168.36906319444446</c:v>
                </c:pt>
                <c:pt idx="6">
                  <c:v>187.34394220430107</c:v>
                </c:pt>
                <c:pt idx="7">
                  <c:v>65.328656250000009</c:v>
                </c:pt>
                <c:pt idx="8">
                  <c:v>30.624679861111108</c:v>
                </c:pt>
                <c:pt idx="9">
                  <c:v>48.010653225806458</c:v>
                </c:pt>
                <c:pt idx="10">
                  <c:v>40.740784027777771</c:v>
                </c:pt>
                <c:pt idx="11">
                  <c:v>28.002717741935484</c:v>
                </c:pt>
              </c:numCache>
            </c:numRef>
          </c:val>
          <c:smooth val="0"/>
        </c:ser>
        <c:dLbls>
          <c:showLegendKey val="0"/>
          <c:showVal val="0"/>
          <c:showCatName val="0"/>
          <c:showSerName val="0"/>
          <c:showPercent val="0"/>
          <c:showBubbleSize val="0"/>
        </c:dLbls>
        <c:marker val="1"/>
        <c:smooth val="0"/>
        <c:axId val="140486144"/>
        <c:axId val="140487680"/>
      </c:lineChart>
      <c:catAx>
        <c:axId val="140486144"/>
        <c:scaling>
          <c:orientation val="minMax"/>
        </c:scaling>
        <c:delete val="0"/>
        <c:axPos val="b"/>
        <c:majorTickMark val="out"/>
        <c:minorTickMark val="none"/>
        <c:tickLblPos val="nextTo"/>
        <c:crossAx val="140487680"/>
        <c:crosses val="autoZero"/>
        <c:auto val="1"/>
        <c:lblAlgn val="ctr"/>
        <c:lblOffset val="100"/>
        <c:noMultiLvlLbl val="0"/>
      </c:catAx>
      <c:valAx>
        <c:axId val="140487680"/>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40486144"/>
        <c:crosses val="autoZero"/>
        <c:crossBetween val="between"/>
      </c:valAx>
    </c:plotArea>
    <c:legend>
      <c:legendPos val="b"/>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'999430'!$B$4</c:f>
              <c:strCache>
                <c:ptCount val="1"/>
                <c:pt idx="0">
                  <c:v>Interim
Instream
Flow</c:v>
                </c:pt>
              </c:strCache>
            </c:strRef>
          </c:tx>
          <c:spPr>
            <a:ln>
              <a:solidFill>
                <a:schemeClr val="tx1"/>
              </a:solidFill>
              <a:prstDash val="dash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'999430'!$B$23:$B$34</c:f>
              <c:numCache>
                <c:formatCode>[&gt;=20]#,##0_);[&lt;=-20]\(#,##0\);#,##0.0_)</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ser>
        <c:ser>
          <c:idx val="1"/>
          <c:order val="1"/>
          <c:tx>
            <c:strRef>
              <c:f>'999430'!$C$4</c:f>
              <c:strCache>
                <c:ptCount val="1"/>
                <c:pt idx="0">
                  <c:v>HYDROSS
Enforceable
Min. Flow
Oper. Improv.</c:v>
                </c:pt>
              </c:strCache>
            </c:strRef>
          </c:tx>
          <c:spPr>
            <a:ln>
              <a:solidFill>
                <a:schemeClr val="tx1"/>
              </a:solidFill>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'999430'!$C$23:$C$34</c:f>
              <c:numCache>
                <c:formatCode>[&gt;=20]#,##0_);[&lt;=-20]\(#,##0\);#,##0.0_)</c:formatCode>
                <c:ptCount val="12"/>
                <c:pt idx="0">
                  <c:v>18</c:v>
                </c:pt>
                <c:pt idx="1">
                  <c:v>18</c:v>
                </c:pt>
                <c:pt idx="2">
                  <c:v>20</c:v>
                </c:pt>
                <c:pt idx="3">
                  <c:v>26</c:v>
                </c:pt>
                <c:pt idx="4">
                  <c:v>69</c:v>
                </c:pt>
                <c:pt idx="5">
                  <c:v>95</c:v>
                </c:pt>
                <c:pt idx="6">
                  <c:v>61</c:v>
                </c:pt>
                <c:pt idx="7">
                  <c:v>38</c:v>
                </c:pt>
                <c:pt idx="8">
                  <c:v>26</c:v>
                </c:pt>
                <c:pt idx="9">
                  <c:v>20</c:v>
                </c:pt>
                <c:pt idx="10">
                  <c:v>20</c:v>
                </c:pt>
                <c:pt idx="11">
                  <c:v>20</c:v>
                </c:pt>
              </c:numCache>
            </c:numRef>
          </c:val>
          <c:smooth val="0"/>
        </c:ser>
        <c:ser>
          <c:idx val="3"/>
          <c:order val="2"/>
          <c:tx>
            <c:strRef>
              <c:f>'999430'!$K$5</c:f>
              <c:strCache>
                <c:ptCount val="1"/>
                <c:pt idx="0">
                  <c:v>HYDROSS
Natural
Flow</c:v>
                </c:pt>
              </c:strCache>
            </c:strRef>
          </c:tx>
          <c:spPr>
            <a:ln>
              <a:solidFill>
                <a:schemeClr val="accent1"/>
              </a:solidFill>
              <a:prstDash val="sys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'999430'!$K$23:$K$34</c:f>
              <c:numCache>
                <c:formatCode>[&gt;=20]#,##0_);[&lt;=-20]\(#,##0\);#,##0.0_)</c:formatCode>
                <c:ptCount val="12"/>
                <c:pt idx="0">
                  <c:v>22.00579077060932</c:v>
                </c:pt>
                <c:pt idx="1">
                  <c:v>22.603472222222223</c:v>
                </c:pt>
                <c:pt idx="2">
                  <c:v>24.015681003584227</c:v>
                </c:pt>
                <c:pt idx="3">
                  <c:v>39.512662037037032</c:v>
                </c:pt>
                <c:pt idx="4">
                  <c:v>127.11234318996415</c:v>
                </c:pt>
                <c:pt idx="5">
                  <c:v>249.15496527777776</c:v>
                </c:pt>
                <c:pt idx="6">
                  <c:v>173.44282034050178</c:v>
                </c:pt>
                <c:pt idx="7">
                  <c:v>76.717361111111117</c:v>
                </c:pt>
                <c:pt idx="8">
                  <c:v>56.421851851851855</c:v>
                </c:pt>
                <c:pt idx="9">
                  <c:v>41.029950716845875</c:v>
                </c:pt>
                <c:pt idx="10">
                  <c:v>37.865717592592588</c:v>
                </c:pt>
                <c:pt idx="11">
                  <c:v>28.721236559139786</c:v>
                </c:pt>
              </c:numCache>
            </c:numRef>
          </c:val>
          <c:smooth val="0"/>
        </c:ser>
        <c:ser>
          <c:idx val="4"/>
          <c:order val="3"/>
          <c:tx>
            <c:strRef>
              <c:f>'999430'!$M$5</c:f>
              <c:strCache>
                <c:ptCount val="1"/>
                <c:pt idx="0">
                  <c:v>HYDROSS
2009 HIA
(Existing)</c:v>
                </c:pt>
              </c:strCache>
            </c:strRef>
          </c:tx>
          <c:spPr>
            <a:ln>
              <a:solidFill>
                <a:schemeClr val="accent3"/>
              </a:solidFill>
              <a:prstDash val="sys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'999430'!$M$23:$M$34</c:f>
              <c:numCache>
                <c:formatCode>[&gt;=20]#,##0_);[&lt;=-20]\(#,##0\);#,##0.0_)</c:formatCode>
                <c:ptCount val="12"/>
                <c:pt idx="0">
                  <c:v>20.284427531362002</c:v>
                </c:pt>
                <c:pt idx="1">
                  <c:v>36.168526537698412</c:v>
                </c:pt>
                <c:pt idx="2">
                  <c:v>19.805347222222228</c:v>
                </c:pt>
                <c:pt idx="3">
                  <c:v>25.048890625000002</c:v>
                </c:pt>
                <c:pt idx="4">
                  <c:v>22.710824484767024</c:v>
                </c:pt>
                <c:pt idx="5">
                  <c:v>104.53944849537037</c:v>
                </c:pt>
                <c:pt idx="6">
                  <c:v>39.873037298387096</c:v>
                </c:pt>
                <c:pt idx="7">
                  <c:v>38.714389112903227</c:v>
                </c:pt>
                <c:pt idx="8">
                  <c:v>39.853548726851848</c:v>
                </c:pt>
                <c:pt idx="9">
                  <c:v>30.931275537634406</c:v>
                </c:pt>
                <c:pt idx="10">
                  <c:v>23.797030787037038</c:v>
                </c:pt>
                <c:pt idx="11">
                  <c:v>27.804141129032256</c:v>
                </c:pt>
              </c:numCache>
            </c:numRef>
          </c:val>
          <c:smooth val="0"/>
        </c:ser>
        <c:ser>
          <c:idx val="5"/>
          <c:order val="4"/>
          <c:tx>
            <c:strRef>
              <c:f>'999430'!$N$5</c:f>
              <c:strCache>
                <c:ptCount val="1"/>
                <c:pt idx="0">
                  <c:v>HYDROSS
Achievable
Management
Target
Oper. Improv.</c:v>
                </c:pt>
              </c:strCache>
            </c:strRef>
          </c:tx>
          <c:spPr>
            <a:ln>
              <a:solidFill>
                <a:schemeClr val="accent2"/>
              </a:solidFill>
              <a:prstDash val="sys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'999430'!$N$23:$N$34</c:f>
              <c:numCache>
                <c:formatCode>[&gt;=20]#,##0_);[&lt;=-20]\(#,##0\);#,##0.0_)</c:formatCode>
                <c:ptCount val="12"/>
                <c:pt idx="0">
                  <c:v>20.932959341397851</c:v>
                </c:pt>
                <c:pt idx="1">
                  <c:v>21.743357886904764</c:v>
                </c:pt>
                <c:pt idx="2">
                  <c:v>20.565541106630825</c:v>
                </c:pt>
                <c:pt idx="3">
                  <c:v>26.468273842592591</c:v>
                </c:pt>
                <c:pt idx="4">
                  <c:v>75.411501680107534</c:v>
                </c:pt>
                <c:pt idx="5">
                  <c:v>137.14239432870369</c:v>
                </c:pt>
                <c:pt idx="6">
                  <c:v>107.90732022849461</c:v>
                </c:pt>
                <c:pt idx="7">
                  <c:v>81.185727934587817</c:v>
                </c:pt>
                <c:pt idx="8">
                  <c:v>74.979400578703689</c:v>
                </c:pt>
                <c:pt idx="9">
                  <c:v>50.420027777777776</c:v>
                </c:pt>
                <c:pt idx="10">
                  <c:v>32.998884722222229</c:v>
                </c:pt>
                <c:pt idx="11">
                  <c:v>27.499377800179218</c:v>
                </c:pt>
              </c:numCache>
            </c:numRef>
          </c:val>
          <c:smooth val="0"/>
        </c:ser>
        <c:dLbls>
          <c:showLegendKey val="0"/>
          <c:showVal val="0"/>
          <c:showCatName val="0"/>
          <c:showSerName val="0"/>
          <c:showPercent val="0"/>
          <c:showBubbleSize val="0"/>
        </c:dLbls>
        <c:marker val="1"/>
        <c:smooth val="0"/>
        <c:axId val="140601984"/>
        <c:axId val="140611968"/>
      </c:lineChart>
      <c:catAx>
        <c:axId val="140601984"/>
        <c:scaling>
          <c:orientation val="minMax"/>
        </c:scaling>
        <c:delete val="0"/>
        <c:axPos val="b"/>
        <c:majorTickMark val="out"/>
        <c:minorTickMark val="none"/>
        <c:tickLblPos val="nextTo"/>
        <c:crossAx val="140611968"/>
        <c:crosses val="autoZero"/>
        <c:auto val="1"/>
        <c:lblAlgn val="ctr"/>
        <c:lblOffset val="100"/>
        <c:noMultiLvlLbl val="0"/>
      </c:catAx>
      <c:valAx>
        <c:axId val="140611968"/>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40601984"/>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'999430'!$B$4</c:f>
              <c:strCache>
                <c:ptCount val="1"/>
                <c:pt idx="0">
                  <c:v>Interim
Instream
Flow</c:v>
                </c:pt>
              </c:strCache>
            </c:strRef>
          </c:tx>
          <c:spPr>
            <a:ln>
              <a:solidFill>
                <a:schemeClr val="tx1"/>
              </a:solidFill>
              <a:prstDash val="dash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'999430'!$B$23:$B$34</c:f>
              <c:numCache>
                <c:formatCode>[&gt;=20]#,##0_);[&lt;=-20]\(#,##0\);#,##0.0_)</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ser>
        <c:ser>
          <c:idx val="1"/>
          <c:order val="1"/>
          <c:tx>
            <c:strRef>
              <c:f>'999430'!$C$4</c:f>
              <c:strCache>
                <c:ptCount val="1"/>
                <c:pt idx="0">
                  <c:v>HYDROSS
Enforceable
Min. Flow
Oper. Improv.</c:v>
                </c:pt>
              </c:strCache>
            </c:strRef>
          </c:tx>
          <c:spPr>
            <a:ln>
              <a:solidFill>
                <a:schemeClr val="tx1"/>
              </a:solidFill>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'999430'!$C$23:$C$34</c:f>
              <c:numCache>
                <c:formatCode>[&gt;=20]#,##0_);[&lt;=-20]\(#,##0\);#,##0.0_)</c:formatCode>
                <c:ptCount val="12"/>
                <c:pt idx="0">
                  <c:v>18</c:v>
                </c:pt>
                <c:pt idx="1">
                  <c:v>18</c:v>
                </c:pt>
                <c:pt idx="2">
                  <c:v>20</c:v>
                </c:pt>
                <c:pt idx="3">
                  <c:v>26</c:v>
                </c:pt>
                <c:pt idx="4">
                  <c:v>69</c:v>
                </c:pt>
                <c:pt idx="5">
                  <c:v>95</c:v>
                </c:pt>
                <c:pt idx="6">
                  <c:v>61</c:v>
                </c:pt>
                <c:pt idx="7">
                  <c:v>38</c:v>
                </c:pt>
                <c:pt idx="8">
                  <c:v>26</c:v>
                </c:pt>
                <c:pt idx="9">
                  <c:v>20</c:v>
                </c:pt>
                <c:pt idx="10">
                  <c:v>20</c:v>
                </c:pt>
                <c:pt idx="11">
                  <c:v>20</c:v>
                </c:pt>
              </c:numCache>
            </c:numRef>
          </c:val>
          <c:smooth val="0"/>
        </c:ser>
        <c:ser>
          <c:idx val="3"/>
          <c:order val="2"/>
          <c:tx>
            <c:strRef>
              <c:f>'999430'!$R$5</c:f>
              <c:strCache>
                <c:ptCount val="1"/>
                <c:pt idx="0">
                  <c:v>HYDROSS
Natural
Flow</c:v>
                </c:pt>
              </c:strCache>
            </c:strRef>
          </c:tx>
          <c:spPr>
            <a:ln>
              <a:solidFill>
                <a:schemeClr val="accent1"/>
              </a:solidFill>
              <a:prstDash val="sys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'999430'!$R$23:$R$34</c:f>
              <c:numCache>
                <c:formatCode>[&gt;=20]#,##0_);[&lt;=-20]\(#,##0\);#,##0.0_)</c:formatCode>
                <c:ptCount val="12"/>
                <c:pt idx="0">
                  <c:v>19.507997311827957</c:v>
                </c:pt>
                <c:pt idx="1">
                  <c:v>18.793712797619047</c:v>
                </c:pt>
                <c:pt idx="2">
                  <c:v>22.345967741935485</c:v>
                </c:pt>
                <c:pt idx="3">
                  <c:v>51.265347222222218</c:v>
                </c:pt>
                <c:pt idx="4">
                  <c:v>144.75275537634408</c:v>
                </c:pt>
                <c:pt idx="5">
                  <c:v>178.45819444444444</c:v>
                </c:pt>
                <c:pt idx="6">
                  <c:v>96.486928763440872</c:v>
                </c:pt>
                <c:pt idx="7">
                  <c:v>56.641498655913978</c:v>
                </c:pt>
                <c:pt idx="8">
                  <c:v>33.409444444444446</c:v>
                </c:pt>
                <c:pt idx="9">
                  <c:v>33.116431451612904</c:v>
                </c:pt>
                <c:pt idx="10">
                  <c:v>30.123958333333334</c:v>
                </c:pt>
                <c:pt idx="11">
                  <c:v>24.057694892473119</c:v>
                </c:pt>
              </c:numCache>
            </c:numRef>
          </c:val>
          <c:smooth val="0"/>
        </c:ser>
        <c:ser>
          <c:idx val="4"/>
          <c:order val="3"/>
          <c:tx>
            <c:strRef>
              <c:f>'999430'!$T$5</c:f>
              <c:strCache>
                <c:ptCount val="1"/>
                <c:pt idx="0">
                  <c:v>HYDROSS
2009 HIA
(Existing)</c:v>
                </c:pt>
              </c:strCache>
            </c:strRef>
          </c:tx>
          <c:spPr>
            <a:ln>
              <a:solidFill>
                <a:schemeClr val="accent3"/>
              </a:solidFill>
              <a:prstDash val="sys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'999430'!$T$23:$T$34</c:f>
              <c:numCache>
                <c:formatCode>[&gt;=20]#,##0_);[&lt;=-20]\(#,##0\);#,##0.0_)</c:formatCode>
                <c:ptCount val="12"/>
                <c:pt idx="0">
                  <c:v>19.469290322580644</c:v>
                </c:pt>
                <c:pt idx="1">
                  <c:v>21.876466889880952</c:v>
                </c:pt>
                <c:pt idx="2">
                  <c:v>21.937755376344089</c:v>
                </c:pt>
                <c:pt idx="3">
                  <c:v>26.35560659722222</c:v>
                </c:pt>
                <c:pt idx="4">
                  <c:v>22.26168245967742</c:v>
                </c:pt>
                <c:pt idx="5">
                  <c:v>27.677573611111107</c:v>
                </c:pt>
                <c:pt idx="6">
                  <c:v>34.462190524193545</c:v>
                </c:pt>
                <c:pt idx="7">
                  <c:v>36.612380040322577</c:v>
                </c:pt>
                <c:pt idx="8">
                  <c:v>28.225728819444448</c:v>
                </c:pt>
                <c:pt idx="9">
                  <c:v>26.902333333333331</c:v>
                </c:pt>
                <c:pt idx="10">
                  <c:v>19.017670833333334</c:v>
                </c:pt>
                <c:pt idx="11">
                  <c:v>19.218304771505377</c:v>
                </c:pt>
              </c:numCache>
            </c:numRef>
          </c:val>
          <c:smooth val="0"/>
        </c:ser>
        <c:ser>
          <c:idx val="5"/>
          <c:order val="4"/>
          <c:tx>
            <c:strRef>
              <c:f>'999430'!$U$5</c:f>
              <c:strCache>
                <c:ptCount val="1"/>
                <c:pt idx="0">
                  <c:v>HYDROSS
Achievable
Flow
Oper. Improv.</c:v>
                </c:pt>
              </c:strCache>
            </c:strRef>
          </c:tx>
          <c:spPr>
            <a:ln>
              <a:solidFill>
                <a:schemeClr val="accent2"/>
              </a:solidFill>
              <a:prstDash val="sys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'999430'!$U$23:$U$34</c:f>
              <c:numCache>
                <c:formatCode>[&gt;=20]#,##0_);[&lt;=-20]\(#,##0\);#,##0.0_)</c:formatCode>
                <c:ptCount val="12"/>
                <c:pt idx="0">
                  <c:v>19.335848790322579</c:v>
                </c:pt>
                <c:pt idx="1">
                  <c:v>18.786015252976188</c:v>
                </c:pt>
                <c:pt idx="2">
                  <c:v>20.789231182795696</c:v>
                </c:pt>
                <c:pt idx="3">
                  <c:v>26.372412152777777</c:v>
                </c:pt>
                <c:pt idx="4">
                  <c:v>74.650860551075255</c:v>
                </c:pt>
                <c:pt idx="5">
                  <c:v>97.680190972222221</c:v>
                </c:pt>
                <c:pt idx="6">
                  <c:v>61.872431115591397</c:v>
                </c:pt>
                <c:pt idx="7">
                  <c:v>41.320727486559143</c:v>
                </c:pt>
                <c:pt idx="8">
                  <c:v>26.181963194444442</c:v>
                </c:pt>
                <c:pt idx="9">
                  <c:v>19.999966397849462</c:v>
                </c:pt>
                <c:pt idx="10">
                  <c:v>20.014576388888887</c:v>
                </c:pt>
                <c:pt idx="11">
                  <c:v>20.466523857526884</c:v>
                </c:pt>
              </c:numCache>
            </c:numRef>
          </c:val>
          <c:smooth val="0"/>
        </c:ser>
        <c:dLbls>
          <c:showLegendKey val="0"/>
          <c:showVal val="0"/>
          <c:showCatName val="0"/>
          <c:showSerName val="0"/>
          <c:showPercent val="0"/>
          <c:showBubbleSize val="0"/>
        </c:dLbls>
        <c:marker val="1"/>
        <c:smooth val="0"/>
        <c:axId val="140779520"/>
        <c:axId val="140781056"/>
      </c:lineChart>
      <c:catAx>
        <c:axId val="140779520"/>
        <c:scaling>
          <c:orientation val="minMax"/>
        </c:scaling>
        <c:delete val="0"/>
        <c:axPos val="b"/>
        <c:majorTickMark val="out"/>
        <c:minorTickMark val="none"/>
        <c:tickLblPos val="nextTo"/>
        <c:crossAx val="140781056"/>
        <c:crosses val="autoZero"/>
        <c:auto val="1"/>
        <c:lblAlgn val="ctr"/>
        <c:lblOffset val="100"/>
        <c:noMultiLvlLbl val="0"/>
      </c:catAx>
      <c:valAx>
        <c:axId val="140781056"/>
        <c:scaling>
          <c:orientation val="minMax"/>
          <c:max val="5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40779520"/>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'352200'!$B$4</c:f>
              <c:strCache>
                <c:ptCount val="1"/>
                <c:pt idx="0">
                  <c:v>Interim
Instream
Flow</c:v>
                </c:pt>
              </c:strCache>
            </c:strRef>
          </c:tx>
          <c:spPr>
            <a:ln>
              <a:solidFill>
                <a:schemeClr val="tx1"/>
              </a:solidFill>
              <a:prstDash val="dash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'352200'!$B$23:$B$34</c:f>
              <c:numCache>
                <c:formatCode>[&gt;=20]#,##0_);[&lt;=-20]\(#,##0\);#,##0.0_)</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mooth val="0"/>
        </c:ser>
        <c:ser>
          <c:idx val="1"/>
          <c:order val="1"/>
          <c:tx>
            <c:strRef>
              <c:f>'352200'!$C$4</c:f>
              <c:strCache>
                <c:ptCount val="1"/>
                <c:pt idx="0">
                  <c:v>HYDROSS
Enforceable
Min. Flow
Oper. Improv.</c:v>
                </c:pt>
              </c:strCache>
            </c:strRef>
          </c:tx>
          <c:spPr>
            <a:ln>
              <a:solidFill>
                <a:schemeClr val="tx1"/>
              </a:solidFill>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'352200'!$C$23:$C$34</c:f>
              <c:numCache>
                <c:formatCode>[&gt;=20]#,##0_);[&lt;=-20]\(#,##0\);#,##0.0_)</c:formatCode>
                <c:ptCount val="12"/>
              </c:numCache>
            </c:numRef>
          </c:val>
          <c:smooth val="0"/>
        </c:ser>
        <c:ser>
          <c:idx val="3"/>
          <c:order val="2"/>
          <c:tx>
            <c:strRef>
              <c:f>'352200'!$D$5</c:f>
              <c:strCache>
                <c:ptCount val="1"/>
                <c:pt idx="0">
                  <c:v>HYDROSS
Natural
Flow</c:v>
                </c:pt>
              </c:strCache>
            </c:strRef>
          </c:tx>
          <c:spPr>
            <a:ln>
              <a:solidFill>
                <a:schemeClr val="accent1"/>
              </a:solidFill>
              <a:prstDash val="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'352200'!$D$23:$D$34</c:f>
              <c:numCache>
                <c:formatCode>[&gt;=20]#,##0_);[&lt;=-20]\(#,##0\);#,##0.0_)</c:formatCode>
                <c:ptCount val="12"/>
                <c:pt idx="0">
                  <c:v>9.1644489247311824</c:v>
                </c:pt>
                <c:pt idx="1">
                  <c:v>7.5129836309523812</c:v>
                </c:pt>
                <c:pt idx="2">
                  <c:v>8.8229166666666679</c:v>
                </c:pt>
                <c:pt idx="3">
                  <c:v>18.679375</c:v>
                </c:pt>
                <c:pt idx="4">
                  <c:v>46.6760752688172</c:v>
                </c:pt>
                <c:pt idx="5">
                  <c:v>93.89684027777777</c:v>
                </c:pt>
                <c:pt idx="6">
                  <c:v>59.780342741935485</c:v>
                </c:pt>
                <c:pt idx="7">
                  <c:v>19.703158602150538</c:v>
                </c:pt>
                <c:pt idx="8">
                  <c:v>11.541215277777779</c:v>
                </c:pt>
                <c:pt idx="9">
                  <c:v>9.9328965053763429</c:v>
                </c:pt>
                <c:pt idx="10">
                  <c:v>10.768159722222221</c:v>
                </c:pt>
                <c:pt idx="11">
                  <c:v>8.1601814516129032</c:v>
                </c:pt>
              </c:numCache>
            </c:numRef>
          </c:val>
          <c:smooth val="0"/>
        </c:ser>
        <c:ser>
          <c:idx val="4"/>
          <c:order val="3"/>
          <c:tx>
            <c:strRef>
              <c:f>'352200'!$F$5</c:f>
              <c:strCache>
                <c:ptCount val="1"/>
                <c:pt idx="0">
                  <c:v>HYDROSS
2009 HIA
(Existing)</c:v>
                </c:pt>
              </c:strCache>
            </c:strRef>
          </c:tx>
          <c:spPr>
            <a:ln>
              <a:solidFill>
                <a:schemeClr val="accent3"/>
              </a:solidFill>
              <a:prstDash val="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'352200'!$F$23:$F$34</c:f>
              <c:numCache>
                <c:formatCode>[&gt;=20]#,##0_);[&lt;=-20]\(#,##0\);#,##0.0_)</c:formatCode>
                <c:ptCount val="12"/>
                <c:pt idx="0">
                  <c:v>9.7153323252688182</c:v>
                </c:pt>
                <c:pt idx="1">
                  <c:v>8.3576428571428583</c:v>
                </c:pt>
                <c:pt idx="2">
                  <c:v>10.54517439516129</c:v>
                </c:pt>
                <c:pt idx="3">
                  <c:v>21.650513194444446</c:v>
                </c:pt>
                <c:pt idx="4">
                  <c:v>62.993998655913991</c:v>
                </c:pt>
                <c:pt idx="5">
                  <c:v>131.27911805555556</c:v>
                </c:pt>
                <c:pt idx="6">
                  <c:v>34.228444220430113</c:v>
                </c:pt>
                <c:pt idx="7">
                  <c:v>24.376905577956993</c:v>
                </c:pt>
                <c:pt idx="8">
                  <c:v>27.030475694444451</c:v>
                </c:pt>
                <c:pt idx="9">
                  <c:v>17.627618279569894</c:v>
                </c:pt>
                <c:pt idx="10">
                  <c:v>17.301109374999999</c:v>
                </c:pt>
                <c:pt idx="11">
                  <c:v>9.1346055107526869</c:v>
                </c:pt>
              </c:numCache>
            </c:numRef>
          </c:val>
          <c:smooth val="0"/>
        </c:ser>
        <c:ser>
          <c:idx val="5"/>
          <c:order val="4"/>
          <c:tx>
            <c:strRef>
              <c:f>'352200'!$G$5</c:f>
              <c:strCache>
                <c:ptCount val="1"/>
                <c:pt idx="0">
                  <c:v>HYDROSS
Achievable
Management
Target
Oper. Improv.</c:v>
                </c:pt>
              </c:strCache>
            </c:strRef>
          </c:tx>
          <c:spPr>
            <a:ln>
              <a:solidFill>
                <a:schemeClr val="accent2"/>
              </a:solidFill>
              <a:prstDash val="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'352200'!$G$23:$G$34</c:f>
              <c:numCache>
                <c:formatCode>[&gt;=20]#,##0_);[&lt;=-20]\(#,##0\);#,##0.0_)</c:formatCode>
                <c:ptCount val="12"/>
                <c:pt idx="0">
                  <c:v>9.6510104166666668</c:v>
                </c:pt>
                <c:pt idx="1">
                  <c:v>7.8561320684523812</c:v>
                </c:pt>
                <c:pt idx="2">
                  <c:v>8.8530040322580632</c:v>
                </c:pt>
                <c:pt idx="3">
                  <c:v>23.830823958333333</c:v>
                </c:pt>
                <c:pt idx="4">
                  <c:v>47.599960685483865</c:v>
                </c:pt>
                <c:pt idx="5">
                  <c:v>94.298745138888862</c:v>
                </c:pt>
                <c:pt idx="6">
                  <c:v>60.463935819892477</c:v>
                </c:pt>
                <c:pt idx="7">
                  <c:v>11.109881720430108</c:v>
                </c:pt>
                <c:pt idx="8">
                  <c:v>7.200004166666667</c:v>
                </c:pt>
                <c:pt idx="9">
                  <c:v>8.9314751344086041</c:v>
                </c:pt>
                <c:pt idx="10">
                  <c:v>12.083950694444445</c:v>
                </c:pt>
                <c:pt idx="11">
                  <c:v>8.2689025537634411</c:v>
                </c:pt>
              </c:numCache>
            </c:numRef>
          </c:val>
          <c:smooth val="0"/>
        </c:ser>
        <c:dLbls>
          <c:showLegendKey val="0"/>
          <c:showVal val="0"/>
          <c:showCatName val="0"/>
          <c:showSerName val="0"/>
          <c:showPercent val="0"/>
          <c:showBubbleSize val="0"/>
        </c:dLbls>
        <c:marker val="1"/>
        <c:smooth val="0"/>
        <c:axId val="140887936"/>
        <c:axId val="140889472"/>
      </c:lineChart>
      <c:catAx>
        <c:axId val="140887936"/>
        <c:scaling>
          <c:orientation val="minMax"/>
        </c:scaling>
        <c:delete val="0"/>
        <c:axPos val="b"/>
        <c:majorTickMark val="out"/>
        <c:minorTickMark val="none"/>
        <c:tickLblPos val="nextTo"/>
        <c:crossAx val="140889472"/>
        <c:crosses val="autoZero"/>
        <c:auto val="1"/>
        <c:lblAlgn val="ctr"/>
        <c:lblOffset val="100"/>
        <c:noMultiLvlLbl val="0"/>
      </c:catAx>
      <c:valAx>
        <c:axId val="140889472"/>
        <c:scaling>
          <c:orientation val="minMax"/>
          <c:max val="2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40887936"/>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'352200'!$B$4</c:f>
              <c:strCache>
                <c:ptCount val="1"/>
                <c:pt idx="0">
                  <c:v>Interim
Instream
Flow</c:v>
                </c:pt>
              </c:strCache>
            </c:strRef>
          </c:tx>
          <c:spPr>
            <a:ln>
              <a:solidFill>
                <a:schemeClr val="tx1"/>
              </a:solidFill>
              <a:prstDash val="dash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'352200'!$B$23:$B$34</c:f>
              <c:numCache>
                <c:formatCode>[&gt;=20]#,##0_);[&lt;=-20]\(#,##0\);#,##0.0_)</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mooth val="0"/>
        </c:ser>
        <c:ser>
          <c:idx val="1"/>
          <c:order val="1"/>
          <c:tx>
            <c:strRef>
              <c:f>'352200'!$C$4</c:f>
              <c:strCache>
                <c:ptCount val="1"/>
                <c:pt idx="0">
                  <c:v>HYDROSS
Enforceable
Min. Flow
Oper. Improv.</c:v>
                </c:pt>
              </c:strCache>
            </c:strRef>
          </c:tx>
          <c:spPr>
            <a:ln>
              <a:solidFill>
                <a:schemeClr val="tx1"/>
              </a:solidFill>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'352200'!$C$23:$C$34</c:f>
              <c:numCache>
                <c:formatCode>[&gt;=20]#,##0_);[&lt;=-20]\(#,##0\);#,##0.0_)</c:formatCode>
                <c:ptCount val="12"/>
              </c:numCache>
            </c:numRef>
          </c:val>
          <c:smooth val="0"/>
        </c:ser>
        <c:ser>
          <c:idx val="3"/>
          <c:order val="2"/>
          <c:tx>
            <c:strRef>
              <c:f>'352200'!$K$5</c:f>
              <c:strCache>
                <c:ptCount val="1"/>
                <c:pt idx="0">
                  <c:v>HYDROSS
Natural
Flow</c:v>
                </c:pt>
              </c:strCache>
            </c:strRef>
          </c:tx>
          <c:spPr>
            <a:ln>
              <a:solidFill>
                <a:schemeClr val="accent1"/>
              </a:solidFill>
              <a:prstDash val="sys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'352200'!$K$23:$K$34</c:f>
              <c:numCache>
                <c:formatCode>[&gt;=20]#,##0_);[&lt;=-20]\(#,##0\);#,##0.0_)</c:formatCode>
                <c:ptCount val="12"/>
                <c:pt idx="0">
                  <c:v>6.7303539426523296</c:v>
                </c:pt>
                <c:pt idx="1">
                  <c:v>6.7492311507936504</c:v>
                </c:pt>
                <c:pt idx="2">
                  <c:v>7.8335573476702507</c:v>
                </c:pt>
                <c:pt idx="3">
                  <c:v>14.801493055555556</c:v>
                </c:pt>
                <c:pt idx="4">
                  <c:v>45.089034498207887</c:v>
                </c:pt>
                <c:pt idx="5">
                  <c:v>68.43082175925926</c:v>
                </c:pt>
                <c:pt idx="6">
                  <c:v>35.938138440860214</c:v>
                </c:pt>
                <c:pt idx="7">
                  <c:v>13.146281362007169</c:v>
                </c:pt>
                <c:pt idx="8">
                  <c:v>9.7528240740740753</c:v>
                </c:pt>
                <c:pt idx="9">
                  <c:v>9.0289202508960589</c:v>
                </c:pt>
                <c:pt idx="10">
                  <c:v>9.5385532407407414</c:v>
                </c:pt>
                <c:pt idx="11">
                  <c:v>8.1005488351254478</c:v>
                </c:pt>
              </c:numCache>
            </c:numRef>
          </c:val>
          <c:smooth val="0"/>
        </c:ser>
        <c:ser>
          <c:idx val="4"/>
          <c:order val="3"/>
          <c:tx>
            <c:strRef>
              <c:f>'352200'!$M$5</c:f>
              <c:strCache>
                <c:ptCount val="1"/>
                <c:pt idx="0">
                  <c:v>HYDROSS
2009 HIA
(Existing)</c:v>
                </c:pt>
              </c:strCache>
            </c:strRef>
          </c:tx>
          <c:spPr>
            <a:ln>
              <a:solidFill>
                <a:schemeClr val="accent3"/>
              </a:solidFill>
              <a:prstDash val="sys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'352200'!$M$23:$M$34</c:f>
              <c:numCache>
                <c:formatCode>[&gt;=20]#,##0_);[&lt;=-20]\(#,##0\);#,##0.0_)</c:formatCode>
                <c:ptCount val="12"/>
                <c:pt idx="0">
                  <c:v>7.4576414650537641</c:v>
                </c:pt>
                <c:pt idx="1">
                  <c:v>7.5232770337301558</c:v>
                </c:pt>
                <c:pt idx="2">
                  <c:v>8.4558779121863807</c:v>
                </c:pt>
                <c:pt idx="3">
                  <c:v>16.710660185185187</c:v>
                </c:pt>
                <c:pt idx="4">
                  <c:v>55.383765456989252</c:v>
                </c:pt>
                <c:pt idx="5">
                  <c:v>97.758406828703713</c:v>
                </c:pt>
                <c:pt idx="6">
                  <c:v>48.670284834229399</c:v>
                </c:pt>
                <c:pt idx="7">
                  <c:v>27.019877352150537</c:v>
                </c:pt>
                <c:pt idx="8">
                  <c:v>24.605952199074078</c:v>
                </c:pt>
                <c:pt idx="9">
                  <c:v>15.840930219534052</c:v>
                </c:pt>
                <c:pt idx="10">
                  <c:v>12.655325578703705</c:v>
                </c:pt>
                <c:pt idx="11">
                  <c:v>9.255754592293906</c:v>
                </c:pt>
              </c:numCache>
            </c:numRef>
          </c:val>
          <c:smooth val="0"/>
        </c:ser>
        <c:ser>
          <c:idx val="5"/>
          <c:order val="4"/>
          <c:tx>
            <c:strRef>
              <c:f>'352200'!$N$5</c:f>
              <c:strCache>
                <c:ptCount val="1"/>
                <c:pt idx="0">
                  <c:v>HYDROSS
Achievable
Management
Target
Oper. Improv.</c:v>
                </c:pt>
              </c:strCache>
            </c:strRef>
          </c:tx>
          <c:spPr>
            <a:ln>
              <a:solidFill>
                <a:schemeClr val="accent2"/>
              </a:solidFill>
              <a:prstDash val="sys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'352200'!$N$23:$N$34</c:f>
              <c:numCache>
                <c:formatCode>[&gt;=20]#,##0_);[&lt;=-20]\(#,##0\);#,##0.0_)</c:formatCode>
                <c:ptCount val="12"/>
                <c:pt idx="0">
                  <c:v>6.8191252240143365</c:v>
                </c:pt>
                <c:pt idx="1">
                  <c:v>7.0783199404761907</c:v>
                </c:pt>
                <c:pt idx="2">
                  <c:v>7.8611509856630839</c:v>
                </c:pt>
                <c:pt idx="3">
                  <c:v>21.958082870370369</c:v>
                </c:pt>
                <c:pt idx="4">
                  <c:v>49.8466601702509</c:v>
                </c:pt>
                <c:pt idx="5">
                  <c:v>74.104153240740743</c:v>
                </c:pt>
                <c:pt idx="6">
                  <c:v>39.305619399641571</c:v>
                </c:pt>
                <c:pt idx="7">
                  <c:v>11.04263239247312</c:v>
                </c:pt>
                <c:pt idx="8">
                  <c:v>9.8845796296296307</c:v>
                </c:pt>
                <c:pt idx="9">
                  <c:v>10.172348566308246</c:v>
                </c:pt>
                <c:pt idx="10">
                  <c:v>10.487955092592593</c:v>
                </c:pt>
                <c:pt idx="11">
                  <c:v>8.8714630376344079</c:v>
                </c:pt>
              </c:numCache>
            </c:numRef>
          </c:val>
          <c:smooth val="0"/>
        </c:ser>
        <c:dLbls>
          <c:showLegendKey val="0"/>
          <c:showVal val="0"/>
          <c:showCatName val="0"/>
          <c:showSerName val="0"/>
          <c:showPercent val="0"/>
          <c:showBubbleSize val="0"/>
        </c:dLbls>
        <c:marker val="1"/>
        <c:smooth val="0"/>
        <c:axId val="140938240"/>
        <c:axId val="140948224"/>
      </c:lineChart>
      <c:catAx>
        <c:axId val="140938240"/>
        <c:scaling>
          <c:orientation val="minMax"/>
        </c:scaling>
        <c:delete val="0"/>
        <c:axPos val="b"/>
        <c:majorTickMark val="out"/>
        <c:minorTickMark val="none"/>
        <c:tickLblPos val="nextTo"/>
        <c:crossAx val="140948224"/>
        <c:crosses val="autoZero"/>
        <c:auto val="1"/>
        <c:lblAlgn val="ctr"/>
        <c:lblOffset val="100"/>
        <c:noMultiLvlLbl val="0"/>
      </c:catAx>
      <c:valAx>
        <c:axId val="140948224"/>
        <c:scaling>
          <c:orientation val="minMax"/>
          <c:max val="2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40938240"/>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MissionRes!$B$2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MissionRes!$B$5:$B$16</c:f>
              <c:numCache>
                <c:formatCode>[&gt;=20]#,##0_);[&lt;=-20]\(#,##0\);#,##0.0_)</c:formatCode>
                <c:ptCount val="12"/>
                <c:pt idx="0">
                  <c:v>1006</c:v>
                </c:pt>
                <c:pt idx="1">
                  <c:v>1006</c:v>
                </c:pt>
                <c:pt idx="2">
                  <c:v>1006</c:v>
                </c:pt>
                <c:pt idx="3">
                  <c:v>1006</c:v>
                </c:pt>
                <c:pt idx="4">
                  <c:v>1006</c:v>
                </c:pt>
                <c:pt idx="5">
                  <c:v>1006</c:v>
                </c:pt>
                <c:pt idx="6">
                  <c:v>1006</c:v>
                </c:pt>
                <c:pt idx="7">
                  <c:v>1006</c:v>
                </c:pt>
                <c:pt idx="8">
                  <c:v>1006</c:v>
                </c:pt>
                <c:pt idx="9">
                  <c:v>1006</c:v>
                </c:pt>
                <c:pt idx="10">
                  <c:v>1006</c:v>
                </c:pt>
                <c:pt idx="11">
                  <c:v>1006</c:v>
                </c:pt>
              </c:numCache>
            </c:numRef>
          </c:val>
        </c:ser>
        <c:dLbls>
          <c:showLegendKey val="0"/>
          <c:showVal val="0"/>
          <c:showCatName val="0"/>
          <c:showSerName val="0"/>
          <c:showPercent val="0"/>
          <c:showBubbleSize val="0"/>
        </c:dLbls>
        <c:axId val="93569408"/>
        <c:axId val="93570944"/>
      </c:areaChart>
      <c:lineChart>
        <c:grouping val="standard"/>
        <c:varyColors val="0"/>
        <c:ser>
          <c:idx val="4"/>
          <c:order val="1"/>
          <c:tx>
            <c:strRef>
              <c:f>MissionRes!$L$3</c:f>
              <c:strCache>
                <c:ptCount val="1"/>
                <c:pt idx="0">
                  <c:v>HYDROSS
2009 HIA
(Existing)</c:v>
                </c:pt>
              </c:strCache>
            </c:strRef>
          </c:tx>
          <c:spPr>
            <a:ln>
              <a:solidFill>
                <a:schemeClr val="accent3"/>
              </a:solidFill>
              <a:prstDash val="sysDot"/>
            </a:ln>
          </c:spPr>
          <c:marker>
            <c:symbol val="none"/>
          </c:marke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MissionRes!$L$5:$L$16</c:f>
              <c:numCache>
                <c:formatCode>[&gt;=20]#,##0_);[&lt;=-20]\(#,##0\);#,##0.0_)</c:formatCode>
                <c:ptCount val="12"/>
                <c:pt idx="0">
                  <c:v>1104.9524999999999</c:v>
                </c:pt>
                <c:pt idx="1">
                  <c:v>844.5</c:v>
                </c:pt>
                <c:pt idx="2">
                  <c:v>1127.7774999999999</c:v>
                </c:pt>
                <c:pt idx="3">
                  <c:v>2282.25</c:v>
                </c:pt>
                <c:pt idx="4">
                  <c:v>6969.8174999999992</c:v>
                </c:pt>
                <c:pt idx="5">
                  <c:v>8430</c:v>
                </c:pt>
                <c:pt idx="6">
                  <c:v>6063.5</c:v>
                </c:pt>
                <c:pt idx="7">
                  <c:v>1995.3675000000001</c:v>
                </c:pt>
                <c:pt idx="8">
                  <c:v>920.28250000000003</c:v>
                </c:pt>
                <c:pt idx="9">
                  <c:v>1108.9749999999999</c:v>
                </c:pt>
                <c:pt idx="10">
                  <c:v>1264.665</c:v>
                </c:pt>
                <c:pt idx="11">
                  <c:v>1147.915</c:v>
                </c:pt>
              </c:numCache>
            </c:numRef>
          </c:val>
          <c:smooth val="0"/>
        </c:ser>
        <c:ser>
          <c:idx val="5"/>
          <c:order val="2"/>
          <c:tx>
            <c:strRef>
              <c:f>MissionRes!$M$3</c:f>
              <c:strCache>
                <c:ptCount val="1"/>
                <c:pt idx="0">
                  <c:v>HYDROSS
Oper. Improv.</c:v>
                </c:pt>
              </c:strCache>
            </c:strRef>
          </c:tx>
          <c:spPr>
            <a:ln>
              <a:solidFill>
                <a:schemeClr val="accent2"/>
              </a:solidFill>
              <a:prstDash val="sysDot"/>
            </a:ln>
          </c:spPr>
          <c:marker>
            <c:symbol val="none"/>
          </c:marker>
          <c:cat>
            <c:strRef>
              <c:f>MissionRes!$A$5:$A$16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MissionRes!$M$5:$M$16</c:f>
              <c:numCache>
                <c:formatCode>[&gt;=20]#,##0_);[&lt;=-20]\(#,##0\);#,##0.0_)</c:formatCode>
                <c:ptCount val="12"/>
                <c:pt idx="0">
                  <c:v>1500</c:v>
                </c:pt>
                <c:pt idx="1">
                  <c:v>1500</c:v>
                </c:pt>
                <c:pt idx="2">
                  <c:v>1006</c:v>
                </c:pt>
                <c:pt idx="3">
                  <c:v>1892.9</c:v>
                </c:pt>
                <c:pt idx="4">
                  <c:v>6034.23</c:v>
                </c:pt>
                <c:pt idx="5">
                  <c:v>8291.31</c:v>
                </c:pt>
                <c:pt idx="6">
                  <c:v>6711.4250000000002</c:v>
                </c:pt>
                <c:pt idx="7">
                  <c:v>3945.4724999999999</c:v>
                </c:pt>
                <c:pt idx="8">
                  <c:v>1796.7825</c:v>
                </c:pt>
                <c:pt idx="9">
                  <c:v>1714.0650000000001</c:v>
                </c:pt>
                <c:pt idx="10">
                  <c:v>1500</c:v>
                </c:pt>
                <c:pt idx="11">
                  <c:v>1500</c:v>
                </c:pt>
              </c:numCache>
            </c:numRef>
          </c:val>
          <c:smooth val="0"/>
        </c:ser>
        <c:dLbls>
          <c:showLegendKey val="0"/>
          <c:showVal val="0"/>
          <c:showCatName val="0"/>
          <c:showSerName val="0"/>
          <c:showPercent val="0"/>
          <c:showBubbleSize val="0"/>
        </c:dLbls>
        <c:marker val="1"/>
        <c:smooth val="0"/>
        <c:axId val="93569408"/>
        <c:axId val="93570944"/>
      </c:lineChart>
      <c:catAx>
        <c:axId val="93569408"/>
        <c:scaling>
          <c:orientation val="minMax"/>
        </c:scaling>
        <c:delete val="0"/>
        <c:axPos val="b"/>
        <c:majorTickMark val="out"/>
        <c:minorTickMark val="none"/>
        <c:tickLblPos val="nextTo"/>
        <c:crossAx val="93570944"/>
        <c:crosses val="autoZero"/>
        <c:auto val="1"/>
        <c:lblAlgn val="ctr"/>
        <c:lblOffset val="100"/>
        <c:noMultiLvlLbl val="0"/>
      </c:catAx>
      <c:valAx>
        <c:axId val="93570944"/>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93569408"/>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'352200'!$B$4</c:f>
              <c:strCache>
                <c:ptCount val="1"/>
                <c:pt idx="0">
                  <c:v>Interim
Instream
Flow</c:v>
                </c:pt>
              </c:strCache>
            </c:strRef>
          </c:tx>
          <c:spPr>
            <a:ln>
              <a:solidFill>
                <a:schemeClr val="tx1"/>
              </a:solidFill>
              <a:prstDash val="dash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'352200'!$B$23:$B$34</c:f>
              <c:numCache>
                <c:formatCode>[&gt;=20]#,##0_);[&lt;=-20]\(#,##0\);#,##0.0_)</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mooth val="0"/>
        </c:ser>
        <c:ser>
          <c:idx val="1"/>
          <c:order val="1"/>
          <c:tx>
            <c:strRef>
              <c:f>'352200'!$C$4</c:f>
              <c:strCache>
                <c:ptCount val="1"/>
                <c:pt idx="0">
                  <c:v>HYDROSS
Enforceable
Min. Flow
Oper. Improv.</c:v>
                </c:pt>
              </c:strCache>
            </c:strRef>
          </c:tx>
          <c:spPr>
            <a:ln>
              <a:solidFill>
                <a:schemeClr val="tx1"/>
              </a:solidFill>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'352200'!$C$23:$C$34</c:f>
              <c:numCache>
                <c:formatCode>[&gt;=20]#,##0_);[&lt;=-20]\(#,##0\);#,##0.0_)</c:formatCode>
                <c:ptCount val="12"/>
              </c:numCache>
            </c:numRef>
          </c:val>
          <c:smooth val="0"/>
        </c:ser>
        <c:ser>
          <c:idx val="3"/>
          <c:order val="2"/>
          <c:tx>
            <c:strRef>
              <c:f>'352200'!$R$5</c:f>
              <c:strCache>
                <c:ptCount val="1"/>
                <c:pt idx="0">
                  <c:v>HYDROSS
Natural
Flow</c:v>
                </c:pt>
              </c:strCache>
            </c:strRef>
          </c:tx>
          <c:spPr>
            <a:ln>
              <a:solidFill>
                <a:schemeClr val="accent1"/>
              </a:solidFill>
              <a:prstDash val="sys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'352200'!$R$23:$R$34</c:f>
              <c:numCache>
                <c:formatCode>[&gt;=20]#,##0_);[&lt;=-20]\(#,##0\);#,##0.0_)</c:formatCode>
                <c:ptCount val="12"/>
                <c:pt idx="0">
                  <c:v>6.4728494623655912</c:v>
                </c:pt>
                <c:pt idx="1">
                  <c:v>6.0725074404761896</c:v>
                </c:pt>
                <c:pt idx="2">
                  <c:v>7.074596774193548</c:v>
                </c:pt>
                <c:pt idx="3">
                  <c:v>16.855972222222224</c:v>
                </c:pt>
                <c:pt idx="4">
                  <c:v>44.134912634408607</c:v>
                </c:pt>
                <c:pt idx="5">
                  <c:v>42.492847222222217</c:v>
                </c:pt>
                <c:pt idx="6">
                  <c:v>16.173991935483873</c:v>
                </c:pt>
                <c:pt idx="7">
                  <c:v>8.7944556451612907</c:v>
                </c:pt>
                <c:pt idx="8">
                  <c:v>7.1717708333333325</c:v>
                </c:pt>
                <c:pt idx="9">
                  <c:v>7.0502016129032263</c:v>
                </c:pt>
                <c:pt idx="10">
                  <c:v>7.2137847222222229</c:v>
                </c:pt>
                <c:pt idx="11">
                  <c:v>6.4321908602150542</c:v>
                </c:pt>
              </c:numCache>
            </c:numRef>
          </c:val>
          <c:smooth val="0"/>
        </c:ser>
        <c:ser>
          <c:idx val="4"/>
          <c:order val="3"/>
          <c:tx>
            <c:strRef>
              <c:f>'352200'!$T$5</c:f>
              <c:strCache>
                <c:ptCount val="1"/>
                <c:pt idx="0">
                  <c:v>HYDROSS
2009 HIA
(Existing)</c:v>
                </c:pt>
              </c:strCache>
            </c:strRef>
          </c:tx>
          <c:spPr>
            <a:ln>
              <a:solidFill>
                <a:schemeClr val="accent3"/>
              </a:solidFill>
              <a:prstDash val="sys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'352200'!$T$23:$T$34</c:f>
              <c:numCache>
                <c:formatCode>[&gt;=20]#,##0_);[&lt;=-20]\(#,##0\);#,##0.0_)</c:formatCode>
                <c:ptCount val="12"/>
                <c:pt idx="0">
                  <c:v>6.8550403225806447</c:v>
                </c:pt>
                <c:pt idx="1">
                  <c:v>6.7588493303571431</c:v>
                </c:pt>
                <c:pt idx="2">
                  <c:v>8.3538790322580674</c:v>
                </c:pt>
                <c:pt idx="3">
                  <c:v>16.957519791666666</c:v>
                </c:pt>
                <c:pt idx="4">
                  <c:v>57.587136424731192</c:v>
                </c:pt>
                <c:pt idx="5">
                  <c:v>60.428912499999996</c:v>
                </c:pt>
                <c:pt idx="6">
                  <c:v>40.974519489247321</c:v>
                </c:pt>
                <c:pt idx="7">
                  <c:v>23.891970430107531</c:v>
                </c:pt>
                <c:pt idx="8">
                  <c:v>14.900981944444444</c:v>
                </c:pt>
                <c:pt idx="9">
                  <c:v>13.072350470430104</c:v>
                </c:pt>
                <c:pt idx="10">
                  <c:v>7.9851597222222219</c:v>
                </c:pt>
                <c:pt idx="11">
                  <c:v>7.1165157930107528</c:v>
                </c:pt>
              </c:numCache>
            </c:numRef>
          </c:val>
          <c:smooth val="0"/>
        </c:ser>
        <c:ser>
          <c:idx val="5"/>
          <c:order val="4"/>
          <c:tx>
            <c:strRef>
              <c:f>'352200'!$U$5</c:f>
              <c:strCache>
                <c:ptCount val="1"/>
                <c:pt idx="0">
                  <c:v>HYDROSS
Achievable
Flow
Oper. Improv.</c:v>
                </c:pt>
              </c:strCache>
            </c:strRef>
          </c:tx>
          <c:spPr>
            <a:ln>
              <a:solidFill>
                <a:schemeClr val="accent2"/>
              </a:solidFill>
              <a:prstDash val="sys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'352200'!$U$23:$U$34</c:f>
              <c:numCache>
                <c:formatCode>[&gt;=20]#,##0_);[&lt;=-20]\(#,##0\);#,##0.0_)</c:formatCode>
                <c:ptCount val="12"/>
                <c:pt idx="0">
                  <c:v>6.3182654569892476</c:v>
                </c:pt>
                <c:pt idx="1">
                  <c:v>6.0649449404761899</c:v>
                </c:pt>
                <c:pt idx="2">
                  <c:v>7.1200937500000006</c:v>
                </c:pt>
                <c:pt idx="3">
                  <c:v>23.274392013888892</c:v>
                </c:pt>
                <c:pt idx="4">
                  <c:v>45.770730174731185</c:v>
                </c:pt>
                <c:pt idx="5">
                  <c:v>51.948324999999997</c:v>
                </c:pt>
                <c:pt idx="6">
                  <c:v>15.573057795698924</c:v>
                </c:pt>
                <c:pt idx="7">
                  <c:v>8.2535336021505383</c:v>
                </c:pt>
                <c:pt idx="8">
                  <c:v>7.6774079861111106</c:v>
                </c:pt>
                <c:pt idx="9">
                  <c:v>6.7000497311827969</c:v>
                </c:pt>
                <c:pt idx="10">
                  <c:v>6.7258774305555562</c:v>
                </c:pt>
                <c:pt idx="11">
                  <c:v>6.2101948924731172</c:v>
                </c:pt>
              </c:numCache>
            </c:numRef>
          </c:val>
          <c:smooth val="0"/>
        </c:ser>
        <c:dLbls>
          <c:showLegendKey val="0"/>
          <c:showVal val="0"/>
          <c:showCatName val="0"/>
          <c:showSerName val="0"/>
          <c:showPercent val="0"/>
          <c:showBubbleSize val="0"/>
        </c:dLbls>
        <c:marker val="1"/>
        <c:smooth val="0"/>
        <c:axId val="141062528"/>
        <c:axId val="141064064"/>
      </c:lineChart>
      <c:catAx>
        <c:axId val="141062528"/>
        <c:scaling>
          <c:orientation val="minMax"/>
        </c:scaling>
        <c:delete val="0"/>
        <c:axPos val="b"/>
        <c:majorTickMark val="out"/>
        <c:minorTickMark val="none"/>
        <c:tickLblPos val="nextTo"/>
        <c:crossAx val="141064064"/>
        <c:crosses val="autoZero"/>
        <c:auto val="1"/>
        <c:lblAlgn val="ctr"/>
        <c:lblOffset val="100"/>
        <c:noMultiLvlLbl val="0"/>
      </c:catAx>
      <c:valAx>
        <c:axId val="141064064"/>
        <c:scaling>
          <c:orientation val="minMax"/>
          <c:max val="2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41062528"/>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'8100'!$C$4</c:f>
              <c:strCache>
                <c:ptCount val="1"/>
                <c:pt idx="0">
                  <c:v>HYDROSS
Enforceable
Min. Flow
Oper. Improv.</c:v>
                </c:pt>
              </c:strCache>
            </c:strRef>
          </c:tx>
          <c:spPr>
            <a:ln>
              <a:solidFill>
                <a:schemeClr val="tx1"/>
              </a:solidFill>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'8100'!$C$23:$C$34</c:f>
              <c:numCache>
                <c:formatCode>[&gt;=20]#,##0_);[&lt;=-20]\(#,##0\);#,##0.0_)</c:formatCode>
                <c:ptCount val="12"/>
                <c:pt idx="0">
                  <c:v>0.5</c:v>
                </c:pt>
                <c:pt idx="1">
                  <c:v>0.5</c:v>
                </c:pt>
                <c:pt idx="2">
                  <c:v>0.7</c:v>
                </c:pt>
                <c:pt idx="3">
                  <c:v>0.8</c:v>
                </c:pt>
                <c:pt idx="4">
                  <c:v>0.5</c:v>
                </c:pt>
                <c:pt idx="5">
                  <c:v>0.4</c:v>
                </c:pt>
                <c:pt idx="6">
                  <c:v>0.4</c:v>
                </c:pt>
                <c:pt idx="7">
                  <c:v>0.4</c:v>
                </c:pt>
                <c:pt idx="8">
                  <c:v>0.3</c:v>
                </c:pt>
                <c:pt idx="9">
                  <c:v>0.3</c:v>
                </c:pt>
                <c:pt idx="10">
                  <c:v>0.3</c:v>
                </c:pt>
                <c:pt idx="11">
                  <c:v>0.3</c:v>
                </c:pt>
              </c:numCache>
            </c:numRef>
          </c:val>
          <c:smooth val="0"/>
        </c:ser>
        <c:ser>
          <c:idx val="3"/>
          <c:order val="1"/>
          <c:tx>
            <c:strRef>
              <c:f>'8100'!$D$5</c:f>
              <c:strCache>
                <c:ptCount val="1"/>
                <c:pt idx="0">
                  <c:v>HYDROSS
Natural
Flow</c:v>
                </c:pt>
              </c:strCache>
            </c:strRef>
          </c:tx>
          <c:spPr>
            <a:ln>
              <a:solidFill>
                <a:schemeClr val="accent1"/>
              </a:solidFill>
              <a:prstDash val="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'8100'!$D$23:$D$34</c:f>
              <c:numCache>
                <c:formatCode>[&gt;=20]#,##0_);[&lt;=-20]\(#,##0\);#,##0.0_)</c:formatCode>
                <c:ptCount val="12"/>
                <c:pt idx="0">
                  <c:v>0.94327956989247308</c:v>
                </c:pt>
                <c:pt idx="1">
                  <c:v>0.83277529761904756</c:v>
                </c:pt>
                <c:pt idx="2">
                  <c:v>1.0123991935483871</c:v>
                </c:pt>
                <c:pt idx="3">
                  <c:v>2.1553125</c:v>
                </c:pt>
                <c:pt idx="4">
                  <c:v>3.4844422043010752</c:v>
                </c:pt>
                <c:pt idx="5">
                  <c:v>4.1383680555555555</c:v>
                </c:pt>
                <c:pt idx="6">
                  <c:v>2.1101814516129034</c:v>
                </c:pt>
                <c:pt idx="7">
                  <c:v>1.5409610215053764</c:v>
                </c:pt>
                <c:pt idx="8">
                  <c:v>1.3192361111111111</c:v>
                </c:pt>
                <c:pt idx="9">
                  <c:v>1.0408602150537634</c:v>
                </c:pt>
                <c:pt idx="10">
                  <c:v>1.0503472222222223</c:v>
                </c:pt>
                <c:pt idx="11">
                  <c:v>0.87415994623655913</c:v>
                </c:pt>
              </c:numCache>
            </c:numRef>
          </c:val>
          <c:smooth val="0"/>
        </c:ser>
        <c:ser>
          <c:idx val="4"/>
          <c:order val="2"/>
          <c:tx>
            <c:strRef>
              <c:f>'8100'!$F$5</c:f>
              <c:strCache>
                <c:ptCount val="1"/>
                <c:pt idx="0">
                  <c:v>HYDROSS
2009 HIA
(Existing)</c:v>
                </c:pt>
              </c:strCache>
            </c:strRef>
          </c:tx>
          <c:spPr>
            <a:ln>
              <a:solidFill>
                <a:schemeClr val="accent3"/>
              </a:solidFill>
              <a:prstDash val="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'8100'!$F$23:$F$34</c:f>
              <c:numCache>
                <c:formatCode>[&gt;=20]#,##0_);[&lt;=-20]\(#,##0\);#,##0.0_)</c:formatCode>
                <c:ptCount val="12"/>
                <c:pt idx="0">
                  <c:v>0.41353864247311833</c:v>
                </c:pt>
                <c:pt idx="1">
                  <c:v>0.63470982142857146</c:v>
                </c:pt>
                <c:pt idx="2">
                  <c:v>0</c:v>
                </c:pt>
                <c:pt idx="3">
                  <c:v>0.61873854166666653</c:v>
                </c:pt>
                <c:pt idx="4">
                  <c:v>1.0870890456989248</c:v>
                </c:pt>
                <c:pt idx="5">
                  <c:v>1.0744631944444445</c:v>
                </c:pt>
                <c:pt idx="6">
                  <c:v>0</c:v>
                </c:pt>
                <c:pt idx="7">
                  <c:v>0</c:v>
                </c:pt>
                <c:pt idx="8">
                  <c:v>5.0416666666666665E-4</c:v>
                </c:pt>
                <c:pt idx="9">
                  <c:v>0</c:v>
                </c:pt>
                <c:pt idx="10">
                  <c:v>0</c:v>
                </c:pt>
                <c:pt idx="11">
                  <c:v>0.22768817204301076</c:v>
                </c:pt>
              </c:numCache>
            </c:numRef>
          </c:val>
          <c:smooth val="0"/>
        </c:ser>
        <c:ser>
          <c:idx val="5"/>
          <c:order val="3"/>
          <c:tx>
            <c:strRef>
              <c:f>'8100'!$G$5</c:f>
              <c:strCache>
                <c:ptCount val="1"/>
                <c:pt idx="0">
                  <c:v>HYDROSS
Achievable
Management
Target
Oper. Improv.</c:v>
                </c:pt>
              </c:strCache>
            </c:strRef>
          </c:tx>
          <c:spPr>
            <a:ln>
              <a:solidFill>
                <a:schemeClr val="accent2"/>
              </a:solidFill>
              <a:prstDash val="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'8100'!$G$23:$G$34</c:f>
              <c:numCache>
                <c:formatCode>[&gt;=20]#,##0_);[&lt;=-20]\(#,##0\);#,##0.0_)</c:formatCode>
                <c:ptCount val="12"/>
                <c:pt idx="0">
                  <c:v>0.78934610215053758</c:v>
                </c:pt>
                <c:pt idx="1">
                  <c:v>0.75971614583333325</c:v>
                </c:pt>
                <c:pt idx="2">
                  <c:v>0.7608037634408602</c:v>
                </c:pt>
                <c:pt idx="3">
                  <c:v>1.3591913194444447</c:v>
                </c:pt>
                <c:pt idx="4">
                  <c:v>1.0399657258064516</c:v>
                </c:pt>
                <c:pt idx="5">
                  <c:v>0.39997222222222223</c:v>
                </c:pt>
                <c:pt idx="6">
                  <c:v>0.40008064516129033</c:v>
                </c:pt>
                <c:pt idx="7">
                  <c:v>0.40008064516129033</c:v>
                </c:pt>
                <c:pt idx="8">
                  <c:v>0.29997916666666669</c:v>
                </c:pt>
                <c:pt idx="9">
                  <c:v>0.30006048387096779</c:v>
                </c:pt>
                <c:pt idx="10">
                  <c:v>0.29997916666666669</c:v>
                </c:pt>
                <c:pt idx="11">
                  <c:v>0.39215221774193543</c:v>
                </c:pt>
              </c:numCache>
            </c:numRef>
          </c:val>
          <c:smooth val="0"/>
        </c:ser>
        <c:dLbls>
          <c:showLegendKey val="0"/>
          <c:showVal val="0"/>
          <c:showCatName val="0"/>
          <c:showSerName val="0"/>
          <c:showPercent val="0"/>
          <c:showBubbleSize val="0"/>
        </c:dLbls>
        <c:marker val="1"/>
        <c:smooth val="0"/>
        <c:axId val="141514240"/>
        <c:axId val="141515776"/>
      </c:lineChart>
      <c:catAx>
        <c:axId val="141514240"/>
        <c:scaling>
          <c:orientation val="minMax"/>
        </c:scaling>
        <c:delete val="0"/>
        <c:axPos val="b"/>
        <c:majorTickMark val="out"/>
        <c:minorTickMark val="none"/>
        <c:tickLblPos val="nextTo"/>
        <c:crossAx val="141515776"/>
        <c:crosses val="autoZero"/>
        <c:auto val="1"/>
        <c:lblAlgn val="ctr"/>
        <c:lblOffset val="100"/>
        <c:noMultiLvlLbl val="0"/>
      </c:catAx>
      <c:valAx>
        <c:axId val="141515776"/>
        <c:scaling>
          <c:orientation val="minMax"/>
          <c:max val="1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41514240"/>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'8100'!$C$4</c:f>
              <c:strCache>
                <c:ptCount val="1"/>
                <c:pt idx="0">
                  <c:v>HYDROSS
Enforceable
Min. Flow
Oper. Improv.</c:v>
                </c:pt>
              </c:strCache>
            </c:strRef>
          </c:tx>
          <c:spPr>
            <a:ln>
              <a:solidFill>
                <a:schemeClr val="tx1"/>
              </a:solidFill>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'8100'!$C$23:$C$34</c:f>
              <c:numCache>
                <c:formatCode>[&gt;=20]#,##0_);[&lt;=-20]\(#,##0\);#,##0.0_)</c:formatCode>
                <c:ptCount val="12"/>
                <c:pt idx="0">
                  <c:v>0.5</c:v>
                </c:pt>
                <c:pt idx="1">
                  <c:v>0.5</c:v>
                </c:pt>
                <c:pt idx="2">
                  <c:v>0.7</c:v>
                </c:pt>
                <c:pt idx="3">
                  <c:v>0.8</c:v>
                </c:pt>
                <c:pt idx="4">
                  <c:v>0.5</c:v>
                </c:pt>
                <c:pt idx="5">
                  <c:v>0.4</c:v>
                </c:pt>
                <c:pt idx="6">
                  <c:v>0.4</c:v>
                </c:pt>
                <c:pt idx="7">
                  <c:v>0.4</c:v>
                </c:pt>
                <c:pt idx="8">
                  <c:v>0.3</c:v>
                </c:pt>
                <c:pt idx="9">
                  <c:v>0.3</c:v>
                </c:pt>
                <c:pt idx="10">
                  <c:v>0.3</c:v>
                </c:pt>
                <c:pt idx="11">
                  <c:v>0.3</c:v>
                </c:pt>
              </c:numCache>
            </c:numRef>
          </c:val>
          <c:smooth val="0"/>
        </c:ser>
        <c:ser>
          <c:idx val="3"/>
          <c:order val="1"/>
          <c:tx>
            <c:strRef>
              <c:f>'8100'!$K$5</c:f>
              <c:strCache>
                <c:ptCount val="1"/>
                <c:pt idx="0">
                  <c:v>HYDROSS
Natural
Flow</c:v>
                </c:pt>
              </c:strCache>
            </c:strRef>
          </c:tx>
          <c:spPr>
            <a:ln>
              <a:solidFill>
                <a:schemeClr val="accent1"/>
              </a:solidFill>
              <a:prstDash val="sys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'8100'!$K$23:$K$34</c:f>
              <c:numCache>
                <c:formatCode>[&gt;=20]#,##0_);[&lt;=-20]\(#,##0\);#,##0.0_)</c:formatCode>
                <c:ptCount val="12"/>
                <c:pt idx="0">
                  <c:v>0.75218413978494625</c:v>
                </c:pt>
                <c:pt idx="1">
                  <c:v>0.78025793650793651</c:v>
                </c:pt>
                <c:pt idx="2">
                  <c:v>0.94599014336917564</c:v>
                </c:pt>
                <c:pt idx="3">
                  <c:v>1.4984953703703705</c:v>
                </c:pt>
                <c:pt idx="4">
                  <c:v>2.8989583333333337</c:v>
                </c:pt>
                <c:pt idx="5">
                  <c:v>2.57125</c:v>
                </c:pt>
                <c:pt idx="6">
                  <c:v>1.4406698028673834</c:v>
                </c:pt>
                <c:pt idx="7">
                  <c:v>1.2522849462365591</c:v>
                </c:pt>
                <c:pt idx="8">
                  <c:v>0.98452546296296295</c:v>
                </c:pt>
                <c:pt idx="9">
                  <c:v>0.9785170250896057</c:v>
                </c:pt>
                <c:pt idx="10">
                  <c:v>0.95511574074074079</c:v>
                </c:pt>
                <c:pt idx="11">
                  <c:v>0.89584453405017928</c:v>
                </c:pt>
              </c:numCache>
            </c:numRef>
          </c:val>
          <c:smooth val="0"/>
        </c:ser>
        <c:ser>
          <c:idx val="4"/>
          <c:order val="2"/>
          <c:tx>
            <c:strRef>
              <c:f>'8100'!$M$5</c:f>
              <c:strCache>
                <c:ptCount val="1"/>
                <c:pt idx="0">
                  <c:v>HYDROSS
2009 HIA
(Existing)</c:v>
                </c:pt>
              </c:strCache>
            </c:strRef>
          </c:tx>
          <c:spPr>
            <a:ln>
              <a:solidFill>
                <a:schemeClr val="accent3"/>
              </a:solidFill>
              <a:prstDash val="sys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'8100'!$M$23:$M$34</c:f>
              <c:numCache>
                <c:formatCode>[&gt;=20]#,##0_);[&lt;=-20]\(#,##0\);#,##0.0_)</c:formatCode>
                <c:ptCount val="12"/>
                <c:pt idx="0">
                  <c:v>0.200433355734767</c:v>
                </c:pt>
                <c:pt idx="1">
                  <c:v>0.63020833333333326</c:v>
                </c:pt>
                <c:pt idx="2">
                  <c:v>6.9092517921146943E-2</c:v>
                </c:pt>
                <c:pt idx="3">
                  <c:v>0.15850439814814815</c:v>
                </c:pt>
                <c:pt idx="4">
                  <c:v>0</c:v>
                </c:pt>
                <c:pt idx="5">
                  <c:v>0</c:v>
                </c:pt>
                <c:pt idx="6">
                  <c:v>0</c:v>
                </c:pt>
                <c:pt idx="7">
                  <c:v>0</c:v>
                </c:pt>
                <c:pt idx="8">
                  <c:v>0</c:v>
                </c:pt>
                <c:pt idx="9">
                  <c:v>0</c:v>
                </c:pt>
                <c:pt idx="10">
                  <c:v>0</c:v>
                </c:pt>
                <c:pt idx="11">
                  <c:v>1.0869399641577061E-2</c:v>
                </c:pt>
              </c:numCache>
            </c:numRef>
          </c:val>
          <c:smooth val="0"/>
        </c:ser>
        <c:ser>
          <c:idx val="5"/>
          <c:order val="3"/>
          <c:tx>
            <c:strRef>
              <c:f>'8100'!$N$5</c:f>
              <c:strCache>
                <c:ptCount val="1"/>
                <c:pt idx="0">
                  <c:v>HYDROSS
Achievable
Management
Target
Oper. Improv.</c:v>
                </c:pt>
              </c:strCache>
            </c:strRef>
          </c:tx>
          <c:spPr>
            <a:ln>
              <a:solidFill>
                <a:schemeClr val="accent2"/>
              </a:solidFill>
              <a:prstDash val="sys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'8100'!$N$23:$N$34</c:f>
              <c:numCache>
                <c:formatCode>[&gt;=20]#,##0_);[&lt;=-20]\(#,##0\);#,##0.0_)</c:formatCode>
                <c:ptCount val="12"/>
                <c:pt idx="0">
                  <c:v>0.60941823476702528</c:v>
                </c:pt>
                <c:pt idx="1">
                  <c:v>0.64896453373015872</c:v>
                </c:pt>
                <c:pt idx="2">
                  <c:v>0.85681227598566312</c:v>
                </c:pt>
                <c:pt idx="3">
                  <c:v>1.0578256944444446</c:v>
                </c:pt>
                <c:pt idx="4">
                  <c:v>0.85597199820788528</c:v>
                </c:pt>
                <c:pt idx="5">
                  <c:v>0.39997222222222234</c:v>
                </c:pt>
                <c:pt idx="6">
                  <c:v>0.40008064516129033</c:v>
                </c:pt>
                <c:pt idx="7">
                  <c:v>0.40008064516129033</c:v>
                </c:pt>
                <c:pt idx="8">
                  <c:v>0.29997916666666663</c:v>
                </c:pt>
                <c:pt idx="9">
                  <c:v>0.31262399193548379</c:v>
                </c:pt>
                <c:pt idx="10">
                  <c:v>0.46061226851851872</c:v>
                </c:pt>
                <c:pt idx="11">
                  <c:v>0.53906530017921128</c:v>
                </c:pt>
              </c:numCache>
            </c:numRef>
          </c:val>
          <c:smooth val="0"/>
        </c:ser>
        <c:dLbls>
          <c:showLegendKey val="0"/>
          <c:showVal val="0"/>
          <c:showCatName val="0"/>
          <c:showSerName val="0"/>
          <c:showPercent val="0"/>
          <c:showBubbleSize val="0"/>
        </c:dLbls>
        <c:marker val="1"/>
        <c:smooth val="0"/>
        <c:axId val="141555584"/>
        <c:axId val="141557120"/>
      </c:lineChart>
      <c:catAx>
        <c:axId val="141555584"/>
        <c:scaling>
          <c:orientation val="minMax"/>
        </c:scaling>
        <c:delete val="0"/>
        <c:axPos val="b"/>
        <c:majorTickMark val="out"/>
        <c:minorTickMark val="none"/>
        <c:tickLblPos val="nextTo"/>
        <c:crossAx val="141557120"/>
        <c:crosses val="autoZero"/>
        <c:auto val="1"/>
        <c:lblAlgn val="ctr"/>
        <c:lblOffset val="100"/>
        <c:noMultiLvlLbl val="0"/>
      </c:catAx>
      <c:valAx>
        <c:axId val="141557120"/>
        <c:scaling>
          <c:orientation val="minMax"/>
          <c:max val="1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4155558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'8100'!$C$4</c:f>
              <c:strCache>
                <c:ptCount val="1"/>
                <c:pt idx="0">
                  <c:v>HYDROSS
Enforceable
Min. Flow
Oper. Improv.</c:v>
                </c:pt>
              </c:strCache>
            </c:strRef>
          </c:tx>
          <c:spPr>
            <a:ln>
              <a:solidFill>
                <a:schemeClr val="tx1"/>
              </a:solidFill>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'8100'!$C$23:$C$34</c:f>
              <c:numCache>
                <c:formatCode>[&gt;=20]#,##0_);[&lt;=-20]\(#,##0\);#,##0.0_)</c:formatCode>
                <c:ptCount val="12"/>
                <c:pt idx="0">
                  <c:v>0.5</c:v>
                </c:pt>
                <c:pt idx="1">
                  <c:v>0.5</c:v>
                </c:pt>
                <c:pt idx="2">
                  <c:v>0.7</c:v>
                </c:pt>
                <c:pt idx="3">
                  <c:v>0.8</c:v>
                </c:pt>
                <c:pt idx="4">
                  <c:v>0.5</c:v>
                </c:pt>
                <c:pt idx="5">
                  <c:v>0.4</c:v>
                </c:pt>
                <c:pt idx="6">
                  <c:v>0.4</c:v>
                </c:pt>
                <c:pt idx="7">
                  <c:v>0.4</c:v>
                </c:pt>
                <c:pt idx="8">
                  <c:v>0.3</c:v>
                </c:pt>
                <c:pt idx="9">
                  <c:v>0.3</c:v>
                </c:pt>
                <c:pt idx="10">
                  <c:v>0.3</c:v>
                </c:pt>
                <c:pt idx="11">
                  <c:v>0.3</c:v>
                </c:pt>
              </c:numCache>
            </c:numRef>
          </c:val>
          <c:smooth val="0"/>
        </c:ser>
        <c:ser>
          <c:idx val="3"/>
          <c:order val="1"/>
          <c:tx>
            <c:strRef>
              <c:f>'8100'!$R$5</c:f>
              <c:strCache>
                <c:ptCount val="1"/>
                <c:pt idx="0">
                  <c:v>HYDROSS
Natural
Flow</c:v>
                </c:pt>
              </c:strCache>
            </c:strRef>
          </c:tx>
          <c:spPr>
            <a:ln>
              <a:solidFill>
                <a:schemeClr val="accent1"/>
              </a:solidFill>
              <a:prstDash val="sysDot"/>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'8100'!$R$23:$R$34</c:f>
              <c:numCache>
                <c:formatCode>[&gt;=20]#,##0_);[&lt;=-20]\(#,##0\);#,##0.0_)</c:formatCode>
                <c:ptCount val="12"/>
                <c:pt idx="0">
                  <c:v>0.73592069892473111</c:v>
                </c:pt>
                <c:pt idx="1">
                  <c:v>0.73374255952380951</c:v>
                </c:pt>
                <c:pt idx="2">
                  <c:v>0.84976478494623664</c:v>
                </c:pt>
                <c:pt idx="3">
                  <c:v>1.7309722222222221</c:v>
                </c:pt>
                <c:pt idx="4">
                  <c:v>2.1467741935483868</c:v>
                </c:pt>
                <c:pt idx="5">
                  <c:v>1.3318402777777778</c:v>
                </c:pt>
                <c:pt idx="6">
                  <c:v>1.0408602150537634</c:v>
                </c:pt>
                <c:pt idx="7">
                  <c:v>0.81723790322580647</c:v>
                </c:pt>
                <c:pt idx="8">
                  <c:v>0.78145833333333337</c:v>
                </c:pt>
                <c:pt idx="9">
                  <c:v>0.8335013440860215</c:v>
                </c:pt>
                <c:pt idx="10">
                  <c:v>0.80666666666666664</c:v>
                </c:pt>
                <c:pt idx="11">
                  <c:v>0.7847110215053763</c:v>
                </c:pt>
              </c:numCache>
            </c:numRef>
          </c:val>
          <c:smooth val="0"/>
        </c:ser>
        <c:ser>
          <c:idx val="4"/>
          <c:order val="2"/>
          <c:tx>
            <c:strRef>
              <c:f>'8100'!$T$5</c:f>
              <c:strCache>
                <c:ptCount val="1"/>
                <c:pt idx="0">
                  <c:v>HYDROSS
2009 HIA
(Existing)</c:v>
                </c:pt>
              </c:strCache>
            </c:strRef>
          </c:tx>
          <c:spPr>
            <a:ln>
              <a:solidFill>
                <a:schemeClr val="accent3"/>
              </a:solidFill>
              <a:prstDash val="sysDot"/>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'8100'!$T$23:$T$34</c:f>
              <c:numCache>
                <c:formatCode>[&gt;=20]#,##0_);[&lt;=-20]\(#,##0\);#,##0.0_)</c:formatCode>
                <c:ptCount val="12"/>
                <c:pt idx="0">
                  <c:v>4.0658602150537631E-3</c:v>
                </c:pt>
                <c:pt idx="1">
                  <c:v>0.63921130952380956</c:v>
                </c:pt>
                <c:pt idx="2">
                  <c:v>0</c:v>
                </c:pt>
                <c:pt idx="3">
                  <c:v>0.52366111111111102</c:v>
                </c:pt>
                <c:pt idx="4">
                  <c:v>0</c:v>
                </c:pt>
                <c:pt idx="5">
                  <c:v>0</c:v>
                </c:pt>
                <c:pt idx="6">
                  <c:v>0</c:v>
                </c:pt>
                <c:pt idx="7">
                  <c:v>0</c:v>
                </c:pt>
                <c:pt idx="8">
                  <c:v>0</c:v>
                </c:pt>
                <c:pt idx="9">
                  <c:v>0</c:v>
                </c:pt>
                <c:pt idx="10">
                  <c:v>0</c:v>
                </c:pt>
                <c:pt idx="11">
                  <c:v>0</c:v>
                </c:pt>
              </c:numCache>
            </c:numRef>
          </c:val>
          <c:smooth val="0"/>
        </c:ser>
        <c:ser>
          <c:idx val="5"/>
          <c:order val="3"/>
          <c:tx>
            <c:strRef>
              <c:f>'8100'!$U$5</c:f>
              <c:strCache>
                <c:ptCount val="1"/>
                <c:pt idx="0">
                  <c:v>HYDROSS
Achievable
Flow
Oper. Improv.</c:v>
                </c:pt>
              </c:strCache>
            </c:strRef>
          </c:tx>
          <c:spPr>
            <a:ln>
              <a:solidFill>
                <a:schemeClr val="accent2"/>
              </a:solidFill>
              <a:prstDash val="sysDot"/>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'8100'!$U$23:$U$34</c:f>
              <c:numCache>
                <c:formatCode>[&gt;=20]#,##0_);[&lt;=-20]\(#,##0\);#,##0.0_)</c:formatCode>
                <c:ptCount val="12"/>
                <c:pt idx="0">
                  <c:v>0.5814586693548387</c:v>
                </c:pt>
                <c:pt idx="1">
                  <c:v>0.62363616071428563</c:v>
                </c:pt>
                <c:pt idx="2">
                  <c:v>0.8214663978494624</c:v>
                </c:pt>
                <c:pt idx="3">
                  <c:v>1.6007291666666668</c:v>
                </c:pt>
                <c:pt idx="4">
                  <c:v>0.49993817204301072</c:v>
                </c:pt>
                <c:pt idx="5">
                  <c:v>0.39997222222222223</c:v>
                </c:pt>
                <c:pt idx="6">
                  <c:v>0.40008064516129033</c:v>
                </c:pt>
                <c:pt idx="7">
                  <c:v>0.40008064516129033</c:v>
                </c:pt>
                <c:pt idx="8">
                  <c:v>0.29997916666666669</c:v>
                </c:pt>
                <c:pt idx="9">
                  <c:v>0.30006048387096779</c:v>
                </c:pt>
                <c:pt idx="10">
                  <c:v>0.29997916666666669</c:v>
                </c:pt>
                <c:pt idx="11">
                  <c:v>0.30006048387096779</c:v>
                </c:pt>
              </c:numCache>
            </c:numRef>
          </c:val>
          <c:smooth val="0"/>
        </c:ser>
        <c:dLbls>
          <c:showLegendKey val="0"/>
          <c:showVal val="0"/>
          <c:showCatName val="0"/>
          <c:showSerName val="0"/>
          <c:showPercent val="0"/>
          <c:showBubbleSize val="0"/>
        </c:dLbls>
        <c:marker val="1"/>
        <c:smooth val="0"/>
        <c:axId val="141719808"/>
        <c:axId val="141737984"/>
      </c:lineChart>
      <c:catAx>
        <c:axId val="141719808"/>
        <c:scaling>
          <c:orientation val="minMax"/>
        </c:scaling>
        <c:delete val="0"/>
        <c:axPos val="b"/>
        <c:majorTickMark val="out"/>
        <c:minorTickMark val="none"/>
        <c:tickLblPos val="nextTo"/>
        <c:crossAx val="141737984"/>
        <c:crosses val="autoZero"/>
        <c:auto val="1"/>
        <c:lblAlgn val="ctr"/>
        <c:lblOffset val="100"/>
        <c:noMultiLvlLbl val="0"/>
      </c:catAx>
      <c:valAx>
        <c:axId val="141737984"/>
        <c:scaling>
          <c:orientation val="minMax"/>
          <c:max val="1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41719808"/>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McDonaldRes!$B$2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McDonaldRes!$B$5:$B$16</c:f>
              <c:numCache>
                <c:formatCode>[&gt;=20]#,##0_);[&lt;=-20]\(#,##0\);#,##0.0_)</c:formatCode>
                <c:ptCount val="12"/>
                <c:pt idx="0">
                  <c:v>385</c:v>
                </c:pt>
                <c:pt idx="1">
                  <c:v>385</c:v>
                </c:pt>
                <c:pt idx="2">
                  <c:v>385</c:v>
                </c:pt>
                <c:pt idx="3">
                  <c:v>385</c:v>
                </c:pt>
                <c:pt idx="4">
                  <c:v>385</c:v>
                </c:pt>
                <c:pt idx="5">
                  <c:v>385</c:v>
                </c:pt>
                <c:pt idx="6">
                  <c:v>385</c:v>
                </c:pt>
                <c:pt idx="7">
                  <c:v>385</c:v>
                </c:pt>
                <c:pt idx="8">
                  <c:v>385</c:v>
                </c:pt>
                <c:pt idx="9">
                  <c:v>385</c:v>
                </c:pt>
                <c:pt idx="10">
                  <c:v>385</c:v>
                </c:pt>
                <c:pt idx="11">
                  <c:v>385</c:v>
                </c:pt>
              </c:numCache>
            </c:numRef>
          </c:val>
        </c:ser>
        <c:dLbls>
          <c:showLegendKey val="0"/>
          <c:showVal val="0"/>
          <c:showCatName val="0"/>
          <c:showSerName val="0"/>
          <c:showPercent val="0"/>
          <c:showBubbleSize val="0"/>
        </c:dLbls>
        <c:axId val="105193472"/>
        <c:axId val="105195008"/>
      </c:areaChart>
      <c:lineChart>
        <c:grouping val="standard"/>
        <c:varyColors val="0"/>
        <c:ser>
          <c:idx val="4"/>
          <c:order val="1"/>
          <c:tx>
            <c:strRef>
              <c:f>McDonaldRes!$D$3</c:f>
              <c:strCache>
                <c:ptCount val="1"/>
                <c:pt idx="0">
                  <c:v>HYDROSS
2009 HIA
(Existing)</c:v>
                </c:pt>
              </c:strCache>
            </c:strRef>
          </c:tx>
          <c:spPr>
            <a:ln>
              <a:solidFill>
                <a:schemeClr val="accent3"/>
              </a:solidFill>
              <a:prstDash val="dash"/>
            </a:ln>
          </c:spPr>
          <c:marker>
            <c:symbol val="none"/>
          </c:marke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McDonaldRes!$D$5:$D$16</c:f>
              <c:numCache>
                <c:formatCode>[&gt;=20]#,##0_);[&lt;=-20]\(#,##0\);#,##0.0_)</c:formatCode>
                <c:ptCount val="12"/>
                <c:pt idx="0">
                  <c:v>2818.4225000000001</c:v>
                </c:pt>
                <c:pt idx="1">
                  <c:v>3125.73</c:v>
                </c:pt>
                <c:pt idx="2">
                  <c:v>3255.9950000000003</c:v>
                </c:pt>
                <c:pt idx="3">
                  <c:v>2126.2750000000001</c:v>
                </c:pt>
                <c:pt idx="4">
                  <c:v>4812.7674999999999</c:v>
                </c:pt>
                <c:pt idx="5">
                  <c:v>7956.25</c:v>
                </c:pt>
                <c:pt idx="6">
                  <c:v>7323.75</c:v>
                </c:pt>
                <c:pt idx="7">
                  <c:v>3795</c:v>
                </c:pt>
                <c:pt idx="8">
                  <c:v>834.5</c:v>
                </c:pt>
                <c:pt idx="9">
                  <c:v>804.52499999999998</c:v>
                </c:pt>
                <c:pt idx="10">
                  <c:v>1093.25</c:v>
                </c:pt>
                <c:pt idx="11">
                  <c:v>1313.635</c:v>
                </c:pt>
              </c:numCache>
            </c:numRef>
          </c:val>
          <c:smooth val="0"/>
        </c:ser>
        <c:ser>
          <c:idx val="5"/>
          <c:order val="2"/>
          <c:tx>
            <c:strRef>
              <c:f>McDonaldRes!$E$3</c:f>
              <c:strCache>
                <c:ptCount val="1"/>
                <c:pt idx="0">
                  <c:v>HYDROSS
Oper. Improv.</c:v>
                </c:pt>
              </c:strCache>
            </c:strRef>
          </c:tx>
          <c:spPr>
            <a:ln>
              <a:solidFill>
                <a:schemeClr val="accent2"/>
              </a:solidFill>
              <a:prstDash val="dash"/>
            </a:ln>
          </c:spPr>
          <c:marker>
            <c:symbol val="none"/>
          </c:marke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McDonaldRes!$E$5:$E$16</c:f>
              <c:numCache>
                <c:formatCode>[&gt;=20]#,##0_);[&lt;=-20]\(#,##0\);#,##0.0_)</c:formatCode>
                <c:ptCount val="12"/>
                <c:pt idx="0">
                  <c:v>1000</c:v>
                </c:pt>
                <c:pt idx="1">
                  <c:v>1000</c:v>
                </c:pt>
                <c:pt idx="2">
                  <c:v>490</c:v>
                </c:pt>
                <c:pt idx="3">
                  <c:v>490</c:v>
                </c:pt>
                <c:pt idx="4">
                  <c:v>1169.58</c:v>
                </c:pt>
                <c:pt idx="5">
                  <c:v>8645</c:v>
                </c:pt>
                <c:pt idx="6">
                  <c:v>7500</c:v>
                </c:pt>
                <c:pt idx="7">
                  <c:v>4000</c:v>
                </c:pt>
                <c:pt idx="8">
                  <c:v>1228.0374999999999</c:v>
                </c:pt>
                <c:pt idx="9">
                  <c:v>872.5</c:v>
                </c:pt>
                <c:pt idx="10">
                  <c:v>1000</c:v>
                </c:pt>
                <c:pt idx="11">
                  <c:v>1000</c:v>
                </c:pt>
              </c:numCache>
            </c:numRef>
          </c:val>
          <c:smooth val="0"/>
        </c:ser>
        <c:dLbls>
          <c:showLegendKey val="0"/>
          <c:showVal val="0"/>
          <c:showCatName val="0"/>
          <c:showSerName val="0"/>
          <c:showPercent val="0"/>
          <c:showBubbleSize val="0"/>
        </c:dLbls>
        <c:marker val="1"/>
        <c:smooth val="0"/>
        <c:axId val="105193472"/>
        <c:axId val="105195008"/>
      </c:lineChart>
      <c:catAx>
        <c:axId val="105193472"/>
        <c:scaling>
          <c:orientation val="minMax"/>
        </c:scaling>
        <c:delete val="0"/>
        <c:axPos val="b"/>
        <c:majorTickMark val="out"/>
        <c:minorTickMark val="none"/>
        <c:tickLblPos val="nextTo"/>
        <c:crossAx val="105195008"/>
        <c:crosses val="autoZero"/>
        <c:auto val="1"/>
        <c:lblAlgn val="ctr"/>
        <c:lblOffset val="100"/>
        <c:noMultiLvlLbl val="0"/>
      </c:catAx>
      <c:valAx>
        <c:axId val="105195008"/>
        <c:scaling>
          <c:orientation val="minMax"/>
          <c:max val="9000"/>
        </c:scaling>
        <c:delete val="0"/>
        <c:axPos val="l"/>
        <c:majorGridlines/>
        <c:title>
          <c:tx>
            <c:rich>
              <a:bodyPr rot="-5400000" vert="horz"/>
              <a:lstStyle/>
              <a:p>
                <a:pPr>
                  <a:defRPr/>
                </a:pPr>
                <a:r>
                  <a:rPr lang="en-US"/>
                  <a:t>End-of-Month Storage</a:t>
                </a:r>
                <a:r>
                  <a:rPr lang="en-US" baseline="0"/>
                  <a:t> (Acre-Feet)</a:t>
                </a:r>
                <a:endParaRPr lang="en-US"/>
              </a:p>
            </c:rich>
          </c:tx>
          <c:overlay val="0"/>
        </c:title>
        <c:numFmt formatCode="[&gt;=20]#,##0_);[&lt;=-20]\(#,##0\);#,##0.0_)" sourceLinked="1"/>
        <c:majorTickMark val="out"/>
        <c:minorTickMark val="none"/>
        <c:tickLblPos val="nextTo"/>
        <c:crossAx val="105193472"/>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McDonaldRes!$B$2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McDonaldRes!$B$5:$B$16</c:f>
              <c:numCache>
                <c:formatCode>[&gt;=20]#,##0_);[&lt;=-20]\(#,##0\);#,##0.0_)</c:formatCode>
                <c:ptCount val="12"/>
                <c:pt idx="0">
                  <c:v>385</c:v>
                </c:pt>
                <c:pt idx="1">
                  <c:v>385</c:v>
                </c:pt>
                <c:pt idx="2">
                  <c:v>385</c:v>
                </c:pt>
                <c:pt idx="3">
                  <c:v>385</c:v>
                </c:pt>
                <c:pt idx="4">
                  <c:v>385</c:v>
                </c:pt>
                <c:pt idx="5">
                  <c:v>385</c:v>
                </c:pt>
                <c:pt idx="6">
                  <c:v>385</c:v>
                </c:pt>
                <c:pt idx="7">
                  <c:v>385</c:v>
                </c:pt>
                <c:pt idx="8">
                  <c:v>385</c:v>
                </c:pt>
                <c:pt idx="9">
                  <c:v>385</c:v>
                </c:pt>
                <c:pt idx="10">
                  <c:v>385</c:v>
                </c:pt>
                <c:pt idx="11">
                  <c:v>385</c:v>
                </c:pt>
              </c:numCache>
            </c:numRef>
          </c:val>
        </c:ser>
        <c:dLbls>
          <c:showLegendKey val="0"/>
          <c:showVal val="0"/>
          <c:showCatName val="0"/>
          <c:showSerName val="0"/>
          <c:showPercent val="0"/>
          <c:showBubbleSize val="0"/>
        </c:dLbls>
        <c:axId val="105222144"/>
        <c:axId val="105223680"/>
      </c:areaChart>
      <c:lineChart>
        <c:grouping val="standard"/>
        <c:varyColors val="0"/>
        <c:ser>
          <c:idx val="4"/>
          <c:order val="1"/>
          <c:tx>
            <c:strRef>
              <c:f>McDonaldRes!$H$3</c:f>
              <c:strCache>
                <c:ptCount val="1"/>
                <c:pt idx="0">
                  <c:v>HYDROSS
2009 HIA
(Existing)</c:v>
                </c:pt>
              </c:strCache>
            </c:strRef>
          </c:tx>
          <c:spPr>
            <a:ln>
              <a:solidFill>
                <a:schemeClr val="accent3"/>
              </a:solidFill>
              <a:prstDash val="sysDash"/>
            </a:ln>
          </c:spPr>
          <c:marker>
            <c:symbol val="none"/>
          </c:marke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McDonaldRes!$H$5:$H$16</c:f>
              <c:numCache>
                <c:formatCode>[&gt;=20]#,##0_);[&lt;=-20]\(#,##0\);#,##0.0_)</c:formatCode>
                <c:ptCount val="12"/>
                <c:pt idx="0">
                  <c:v>1110.0491666666667</c:v>
                </c:pt>
                <c:pt idx="1">
                  <c:v>1270.9008333333334</c:v>
                </c:pt>
                <c:pt idx="2">
                  <c:v>1411.0533333333333</c:v>
                </c:pt>
                <c:pt idx="3">
                  <c:v>1146.75</c:v>
                </c:pt>
                <c:pt idx="4">
                  <c:v>4165.6583333333338</c:v>
                </c:pt>
                <c:pt idx="5">
                  <c:v>6739.166666666667</c:v>
                </c:pt>
                <c:pt idx="6">
                  <c:v>6604.916666666667</c:v>
                </c:pt>
                <c:pt idx="7">
                  <c:v>2223.8333333333335</c:v>
                </c:pt>
                <c:pt idx="8">
                  <c:v>1097.3041666666666</c:v>
                </c:pt>
                <c:pt idx="9">
                  <c:v>1175.5108333333335</c:v>
                </c:pt>
                <c:pt idx="10">
                  <c:v>1393.0241666666668</c:v>
                </c:pt>
                <c:pt idx="11">
                  <c:v>1372.2616666666665</c:v>
                </c:pt>
              </c:numCache>
            </c:numRef>
          </c:val>
          <c:smooth val="0"/>
        </c:ser>
        <c:ser>
          <c:idx val="5"/>
          <c:order val="2"/>
          <c:tx>
            <c:strRef>
              <c:f>McDonaldRes!$I$3</c:f>
              <c:strCache>
                <c:ptCount val="1"/>
                <c:pt idx="0">
                  <c:v>HYDROSS
Oper. Improv.</c:v>
                </c:pt>
              </c:strCache>
            </c:strRef>
          </c:tx>
          <c:spPr>
            <a:ln>
              <a:solidFill>
                <a:schemeClr val="accent2"/>
              </a:solidFill>
              <a:prstDash val="sysDash"/>
            </a:ln>
          </c:spPr>
          <c:marker>
            <c:symbol val="none"/>
          </c:marke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McDonaldRes!$I$5:$I$16</c:f>
              <c:numCache>
                <c:formatCode>[&gt;=20]#,##0_);[&lt;=-20]\(#,##0\);#,##0.0_)</c:formatCode>
                <c:ptCount val="12"/>
                <c:pt idx="0">
                  <c:v>797.81333333333339</c:v>
                </c:pt>
                <c:pt idx="1">
                  <c:v>858.85833333333323</c:v>
                </c:pt>
                <c:pt idx="2">
                  <c:v>532.5</c:v>
                </c:pt>
                <c:pt idx="3">
                  <c:v>771.7883333333333</c:v>
                </c:pt>
                <c:pt idx="4">
                  <c:v>2960.66</c:v>
                </c:pt>
                <c:pt idx="5">
                  <c:v>8009.9275000000007</c:v>
                </c:pt>
                <c:pt idx="6">
                  <c:v>7110.5466666666662</c:v>
                </c:pt>
                <c:pt idx="7">
                  <c:v>3666.0816666666665</c:v>
                </c:pt>
                <c:pt idx="8">
                  <c:v>1331.6666666666667</c:v>
                </c:pt>
                <c:pt idx="9">
                  <c:v>988.74249999999995</c:v>
                </c:pt>
                <c:pt idx="10">
                  <c:v>817.88749999999993</c:v>
                </c:pt>
                <c:pt idx="11">
                  <c:v>801.88583333333338</c:v>
                </c:pt>
              </c:numCache>
            </c:numRef>
          </c:val>
          <c:smooth val="0"/>
        </c:ser>
        <c:dLbls>
          <c:showLegendKey val="0"/>
          <c:showVal val="0"/>
          <c:showCatName val="0"/>
          <c:showSerName val="0"/>
          <c:showPercent val="0"/>
          <c:showBubbleSize val="0"/>
        </c:dLbls>
        <c:marker val="1"/>
        <c:smooth val="0"/>
        <c:axId val="105222144"/>
        <c:axId val="105223680"/>
      </c:lineChart>
      <c:catAx>
        <c:axId val="105222144"/>
        <c:scaling>
          <c:orientation val="minMax"/>
        </c:scaling>
        <c:delete val="0"/>
        <c:axPos val="b"/>
        <c:majorTickMark val="out"/>
        <c:minorTickMark val="none"/>
        <c:tickLblPos val="nextTo"/>
        <c:crossAx val="105223680"/>
        <c:crosses val="autoZero"/>
        <c:auto val="1"/>
        <c:lblAlgn val="ctr"/>
        <c:lblOffset val="100"/>
        <c:noMultiLvlLbl val="0"/>
      </c:catAx>
      <c:valAx>
        <c:axId val="105223680"/>
        <c:scaling>
          <c:orientation val="minMax"/>
        </c:scaling>
        <c:delete val="0"/>
        <c:axPos val="l"/>
        <c:majorGridlines/>
        <c:title>
          <c:tx>
            <c:rich>
              <a:bodyPr rot="-5400000" vert="horz"/>
              <a:lstStyle/>
              <a:p>
                <a:pPr>
                  <a:defRPr/>
                </a:pPr>
                <a:r>
                  <a:rPr lang="en-US"/>
                  <a:t>End-of-Month Storage</a:t>
                </a:r>
                <a:r>
                  <a:rPr lang="en-US" baseline="0"/>
                  <a:t> (Acre-Feet)</a:t>
                </a:r>
                <a:endParaRPr lang="en-US"/>
              </a:p>
            </c:rich>
          </c:tx>
          <c:overlay val="0"/>
        </c:title>
        <c:numFmt formatCode="[&gt;=20]#,##0_);[&lt;=-20]\(#,##0\);#,##0.0_)" sourceLinked="1"/>
        <c:majorTickMark val="out"/>
        <c:minorTickMark val="none"/>
        <c:tickLblPos val="nextTo"/>
        <c:crossAx val="10522214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McDonaldRes!$B$2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McDonaldRes!$B$5:$B$16</c:f>
              <c:numCache>
                <c:formatCode>[&gt;=20]#,##0_);[&lt;=-20]\(#,##0\);#,##0.0_)</c:formatCode>
                <c:ptCount val="12"/>
                <c:pt idx="0">
                  <c:v>385</c:v>
                </c:pt>
                <c:pt idx="1">
                  <c:v>385</c:v>
                </c:pt>
                <c:pt idx="2">
                  <c:v>385</c:v>
                </c:pt>
                <c:pt idx="3">
                  <c:v>385</c:v>
                </c:pt>
                <c:pt idx="4">
                  <c:v>385</c:v>
                </c:pt>
                <c:pt idx="5">
                  <c:v>385</c:v>
                </c:pt>
                <c:pt idx="6">
                  <c:v>385</c:v>
                </c:pt>
                <c:pt idx="7">
                  <c:v>385</c:v>
                </c:pt>
                <c:pt idx="8">
                  <c:v>385</c:v>
                </c:pt>
                <c:pt idx="9">
                  <c:v>385</c:v>
                </c:pt>
                <c:pt idx="10">
                  <c:v>385</c:v>
                </c:pt>
                <c:pt idx="11">
                  <c:v>385</c:v>
                </c:pt>
              </c:numCache>
            </c:numRef>
          </c:val>
        </c:ser>
        <c:dLbls>
          <c:showLegendKey val="0"/>
          <c:showVal val="0"/>
          <c:showCatName val="0"/>
          <c:showSerName val="0"/>
          <c:showPercent val="0"/>
          <c:showBubbleSize val="0"/>
        </c:dLbls>
        <c:axId val="106569728"/>
        <c:axId val="106571264"/>
      </c:areaChart>
      <c:lineChart>
        <c:grouping val="standard"/>
        <c:varyColors val="0"/>
        <c:ser>
          <c:idx val="4"/>
          <c:order val="1"/>
          <c:tx>
            <c:strRef>
              <c:f>McDonaldRes!$L$3</c:f>
              <c:strCache>
                <c:ptCount val="1"/>
                <c:pt idx="0">
                  <c:v>HYDROSS
2009 HIA
(Existing)</c:v>
                </c:pt>
              </c:strCache>
            </c:strRef>
          </c:tx>
          <c:spPr>
            <a:ln>
              <a:solidFill>
                <a:schemeClr val="accent3"/>
              </a:solidFill>
              <a:prstDash val="sysDot"/>
            </a:ln>
          </c:spPr>
          <c:marker>
            <c:symbol val="none"/>
          </c:marke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McDonaldRes!$L$5:$L$16</c:f>
              <c:numCache>
                <c:formatCode>[&gt;=20]#,##0_);[&lt;=-20]\(#,##0\);#,##0.0_)</c:formatCode>
                <c:ptCount val="12"/>
                <c:pt idx="0">
                  <c:v>1397.845</c:v>
                </c:pt>
                <c:pt idx="1">
                  <c:v>1872.45</c:v>
                </c:pt>
                <c:pt idx="2">
                  <c:v>1592.6950000000002</c:v>
                </c:pt>
                <c:pt idx="3">
                  <c:v>1977.5</c:v>
                </c:pt>
                <c:pt idx="4">
                  <c:v>5875</c:v>
                </c:pt>
                <c:pt idx="5">
                  <c:v>8400</c:v>
                </c:pt>
                <c:pt idx="6">
                  <c:v>4610.75</c:v>
                </c:pt>
                <c:pt idx="7">
                  <c:v>1222.25</c:v>
                </c:pt>
                <c:pt idx="8">
                  <c:v>661.25</c:v>
                </c:pt>
                <c:pt idx="9">
                  <c:v>629.73</c:v>
                </c:pt>
                <c:pt idx="10">
                  <c:v>931.68499999999995</c:v>
                </c:pt>
                <c:pt idx="11">
                  <c:v>1177.1849999999999</c:v>
                </c:pt>
              </c:numCache>
            </c:numRef>
          </c:val>
          <c:smooth val="0"/>
        </c:ser>
        <c:ser>
          <c:idx val="5"/>
          <c:order val="2"/>
          <c:tx>
            <c:strRef>
              <c:f>McDonaldRes!$M$3</c:f>
              <c:strCache>
                <c:ptCount val="1"/>
                <c:pt idx="0">
                  <c:v>HYDROSS
Oper. Improv.</c:v>
                </c:pt>
              </c:strCache>
            </c:strRef>
          </c:tx>
          <c:spPr>
            <a:ln>
              <a:solidFill>
                <a:schemeClr val="accent2"/>
              </a:solidFill>
              <a:prstDash val="sysDot"/>
            </a:ln>
          </c:spPr>
          <c:marker>
            <c:symbol val="none"/>
          </c:marker>
          <c:cat>
            <c:strRef>
              <c:f>McDonaldRes!$A$5:$A$16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McDonaldRes!$M$5:$M$16</c:f>
              <c:numCache>
                <c:formatCode>[&gt;=20]#,##0_);[&lt;=-20]\(#,##0\);#,##0.0_)</c:formatCode>
                <c:ptCount val="12"/>
                <c:pt idx="0">
                  <c:v>745</c:v>
                </c:pt>
                <c:pt idx="1">
                  <c:v>745</c:v>
                </c:pt>
                <c:pt idx="2">
                  <c:v>490</c:v>
                </c:pt>
                <c:pt idx="3">
                  <c:v>1550.43</c:v>
                </c:pt>
                <c:pt idx="4">
                  <c:v>3843.19</c:v>
                </c:pt>
                <c:pt idx="5">
                  <c:v>6555.1625000000004</c:v>
                </c:pt>
                <c:pt idx="6">
                  <c:v>4276.51</c:v>
                </c:pt>
                <c:pt idx="7">
                  <c:v>1860.9775</c:v>
                </c:pt>
                <c:pt idx="8">
                  <c:v>646.29500000000007</c:v>
                </c:pt>
                <c:pt idx="9">
                  <c:v>490</c:v>
                </c:pt>
                <c:pt idx="10">
                  <c:v>490</c:v>
                </c:pt>
                <c:pt idx="11">
                  <c:v>490</c:v>
                </c:pt>
              </c:numCache>
            </c:numRef>
          </c:val>
          <c:smooth val="0"/>
        </c:ser>
        <c:dLbls>
          <c:showLegendKey val="0"/>
          <c:showVal val="0"/>
          <c:showCatName val="0"/>
          <c:showSerName val="0"/>
          <c:showPercent val="0"/>
          <c:showBubbleSize val="0"/>
        </c:dLbls>
        <c:marker val="1"/>
        <c:smooth val="0"/>
        <c:axId val="106569728"/>
        <c:axId val="106571264"/>
      </c:lineChart>
      <c:catAx>
        <c:axId val="106569728"/>
        <c:scaling>
          <c:orientation val="minMax"/>
        </c:scaling>
        <c:delete val="0"/>
        <c:axPos val="b"/>
        <c:majorTickMark val="out"/>
        <c:minorTickMark val="none"/>
        <c:tickLblPos val="nextTo"/>
        <c:crossAx val="106571264"/>
        <c:crosses val="autoZero"/>
        <c:auto val="1"/>
        <c:lblAlgn val="ctr"/>
        <c:lblOffset val="100"/>
        <c:noMultiLvlLbl val="0"/>
      </c:catAx>
      <c:valAx>
        <c:axId val="106571264"/>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06569728"/>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KickingHorseRes!$B$2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KickingHorseRes!$B$5:$B$16</c:f>
              <c:numCache>
                <c:formatCode>[&gt;=20]#,##0_);[&lt;=-20]\(#,##0\);#,##0.0_)</c:formatCode>
                <c:ptCount val="12"/>
                <c:pt idx="0">
                  <c:v>1230</c:v>
                </c:pt>
                <c:pt idx="1">
                  <c:v>1230</c:v>
                </c:pt>
                <c:pt idx="2">
                  <c:v>1230</c:v>
                </c:pt>
                <c:pt idx="3">
                  <c:v>1230</c:v>
                </c:pt>
                <c:pt idx="4">
                  <c:v>1230</c:v>
                </c:pt>
                <c:pt idx="5">
                  <c:v>1230</c:v>
                </c:pt>
                <c:pt idx="6">
                  <c:v>1230</c:v>
                </c:pt>
                <c:pt idx="7">
                  <c:v>1230</c:v>
                </c:pt>
                <c:pt idx="8">
                  <c:v>1230</c:v>
                </c:pt>
                <c:pt idx="9">
                  <c:v>1230</c:v>
                </c:pt>
                <c:pt idx="10">
                  <c:v>1230</c:v>
                </c:pt>
                <c:pt idx="11">
                  <c:v>1230</c:v>
                </c:pt>
              </c:numCache>
            </c:numRef>
          </c:val>
        </c:ser>
        <c:dLbls>
          <c:showLegendKey val="0"/>
          <c:showVal val="0"/>
          <c:showCatName val="0"/>
          <c:showSerName val="0"/>
          <c:showPercent val="0"/>
          <c:showBubbleSize val="0"/>
        </c:dLbls>
        <c:axId val="106791296"/>
        <c:axId val="106792832"/>
      </c:areaChart>
      <c:lineChart>
        <c:grouping val="standard"/>
        <c:varyColors val="0"/>
        <c:ser>
          <c:idx val="4"/>
          <c:order val="1"/>
          <c:tx>
            <c:strRef>
              <c:f>KickingHorseRes!$D$3</c:f>
              <c:strCache>
                <c:ptCount val="1"/>
                <c:pt idx="0">
                  <c:v>HYDROSS
2009 HIA
(Existing)</c:v>
                </c:pt>
              </c:strCache>
            </c:strRef>
          </c:tx>
          <c:spPr>
            <a:ln>
              <a:solidFill>
                <a:schemeClr val="accent3"/>
              </a:solidFill>
              <a:prstDash val="dash"/>
            </a:ln>
          </c:spPr>
          <c:marker>
            <c:symbol val="none"/>
          </c:marke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KickingHorseRes!$D$5:$D$16</c:f>
              <c:numCache>
                <c:formatCode>[&gt;=20]#,##0_);[&lt;=-20]\(#,##0\);#,##0.0_)</c:formatCode>
                <c:ptCount val="12"/>
                <c:pt idx="0">
                  <c:v>3231.6549999999997</c:v>
                </c:pt>
                <c:pt idx="1">
                  <c:v>3651.8724999999999</c:v>
                </c:pt>
                <c:pt idx="2">
                  <c:v>3375.9825000000001</c:v>
                </c:pt>
                <c:pt idx="3">
                  <c:v>4530.1000000000004</c:v>
                </c:pt>
                <c:pt idx="4">
                  <c:v>8760.74</c:v>
                </c:pt>
                <c:pt idx="5">
                  <c:v>8248.942500000001</c:v>
                </c:pt>
                <c:pt idx="6">
                  <c:v>7066.3324999999995</c:v>
                </c:pt>
                <c:pt idx="7">
                  <c:v>5121.5600000000004</c:v>
                </c:pt>
                <c:pt idx="8">
                  <c:v>3577.0524999999998</c:v>
                </c:pt>
                <c:pt idx="9">
                  <c:v>2849.2725</c:v>
                </c:pt>
                <c:pt idx="10">
                  <c:v>3477.5025000000001</c:v>
                </c:pt>
                <c:pt idx="11">
                  <c:v>3451.9875000000002</c:v>
                </c:pt>
              </c:numCache>
            </c:numRef>
          </c:val>
          <c:smooth val="0"/>
        </c:ser>
        <c:ser>
          <c:idx val="5"/>
          <c:order val="2"/>
          <c:tx>
            <c:strRef>
              <c:f>KickingHorseRes!$E$3</c:f>
              <c:strCache>
                <c:ptCount val="1"/>
                <c:pt idx="0">
                  <c:v>HYDROSS
Oper. Improv.</c:v>
                </c:pt>
              </c:strCache>
            </c:strRef>
          </c:tx>
          <c:spPr>
            <a:ln>
              <a:solidFill>
                <a:schemeClr val="accent2"/>
              </a:solidFill>
              <a:prstDash val="dash"/>
            </a:ln>
          </c:spPr>
          <c:marker>
            <c:symbol val="none"/>
          </c:marke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KickingHorseRes!$E$5:$E$16</c:f>
              <c:numCache>
                <c:formatCode>[&gt;=20]#,##0_);[&lt;=-20]\(#,##0\);#,##0.0_)</c:formatCode>
                <c:ptCount val="12"/>
                <c:pt idx="0">
                  <c:v>4103.8325000000004</c:v>
                </c:pt>
                <c:pt idx="1">
                  <c:v>4111.2150000000001</c:v>
                </c:pt>
                <c:pt idx="2">
                  <c:v>3723.6275000000001</c:v>
                </c:pt>
                <c:pt idx="3">
                  <c:v>5393.06</c:v>
                </c:pt>
                <c:pt idx="4">
                  <c:v>8245.3450000000012</c:v>
                </c:pt>
                <c:pt idx="5">
                  <c:v>9201.0725000000002</c:v>
                </c:pt>
                <c:pt idx="6">
                  <c:v>8324.6324999999997</c:v>
                </c:pt>
                <c:pt idx="7">
                  <c:v>6277.2425000000003</c:v>
                </c:pt>
                <c:pt idx="8">
                  <c:v>5207.9025000000001</c:v>
                </c:pt>
                <c:pt idx="9">
                  <c:v>4042.2025000000003</c:v>
                </c:pt>
                <c:pt idx="10">
                  <c:v>3543.4874999999997</c:v>
                </c:pt>
                <c:pt idx="11">
                  <c:v>3420.4624999999996</c:v>
                </c:pt>
              </c:numCache>
            </c:numRef>
          </c:val>
          <c:smooth val="0"/>
        </c:ser>
        <c:dLbls>
          <c:showLegendKey val="0"/>
          <c:showVal val="0"/>
          <c:showCatName val="0"/>
          <c:showSerName val="0"/>
          <c:showPercent val="0"/>
          <c:showBubbleSize val="0"/>
        </c:dLbls>
        <c:marker val="1"/>
        <c:smooth val="0"/>
        <c:axId val="106791296"/>
        <c:axId val="106792832"/>
      </c:lineChart>
      <c:catAx>
        <c:axId val="106791296"/>
        <c:scaling>
          <c:orientation val="minMax"/>
        </c:scaling>
        <c:delete val="0"/>
        <c:axPos val="b"/>
        <c:majorTickMark val="out"/>
        <c:minorTickMark val="none"/>
        <c:tickLblPos val="nextTo"/>
        <c:crossAx val="106792832"/>
        <c:crosses val="autoZero"/>
        <c:auto val="1"/>
        <c:lblAlgn val="ctr"/>
        <c:lblOffset val="100"/>
        <c:noMultiLvlLbl val="0"/>
      </c:catAx>
      <c:valAx>
        <c:axId val="106792832"/>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0679129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KickingHorseRes!$B$2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KickingHorseRes!$B$5:$B$16</c:f>
              <c:numCache>
                <c:formatCode>[&gt;=20]#,##0_);[&lt;=-20]\(#,##0\);#,##0.0_)</c:formatCode>
                <c:ptCount val="12"/>
                <c:pt idx="0">
                  <c:v>1230</c:v>
                </c:pt>
                <c:pt idx="1">
                  <c:v>1230</c:v>
                </c:pt>
                <c:pt idx="2">
                  <c:v>1230</c:v>
                </c:pt>
                <c:pt idx="3">
                  <c:v>1230</c:v>
                </c:pt>
                <c:pt idx="4">
                  <c:v>1230</c:v>
                </c:pt>
                <c:pt idx="5">
                  <c:v>1230</c:v>
                </c:pt>
                <c:pt idx="6">
                  <c:v>1230</c:v>
                </c:pt>
                <c:pt idx="7">
                  <c:v>1230</c:v>
                </c:pt>
                <c:pt idx="8">
                  <c:v>1230</c:v>
                </c:pt>
                <c:pt idx="9">
                  <c:v>1230</c:v>
                </c:pt>
                <c:pt idx="10">
                  <c:v>1230</c:v>
                </c:pt>
                <c:pt idx="11">
                  <c:v>1230</c:v>
                </c:pt>
              </c:numCache>
            </c:numRef>
          </c:val>
        </c:ser>
        <c:dLbls>
          <c:showLegendKey val="0"/>
          <c:showVal val="0"/>
          <c:showCatName val="0"/>
          <c:showSerName val="0"/>
          <c:showPercent val="0"/>
          <c:showBubbleSize val="0"/>
        </c:dLbls>
        <c:axId val="107417984"/>
        <c:axId val="107419520"/>
      </c:areaChart>
      <c:lineChart>
        <c:grouping val="standard"/>
        <c:varyColors val="0"/>
        <c:ser>
          <c:idx val="4"/>
          <c:order val="1"/>
          <c:tx>
            <c:strRef>
              <c:f>KickingHorseRes!$H$3</c:f>
              <c:strCache>
                <c:ptCount val="1"/>
                <c:pt idx="0">
                  <c:v>HYDROSS
2009 HIA
(Existing)</c:v>
                </c:pt>
              </c:strCache>
            </c:strRef>
          </c:tx>
          <c:spPr>
            <a:ln>
              <a:solidFill>
                <a:schemeClr val="accent3"/>
              </a:solidFill>
              <a:prstDash val="sysDash"/>
            </a:ln>
          </c:spPr>
          <c:marker>
            <c:symbol val="none"/>
          </c:marke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KickingHorseRes!$H$5:$H$16</c:f>
              <c:numCache>
                <c:formatCode>[&gt;=20]#,##0_);[&lt;=-20]\(#,##0\);#,##0.0_)</c:formatCode>
                <c:ptCount val="12"/>
                <c:pt idx="0">
                  <c:v>2942.3341666666661</c:v>
                </c:pt>
                <c:pt idx="1">
                  <c:v>3043.0816666666665</c:v>
                </c:pt>
                <c:pt idx="2">
                  <c:v>2997.6508333333331</c:v>
                </c:pt>
                <c:pt idx="3">
                  <c:v>2687.6016666666669</c:v>
                </c:pt>
                <c:pt idx="4">
                  <c:v>4323.1100000000006</c:v>
                </c:pt>
                <c:pt idx="5">
                  <c:v>7456.0683333333336</c:v>
                </c:pt>
                <c:pt idx="6">
                  <c:v>5930.3208333333341</c:v>
                </c:pt>
                <c:pt idx="7">
                  <c:v>3135.496666666666</c:v>
                </c:pt>
                <c:pt idx="8">
                  <c:v>2622.6891666666666</c:v>
                </c:pt>
                <c:pt idx="9">
                  <c:v>2856.0033333333336</c:v>
                </c:pt>
                <c:pt idx="10">
                  <c:v>3271.2049999999999</c:v>
                </c:pt>
                <c:pt idx="11">
                  <c:v>3173.3558333333344</c:v>
                </c:pt>
              </c:numCache>
            </c:numRef>
          </c:val>
          <c:smooth val="0"/>
        </c:ser>
        <c:ser>
          <c:idx val="5"/>
          <c:order val="2"/>
          <c:tx>
            <c:strRef>
              <c:f>KickingHorseRes!$I$3</c:f>
              <c:strCache>
                <c:ptCount val="1"/>
                <c:pt idx="0">
                  <c:v>HYDROSS
Oper. Improv.</c:v>
                </c:pt>
              </c:strCache>
            </c:strRef>
          </c:tx>
          <c:spPr>
            <a:ln>
              <a:solidFill>
                <a:schemeClr val="accent2"/>
              </a:solidFill>
              <a:prstDash val="sysDash"/>
            </a:ln>
          </c:spPr>
          <c:marker>
            <c:symbol val="none"/>
          </c:marke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KickingHorseRes!$I$5:$I$16</c:f>
              <c:numCache>
                <c:formatCode>[&gt;=20]#,##0_);[&lt;=-20]\(#,##0\);#,##0.0_)</c:formatCode>
                <c:ptCount val="12"/>
                <c:pt idx="0">
                  <c:v>3397.4774999999995</c:v>
                </c:pt>
                <c:pt idx="1">
                  <c:v>3408.5891666666666</c:v>
                </c:pt>
                <c:pt idx="2">
                  <c:v>2844.1166666666668</c:v>
                </c:pt>
                <c:pt idx="3">
                  <c:v>3032.2024999999999</c:v>
                </c:pt>
                <c:pt idx="4">
                  <c:v>3956.9641666666662</c:v>
                </c:pt>
                <c:pt idx="5">
                  <c:v>7262.23</c:v>
                </c:pt>
                <c:pt idx="6">
                  <c:v>6466.8125</c:v>
                </c:pt>
                <c:pt idx="7">
                  <c:v>4316.9516666666668</c:v>
                </c:pt>
                <c:pt idx="8">
                  <c:v>3599.6550000000002</c:v>
                </c:pt>
                <c:pt idx="9">
                  <c:v>3508.0733333333337</c:v>
                </c:pt>
                <c:pt idx="10">
                  <c:v>3943.1941666666662</c:v>
                </c:pt>
                <c:pt idx="11">
                  <c:v>3968.5666666666671</c:v>
                </c:pt>
              </c:numCache>
            </c:numRef>
          </c:val>
          <c:smooth val="0"/>
        </c:ser>
        <c:dLbls>
          <c:showLegendKey val="0"/>
          <c:showVal val="0"/>
          <c:showCatName val="0"/>
          <c:showSerName val="0"/>
          <c:showPercent val="0"/>
          <c:showBubbleSize val="0"/>
        </c:dLbls>
        <c:marker val="1"/>
        <c:smooth val="0"/>
        <c:axId val="107417984"/>
        <c:axId val="107419520"/>
      </c:lineChart>
      <c:catAx>
        <c:axId val="107417984"/>
        <c:scaling>
          <c:orientation val="minMax"/>
        </c:scaling>
        <c:delete val="0"/>
        <c:axPos val="b"/>
        <c:majorTickMark val="out"/>
        <c:minorTickMark val="none"/>
        <c:tickLblPos val="nextTo"/>
        <c:crossAx val="107419520"/>
        <c:crosses val="autoZero"/>
        <c:auto val="1"/>
        <c:lblAlgn val="ctr"/>
        <c:lblOffset val="100"/>
        <c:noMultiLvlLbl val="0"/>
      </c:catAx>
      <c:valAx>
        <c:axId val="107419520"/>
        <c:scaling>
          <c:orientation val="minMax"/>
          <c:max val="10000"/>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0741798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'483300'!$B$4</c:f>
              <c:strCache>
                <c:ptCount val="1"/>
                <c:pt idx="0">
                  <c:v>Interim
Instream
Flow</c:v>
                </c:pt>
              </c:strCache>
            </c:strRef>
          </c:tx>
          <c:spPr>
            <a:ln>
              <a:solidFill>
                <a:schemeClr val="tx1"/>
              </a:solidFill>
              <a:prstDash val="dash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'483300'!$B$23:$B$34</c:f>
              <c:numCache>
                <c:formatCode>[&gt;=20]#,##0_);[&lt;=-20]\(#,##0\);#,##0.0_)</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val>
          <c:smooth val="0"/>
        </c:ser>
        <c:ser>
          <c:idx val="1"/>
          <c:order val="1"/>
          <c:tx>
            <c:strRef>
              <c:f>'483300'!$C$4</c:f>
              <c:strCache>
                <c:ptCount val="1"/>
                <c:pt idx="0">
                  <c:v>HYDROSS
Enforceable
Min. Flow
Oper. Improv.</c:v>
                </c:pt>
              </c:strCache>
            </c:strRef>
          </c:tx>
          <c:spPr>
            <a:ln>
              <a:solidFill>
                <a:schemeClr val="tx1"/>
              </a:solidFill>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'483300'!$C$23:$C$34</c:f>
              <c:numCache>
                <c:formatCode>[&gt;=20]#,##0_);[&lt;=-20]\(#,##0\);#,##0.0_)</c:formatCode>
                <c:ptCount val="12"/>
                <c:pt idx="0">
                  <c:v>13</c:v>
                </c:pt>
                <c:pt idx="1">
                  <c:v>13</c:v>
                </c:pt>
                <c:pt idx="2">
                  <c:v>20</c:v>
                </c:pt>
                <c:pt idx="3">
                  <c:v>24</c:v>
                </c:pt>
                <c:pt idx="4">
                  <c:v>65</c:v>
                </c:pt>
                <c:pt idx="5">
                  <c:v>80</c:v>
                </c:pt>
                <c:pt idx="6">
                  <c:v>40</c:v>
                </c:pt>
                <c:pt idx="7">
                  <c:v>25</c:v>
                </c:pt>
                <c:pt idx="8">
                  <c:v>20</c:v>
                </c:pt>
                <c:pt idx="9">
                  <c:v>20</c:v>
                </c:pt>
                <c:pt idx="10">
                  <c:v>20</c:v>
                </c:pt>
                <c:pt idx="11">
                  <c:v>15</c:v>
                </c:pt>
              </c:numCache>
            </c:numRef>
          </c:val>
          <c:smooth val="0"/>
        </c:ser>
        <c:ser>
          <c:idx val="3"/>
          <c:order val="2"/>
          <c:tx>
            <c:strRef>
              <c:f>'483300'!$R$5</c:f>
              <c:strCache>
                <c:ptCount val="1"/>
                <c:pt idx="0">
                  <c:v>HYDROSS
Natural
Flow</c:v>
                </c:pt>
              </c:strCache>
            </c:strRef>
          </c:tx>
          <c:spPr>
            <a:ln>
              <a:solidFill>
                <a:schemeClr val="accent1"/>
              </a:solidFill>
              <a:prstDash val="sys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'483300'!$R$23:$R$34</c:f>
              <c:numCache>
                <c:formatCode>[&gt;=20]#,##0_);[&lt;=-20]\(#,##0\);#,##0.0_)</c:formatCode>
                <c:ptCount val="12"/>
                <c:pt idx="0">
                  <c:v>13.686376680107529</c:v>
                </c:pt>
                <c:pt idx="1">
                  <c:v>12.736780505952382</c:v>
                </c:pt>
                <c:pt idx="2">
                  <c:v>21.583984879032261</c:v>
                </c:pt>
                <c:pt idx="3">
                  <c:v>42.89529826388889</c:v>
                </c:pt>
                <c:pt idx="4">
                  <c:v>154.68772547043014</c:v>
                </c:pt>
                <c:pt idx="5">
                  <c:v>191.66941979166671</c:v>
                </c:pt>
                <c:pt idx="6">
                  <c:v>106.35334845430107</c:v>
                </c:pt>
                <c:pt idx="7">
                  <c:v>49.71929032258064</c:v>
                </c:pt>
                <c:pt idx="8">
                  <c:v>38.625678819444452</c:v>
                </c:pt>
                <c:pt idx="9">
                  <c:v>25.744620295698926</c:v>
                </c:pt>
                <c:pt idx="10">
                  <c:v>28.527430555555554</c:v>
                </c:pt>
                <c:pt idx="11">
                  <c:v>16.313044354838709</c:v>
                </c:pt>
              </c:numCache>
            </c:numRef>
          </c:val>
          <c:smooth val="0"/>
        </c:ser>
        <c:ser>
          <c:idx val="4"/>
          <c:order val="3"/>
          <c:tx>
            <c:strRef>
              <c:f>'483300'!$T$5</c:f>
              <c:strCache>
                <c:ptCount val="1"/>
                <c:pt idx="0">
                  <c:v>HYDROSS
2009 HIA
(Existing)</c:v>
                </c:pt>
              </c:strCache>
            </c:strRef>
          </c:tx>
          <c:spPr>
            <a:ln>
              <a:solidFill>
                <a:schemeClr val="accent3"/>
              </a:solidFill>
              <a:prstDash val="sys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'483300'!$T$23:$T$34</c:f>
              <c:numCache>
                <c:formatCode>[&gt;=20]#,##0_);[&lt;=-20]\(#,##0\);#,##0.0_)</c:formatCode>
                <c:ptCount val="12"/>
                <c:pt idx="0">
                  <c:v>15.075925067204302</c:v>
                </c:pt>
                <c:pt idx="1">
                  <c:v>14.699339285714284</c:v>
                </c:pt>
                <c:pt idx="2">
                  <c:v>14.676088373655913</c:v>
                </c:pt>
                <c:pt idx="3">
                  <c:v>17.872876388888887</c:v>
                </c:pt>
                <c:pt idx="4">
                  <c:v>21.701935483870972</c:v>
                </c:pt>
                <c:pt idx="5">
                  <c:v>20.368333333333332</c:v>
                </c:pt>
                <c:pt idx="6">
                  <c:v>44.456115591397847</c:v>
                </c:pt>
                <c:pt idx="7">
                  <c:v>19.872461021505377</c:v>
                </c:pt>
                <c:pt idx="8">
                  <c:v>50.278272916666666</c:v>
                </c:pt>
                <c:pt idx="9">
                  <c:v>17.416152889784946</c:v>
                </c:pt>
                <c:pt idx="10">
                  <c:v>17.081208680555555</c:v>
                </c:pt>
                <c:pt idx="11">
                  <c:v>14.893327284946235</c:v>
                </c:pt>
              </c:numCache>
            </c:numRef>
          </c:val>
          <c:smooth val="0"/>
        </c:ser>
        <c:ser>
          <c:idx val="5"/>
          <c:order val="4"/>
          <c:tx>
            <c:strRef>
              <c:f>'483300'!$U$5</c:f>
              <c:strCache>
                <c:ptCount val="1"/>
                <c:pt idx="0">
                  <c:v>HYDROSS
Achievable
Flow
Oper. Improv.</c:v>
                </c:pt>
              </c:strCache>
            </c:strRef>
          </c:tx>
          <c:spPr>
            <a:ln>
              <a:solidFill>
                <a:schemeClr val="accent2"/>
              </a:solidFill>
              <a:prstDash val="sys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'483300'!$U$23:$U$34</c:f>
              <c:numCache>
                <c:formatCode>[&gt;=20]#,##0_);[&lt;=-20]\(#,##0\);#,##0.0_)</c:formatCode>
                <c:ptCount val="12"/>
                <c:pt idx="0">
                  <c:v>17.166021169354838</c:v>
                </c:pt>
                <c:pt idx="1">
                  <c:v>15.979337425595238</c:v>
                </c:pt>
                <c:pt idx="2">
                  <c:v>19.999966397849462</c:v>
                </c:pt>
                <c:pt idx="3">
                  <c:v>24.000013888888883</c:v>
                </c:pt>
                <c:pt idx="4">
                  <c:v>68.379677755376335</c:v>
                </c:pt>
                <c:pt idx="5">
                  <c:v>79.999990277777769</c:v>
                </c:pt>
                <c:pt idx="6">
                  <c:v>40.712474798387099</c:v>
                </c:pt>
                <c:pt idx="7">
                  <c:v>28.768807123655922</c:v>
                </c:pt>
                <c:pt idx="8">
                  <c:v>19.997392708333333</c:v>
                </c:pt>
                <c:pt idx="9">
                  <c:v>33.451377016129037</c:v>
                </c:pt>
                <c:pt idx="10">
                  <c:v>32.370272916666664</c:v>
                </c:pt>
                <c:pt idx="11">
                  <c:v>16.677589381720431</c:v>
                </c:pt>
              </c:numCache>
            </c:numRef>
          </c:val>
          <c:smooth val="0"/>
        </c:ser>
        <c:dLbls>
          <c:showLegendKey val="0"/>
          <c:showVal val="0"/>
          <c:showCatName val="0"/>
          <c:showSerName val="0"/>
          <c:showPercent val="0"/>
          <c:showBubbleSize val="0"/>
        </c:dLbls>
        <c:marker val="1"/>
        <c:smooth val="0"/>
        <c:axId val="57374208"/>
        <c:axId val="57375744"/>
      </c:lineChart>
      <c:catAx>
        <c:axId val="57374208"/>
        <c:scaling>
          <c:orientation val="minMax"/>
        </c:scaling>
        <c:delete val="0"/>
        <c:axPos val="b"/>
        <c:majorTickMark val="out"/>
        <c:minorTickMark val="none"/>
        <c:tickLblPos val="nextTo"/>
        <c:crossAx val="57375744"/>
        <c:crosses val="autoZero"/>
        <c:auto val="1"/>
        <c:lblAlgn val="ctr"/>
        <c:lblOffset val="100"/>
        <c:noMultiLvlLbl val="0"/>
      </c:catAx>
      <c:valAx>
        <c:axId val="57375744"/>
        <c:scaling>
          <c:orientation val="minMax"/>
          <c:max val="5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5737420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KickingHorseRes!$B$2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KickingHorseRes!$B$5:$B$16</c:f>
              <c:numCache>
                <c:formatCode>[&gt;=20]#,##0_);[&lt;=-20]\(#,##0\);#,##0.0_)</c:formatCode>
                <c:ptCount val="12"/>
                <c:pt idx="0">
                  <c:v>1230</c:v>
                </c:pt>
                <c:pt idx="1">
                  <c:v>1230</c:v>
                </c:pt>
                <c:pt idx="2">
                  <c:v>1230</c:v>
                </c:pt>
                <c:pt idx="3">
                  <c:v>1230</c:v>
                </c:pt>
                <c:pt idx="4">
                  <c:v>1230</c:v>
                </c:pt>
                <c:pt idx="5">
                  <c:v>1230</c:v>
                </c:pt>
                <c:pt idx="6">
                  <c:v>1230</c:v>
                </c:pt>
                <c:pt idx="7">
                  <c:v>1230</c:v>
                </c:pt>
                <c:pt idx="8">
                  <c:v>1230</c:v>
                </c:pt>
                <c:pt idx="9">
                  <c:v>1230</c:v>
                </c:pt>
                <c:pt idx="10">
                  <c:v>1230</c:v>
                </c:pt>
                <c:pt idx="11">
                  <c:v>1230</c:v>
                </c:pt>
              </c:numCache>
            </c:numRef>
          </c:val>
        </c:ser>
        <c:dLbls>
          <c:showLegendKey val="0"/>
          <c:showVal val="0"/>
          <c:showCatName val="0"/>
          <c:showSerName val="0"/>
          <c:showPercent val="0"/>
          <c:showBubbleSize val="0"/>
        </c:dLbls>
        <c:axId val="107463040"/>
        <c:axId val="107464576"/>
      </c:areaChart>
      <c:lineChart>
        <c:grouping val="standard"/>
        <c:varyColors val="0"/>
        <c:ser>
          <c:idx val="4"/>
          <c:order val="1"/>
          <c:tx>
            <c:strRef>
              <c:f>KickingHorseRes!$L$3</c:f>
              <c:strCache>
                <c:ptCount val="1"/>
                <c:pt idx="0">
                  <c:v>HYDROSS
2009 HIA
(Existing)</c:v>
                </c:pt>
              </c:strCache>
            </c:strRef>
          </c:tx>
          <c:spPr>
            <a:ln>
              <a:solidFill>
                <a:schemeClr val="accent3"/>
              </a:solidFill>
              <a:prstDash val="sysDot"/>
            </a:ln>
          </c:spPr>
          <c:marker>
            <c:symbol val="none"/>
          </c:marke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KickingHorseRes!$L$5:$L$16</c:f>
              <c:numCache>
                <c:formatCode>[&gt;=20]#,##0_);[&lt;=-20]\(#,##0\);#,##0.0_)</c:formatCode>
                <c:ptCount val="12"/>
                <c:pt idx="0">
                  <c:v>3772.4275000000002</c:v>
                </c:pt>
                <c:pt idx="1">
                  <c:v>4075.55</c:v>
                </c:pt>
                <c:pt idx="2">
                  <c:v>2725.6575000000003</c:v>
                </c:pt>
                <c:pt idx="3">
                  <c:v>2829.5050000000001</c:v>
                </c:pt>
                <c:pt idx="4">
                  <c:v>5018.3625000000002</c:v>
                </c:pt>
                <c:pt idx="5">
                  <c:v>6526.1550000000007</c:v>
                </c:pt>
                <c:pt idx="6">
                  <c:v>3701.57</c:v>
                </c:pt>
                <c:pt idx="7">
                  <c:v>1248.25</c:v>
                </c:pt>
                <c:pt idx="8">
                  <c:v>1227.5</c:v>
                </c:pt>
                <c:pt idx="9">
                  <c:v>1999.7350000000001</c:v>
                </c:pt>
                <c:pt idx="10">
                  <c:v>2246.3000000000002</c:v>
                </c:pt>
                <c:pt idx="11">
                  <c:v>2057.2575000000002</c:v>
                </c:pt>
              </c:numCache>
            </c:numRef>
          </c:val>
          <c:smooth val="0"/>
        </c:ser>
        <c:ser>
          <c:idx val="5"/>
          <c:order val="2"/>
          <c:tx>
            <c:strRef>
              <c:f>KickingHorseRes!$M$3</c:f>
              <c:strCache>
                <c:ptCount val="1"/>
                <c:pt idx="0">
                  <c:v>HYDROSS
Oper. Improv.</c:v>
                </c:pt>
              </c:strCache>
            </c:strRef>
          </c:tx>
          <c:spPr>
            <a:ln>
              <a:solidFill>
                <a:schemeClr val="accent2"/>
              </a:solidFill>
              <a:prstDash val="sysDot"/>
            </a:ln>
          </c:spPr>
          <c:marker>
            <c:symbol val="none"/>
          </c:marker>
          <c:cat>
            <c:strRef>
              <c:f>KickingHorseRes!$A$5:$A$16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KickingHorseRes!$M$5:$M$16</c:f>
              <c:numCache>
                <c:formatCode>[&gt;=20]#,##0_);[&lt;=-20]\(#,##0\);#,##0.0_)</c:formatCode>
                <c:ptCount val="12"/>
                <c:pt idx="0">
                  <c:v>3463.665</c:v>
                </c:pt>
                <c:pt idx="1">
                  <c:v>3473.5074999999997</c:v>
                </c:pt>
                <c:pt idx="2">
                  <c:v>3853.3175000000001</c:v>
                </c:pt>
                <c:pt idx="3">
                  <c:v>4518.8675000000003</c:v>
                </c:pt>
                <c:pt idx="4">
                  <c:v>4851.4425000000001</c:v>
                </c:pt>
                <c:pt idx="5">
                  <c:v>5925.9724999999999</c:v>
                </c:pt>
                <c:pt idx="6">
                  <c:v>3573.5075000000002</c:v>
                </c:pt>
                <c:pt idx="7">
                  <c:v>1379.4450000000002</c:v>
                </c:pt>
                <c:pt idx="8">
                  <c:v>1250.8400000000001</c:v>
                </c:pt>
                <c:pt idx="9">
                  <c:v>2030</c:v>
                </c:pt>
                <c:pt idx="10">
                  <c:v>2240</c:v>
                </c:pt>
                <c:pt idx="11">
                  <c:v>2240</c:v>
                </c:pt>
              </c:numCache>
            </c:numRef>
          </c:val>
          <c:smooth val="0"/>
        </c:ser>
        <c:dLbls>
          <c:showLegendKey val="0"/>
          <c:showVal val="0"/>
          <c:showCatName val="0"/>
          <c:showSerName val="0"/>
          <c:showPercent val="0"/>
          <c:showBubbleSize val="0"/>
        </c:dLbls>
        <c:marker val="1"/>
        <c:smooth val="0"/>
        <c:axId val="107463040"/>
        <c:axId val="107464576"/>
      </c:lineChart>
      <c:catAx>
        <c:axId val="107463040"/>
        <c:scaling>
          <c:orientation val="minMax"/>
        </c:scaling>
        <c:delete val="0"/>
        <c:axPos val="b"/>
        <c:majorTickMark val="out"/>
        <c:minorTickMark val="none"/>
        <c:tickLblPos val="nextTo"/>
        <c:crossAx val="107464576"/>
        <c:crosses val="autoZero"/>
        <c:auto val="1"/>
        <c:lblAlgn val="ctr"/>
        <c:lblOffset val="100"/>
        <c:noMultiLvlLbl val="0"/>
      </c:catAx>
      <c:valAx>
        <c:axId val="107464576"/>
        <c:scaling>
          <c:orientation val="minMax"/>
          <c:max val="10000"/>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07463040"/>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NinepipeRes!$B$2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NinepipeRes!$B$5:$B$16</c:f>
              <c:numCache>
                <c:formatCode>[&gt;=20]#,##0_);[&lt;=-20]\(#,##0\);#,##0.0_)</c:formatCode>
                <c:ptCount val="12"/>
                <c:pt idx="0">
                  <c:v>1905</c:v>
                </c:pt>
                <c:pt idx="1">
                  <c:v>1905</c:v>
                </c:pt>
                <c:pt idx="2">
                  <c:v>1905</c:v>
                </c:pt>
                <c:pt idx="3">
                  <c:v>1905</c:v>
                </c:pt>
                <c:pt idx="4">
                  <c:v>1905</c:v>
                </c:pt>
                <c:pt idx="5">
                  <c:v>1905</c:v>
                </c:pt>
                <c:pt idx="6">
                  <c:v>1905</c:v>
                </c:pt>
                <c:pt idx="7">
                  <c:v>1905</c:v>
                </c:pt>
                <c:pt idx="8">
                  <c:v>1905</c:v>
                </c:pt>
                <c:pt idx="9">
                  <c:v>1905</c:v>
                </c:pt>
                <c:pt idx="10">
                  <c:v>1905</c:v>
                </c:pt>
                <c:pt idx="11">
                  <c:v>1905</c:v>
                </c:pt>
              </c:numCache>
            </c:numRef>
          </c:val>
        </c:ser>
        <c:dLbls>
          <c:showLegendKey val="0"/>
          <c:showVal val="0"/>
          <c:showCatName val="0"/>
          <c:showSerName val="0"/>
          <c:showPercent val="0"/>
          <c:showBubbleSize val="0"/>
        </c:dLbls>
        <c:axId val="108217088"/>
        <c:axId val="108218624"/>
      </c:areaChart>
      <c:lineChart>
        <c:grouping val="standard"/>
        <c:varyColors val="0"/>
        <c:ser>
          <c:idx val="4"/>
          <c:order val="1"/>
          <c:tx>
            <c:strRef>
              <c:f>NinepipeRes!$D$3</c:f>
              <c:strCache>
                <c:ptCount val="1"/>
                <c:pt idx="0">
                  <c:v>HYDROSS
2009 HIA
(Existing)</c:v>
                </c:pt>
              </c:strCache>
            </c:strRef>
          </c:tx>
          <c:spPr>
            <a:ln>
              <a:solidFill>
                <a:schemeClr val="accent3"/>
              </a:solidFill>
              <a:prstDash val="dash"/>
            </a:ln>
          </c:spPr>
          <c:marker>
            <c:symbol val="none"/>
          </c:marke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NinepipeRes!$D$5:$D$16</c:f>
              <c:numCache>
                <c:formatCode>[&gt;=20]#,##0_);[&lt;=-20]\(#,##0\);#,##0.0_)</c:formatCode>
                <c:ptCount val="12"/>
                <c:pt idx="0">
                  <c:v>8288.5375000000004</c:v>
                </c:pt>
                <c:pt idx="1">
                  <c:v>8307.32</c:v>
                </c:pt>
                <c:pt idx="2">
                  <c:v>9034.7350000000006</c:v>
                </c:pt>
                <c:pt idx="3">
                  <c:v>8993.6350000000002</c:v>
                </c:pt>
                <c:pt idx="4">
                  <c:v>10300.645</c:v>
                </c:pt>
                <c:pt idx="5">
                  <c:v>13127.810000000001</c:v>
                </c:pt>
                <c:pt idx="6">
                  <c:v>10212.57</c:v>
                </c:pt>
                <c:pt idx="7">
                  <c:v>6868.2875000000004</c:v>
                </c:pt>
                <c:pt idx="8">
                  <c:v>4466.2674999999999</c:v>
                </c:pt>
                <c:pt idx="9">
                  <c:v>6128.2275000000009</c:v>
                </c:pt>
                <c:pt idx="10">
                  <c:v>6179.24</c:v>
                </c:pt>
                <c:pt idx="11">
                  <c:v>6397.25</c:v>
                </c:pt>
              </c:numCache>
            </c:numRef>
          </c:val>
          <c:smooth val="0"/>
        </c:ser>
        <c:ser>
          <c:idx val="5"/>
          <c:order val="2"/>
          <c:tx>
            <c:strRef>
              <c:f>NinepipeRes!$E$3</c:f>
              <c:strCache>
                <c:ptCount val="1"/>
                <c:pt idx="0">
                  <c:v>HYDROSS
Oper. Improv.</c:v>
                </c:pt>
              </c:strCache>
            </c:strRef>
          </c:tx>
          <c:spPr>
            <a:ln>
              <a:solidFill>
                <a:schemeClr val="accent2"/>
              </a:solidFill>
              <a:prstDash val="dash"/>
            </a:ln>
          </c:spPr>
          <c:marker>
            <c:symbol val="none"/>
          </c:marke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NinepipeRes!$E$5:$E$16</c:f>
              <c:numCache>
                <c:formatCode>[&gt;=20]#,##0_);[&lt;=-20]\(#,##0\);#,##0.0_)</c:formatCode>
                <c:ptCount val="12"/>
                <c:pt idx="0">
                  <c:v>6680.7949999999992</c:v>
                </c:pt>
                <c:pt idx="1">
                  <c:v>6702.3700000000008</c:v>
                </c:pt>
                <c:pt idx="2">
                  <c:v>11760.135</c:v>
                </c:pt>
                <c:pt idx="3">
                  <c:v>12444.1675</c:v>
                </c:pt>
                <c:pt idx="4">
                  <c:v>12972.857500000002</c:v>
                </c:pt>
                <c:pt idx="5">
                  <c:v>15245.077499999999</c:v>
                </c:pt>
                <c:pt idx="6">
                  <c:v>12166.7575</c:v>
                </c:pt>
                <c:pt idx="7">
                  <c:v>7487.86</c:v>
                </c:pt>
                <c:pt idx="8">
                  <c:v>4986.1525000000001</c:v>
                </c:pt>
                <c:pt idx="9">
                  <c:v>6184.4649999999992</c:v>
                </c:pt>
                <c:pt idx="10">
                  <c:v>6942.6849999999995</c:v>
                </c:pt>
                <c:pt idx="11">
                  <c:v>7592.3049999999994</c:v>
                </c:pt>
              </c:numCache>
            </c:numRef>
          </c:val>
          <c:smooth val="0"/>
        </c:ser>
        <c:dLbls>
          <c:showLegendKey val="0"/>
          <c:showVal val="0"/>
          <c:showCatName val="0"/>
          <c:showSerName val="0"/>
          <c:showPercent val="0"/>
          <c:showBubbleSize val="0"/>
        </c:dLbls>
        <c:marker val="1"/>
        <c:smooth val="0"/>
        <c:axId val="108217088"/>
        <c:axId val="108218624"/>
      </c:lineChart>
      <c:catAx>
        <c:axId val="108217088"/>
        <c:scaling>
          <c:orientation val="minMax"/>
        </c:scaling>
        <c:delete val="0"/>
        <c:axPos val="b"/>
        <c:majorTickMark val="out"/>
        <c:minorTickMark val="none"/>
        <c:tickLblPos val="nextTo"/>
        <c:crossAx val="108218624"/>
        <c:crosses val="autoZero"/>
        <c:auto val="1"/>
        <c:lblAlgn val="ctr"/>
        <c:lblOffset val="100"/>
        <c:noMultiLvlLbl val="0"/>
      </c:catAx>
      <c:valAx>
        <c:axId val="108218624"/>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08217088"/>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NinepipeRes!$B$2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NinepipeRes!$B$5:$B$16</c:f>
              <c:numCache>
                <c:formatCode>[&gt;=20]#,##0_);[&lt;=-20]\(#,##0\);#,##0.0_)</c:formatCode>
                <c:ptCount val="12"/>
                <c:pt idx="0">
                  <c:v>1905</c:v>
                </c:pt>
                <c:pt idx="1">
                  <c:v>1905</c:v>
                </c:pt>
                <c:pt idx="2">
                  <c:v>1905</c:v>
                </c:pt>
                <c:pt idx="3">
                  <c:v>1905</c:v>
                </c:pt>
                <c:pt idx="4">
                  <c:v>1905</c:v>
                </c:pt>
                <c:pt idx="5">
                  <c:v>1905</c:v>
                </c:pt>
                <c:pt idx="6">
                  <c:v>1905</c:v>
                </c:pt>
                <c:pt idx="7">
                  <c:v>1905</c:v>
                </c:pt>
                <c:pt idx="8">
                  <c:v>1905</c:v>
                </c:pt>
                <c:pt idx="9">
                  <c:v>1905</c:v>
                </c:pt>
                <c:pt idx="10">
                  <c:v>1905</c:v>
                </c:pt>
                <c:pt idx="11">
                  <c:v>1905</c:v>
                </c:pt>
              </c:numCache>
            </c:numRef>
          </c:val>
        </c:ser>
        <c:dLbls>
          <c:showLegendKey val="0"/>
          <c:showVal val="0"/>
          <c:showCatName val="0"/>
          <c:showSerName val="0"/>
          <c:showPercent val="0"/>
          <c:showBubbleSize val="0"/>
        </c:dLbls>
        <c:axId val="110777088"/>
        <c:axId val="110778624"/>
      </c:areaChart>
      <c:lineChart>
        <c:grouping val="standard"/>
        <c:varyColors val="0"/>
        <c:ser>
          <c:idx val="4"/>
          <c:order val="1"/>
          <c:tx>
            <c:strRef>
              <c:f>NinepipeRes!$H$3</c:f>
              <c:strCache>
                <c:ptCount val="1"/>
                <c:pt idx="0">
                  <c:v>HYDROSS
2009 HIA
(Existing)</c:v>
                </c:pt>
              </c:strCache>
            </c:strRef>
          </c:tx>
          <c:spPr>
            <a:ln>
              <a:solidFill>
                <a:schemeClr val="accent3"/>
              </a:solidFill>
              <a:prstDash val="sysDash"/>
            </a:ln>
          </c:spPr>
          <c:marker>
            <c:symbol val="none"/>
          </c:marke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NinepipeRes!$H$5:$H$16</c:f>
              <c:numCache>
                <c:formatCode>[&gt;=20]#,##0_);[&lt;=-20]\(#,##0\);#,##0.0_)</c:formatCode>
                <c:ptCount val="12"/>
                <c:pt idx="0">
                  <c:v>3698.8500000000004</c:v>
                </c:pt>
                <c:pt idx="1">
                  <c:v>3880.6716666666675</c:v>
                </c:pt>
                <c:pt idx="2">
                  <c:v>4309.2974999999997</c:v>
                </c:pt>
                <c:pt idx="3">
                  <c:v>5483.9491666666663</c:v>
                </c:pt>
                <c:pt idx="4">
                  <c:v>7018.4824999999992</c:v>
                </c:pt>
                <c:pt idx="5">
                  <c:v>12117.368333333332</c:v>
                </c:pt>
                <c:pt idx="6">
                  <c:v>8400.8741666666665</c:v>
                </c:pt>
                <c:pt idx="7">
                  <c:v>4355.5666666666666</c:v>
                </c:pt>
                <c:pt idx="8">
                  <c:v>3250.9183333333335</c:v>
                </c:pt>
                <c:pt idx="9">
                  <c:v>3692.3991666666661</c:v>
                </c:pt>
                <c:pt idx="10">
                  <c:v>4084.7299999999996</c:v>
                </c:pt>
                <c:pt idx="11">
                  <c:v>4352.3758333333335</c:v>
                </c:pt>
              </c:numCache>
            </c:numRef>
          </c:val>
          <c:smooth val="0"/>
        </c:ser>
        <c:ser>
          <c:idx val="5"/>
          <c:order val="2"/>
          <c:tx>
            <c:strRef>
              <c:f>NinepipeRes!$I$3</c:f>
              <c:strCache>
                <c:ptCount val="1"/>
                <c:pt idx="0">
                  <c:v>HYDROSS
Oper. Improv.</c:v>
                </c:pt>
              </c:strCache>
            </c:strRef>
          </c:tx>
          <c:spPr>
            <a:ln>
              <a:solidFill>
                <a:schemeClr val="accent2"/>
              </a:solidFill>
              <a:prstDash val="sysDash"/>
            </a:ln>
          </c:spPr>
          <c:marker>
            <c:symbol val="none"/>
          </c:marke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NinepipeRes!$I$5:$I$16</c:f>
              <c:numCache>
                <c:formatCode>[&gt;=20]#,##0_);[&lt;=-20]\(#,##0\);#,##0.0_)</c:formatCode>
                <c:ptCount val="12"/>
                <c:pt idx="0">
                  <c:v>5322.1283333333331</c:v>
                </c:pt>
                <c:pt idx="1">
                  <c:v>5353.1908333333331</c:v>
                </c:pt>
                <c:pt idx="2">
                  <c:v>9674.5049999999992</c:v>
                </c:pt>
                <c:pt idx="3">
                  <c:v>10445.624166666668</c:v>
                </c:pt>
                <c:pt idx="4">
                  <c:v>10973.248333333337</c:v>
                </c:pt>
                <c:pt idx="5">
                  <c:v>13238.815000000001</c:v>
                </c:pt>
                <c:pt idx="6">
                  <c:v>10228.134166666669</c:v>
                </c:pt>
                <c:pt idx="7">
                  <c:v>5322.4333333333334</c:v>
                </c:pt>
                <c:pt idx="8">
                  <c:v>3738.8525000000004</c:v>
                </c:pt>
                <c:pt idx="9">
                  <c:v>4024.5166666666664</c:v>
                </c:pt>
                <c:pt idx="10">
                  <c:v>4492.1625000000004</c:v>
                </c:pt>
                <c:pt idx="11">
                  <c:v>4947.9816666666666</c:v>
                </c:pt>
              </c:numCache>
            </c:numRef>
          </c:val>
          <c:smooth val="0"/>
        </c:ser>
        <c:dLbls>
          <c:showLegendKey val="0"/>
          <c:showVal val="0"/>
          <c:showCatName val="0"/>
          <c:showSerName val="0"/>
          <c:showPercent val="0"/>
          <c:showBubbleSize val="0"/>
        </c:dLbls>
        <c:marker val="1"/>
        <c:smooth val="0"/>
        <c:axId val="110777088"/>
        <c:axId val="110778624"/>
      </c:lineChart>
      <c:catAx>
        <c:axId val="110777088"/>
        <c:scaling>
          <c:orientation val="minMax"/>
        </c:scaling>
        <c:delete val="0"/>
        <c:axPos val="b"/>
        <c:majorTickMark val="out"/>
        <c:minorTickMark val="none"/>
        <c:tickLblPos val="nextTo"/>
        <c:crossAx val="110778624"/>
        <c:crosses val="autoZero"/>
        <c:auto val="1"/>
        <c:lblAlgn val="ctr"/>
        <c:lblOffset val="100"/>
        <c:noMultiLvlLbl val="0"/>
      </c:catAx>
      <c:valAx>
        <c:axId val="110778624"/>
        <c:scaling>
          <c:orientation val="minMax"/>
          <c:max val="18000"/>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0777088"/>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NinepipeRes!$B$2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NinepipeRes!$B$5:$B$16</c:f>
              <c:numCache>
                <c:formatCode>[&gt;=20]#,##0_);[&lt;=-20]\(#,##0\);#,##0.0_)</c:formatCode>
                <c:ptCount val="12"/>
                <c:pt idx="0">
                  <c:v>1905</c:v>
                </c:pt>
                <c:pt idx="1">
                  <c:v>1905</c:v>
                </c:pt>
                <c:pt idx="2">
                  <c:v>1905</c:v>
                </c:pt>
                <c:pt idx="3">
                  <c:v>1905</c:v>
                </c:pt>
                <c:pt idx="4">
                  <c:v>1905</c:v>
                </c:pt>
                <c:pt idx="5">
                  <c:v>1905</c:v>
                </c:pt>
                <c:pt idx="6">
                  <c:v>1905</c:v>
                </c:pt>
                <c:pt idx="7">
                  <c:v>1905</c:v>
                </c:pt>
                <c:pt idx="8">
                  <c:v>1905</c:v>
                </c:pt>
                <c:pt idx="9">
                  <c:v>1905</c:v>
                </c:pt>
                <c:pt idx="10">
                  <c:v>1905</c:v>
                </c:pt>
                <c:pt idx="11">
                  <c:v>1905</c:v>
                </c:pt>
              </c:numCache>
            </c:numRef>
          </c:val>
        </c:ser>
        <c:dLbls>
          <c:showLegendKey val="0"/>
          <c:showVal val="0"/>
          <c:showCatName val="0"/>
          <c:showSerName val="0"/>
          <c:showPercent val="0"/>
          <c:showBubbleSize val="0"/>
        </c:dLbls>
        <c:axId val="110818048"/>
        <c:axId val="110819584"/>
      </c:areaChart>
      <c:lineChart>
        <c:grouping val="standard"/>
        <c:varyColors val="0"/>
        <c:ser>
          <c:idx val="4"/>
          <c:order val="1"/>
          <c:tx>
            <c:strRef>
              <c:f>NinepipeRes!$L$3</c:f>
              <c:strCache>
                <c:ptCount val="1"/>
                <c:pt idx="0">
                  <c:v>HYDROSS
2009 HIA
(Existing)</c:v>
                </c:pt>
              </c:strCache>
            </c:strRef>
          </c:tx>
          <c:spPr>
            <a:ln>
              <a:solidFill>
                <a:schemeClr val="accent3"/>
              </a:solidFill>
              <a:prstDash val="sysDot"/>
            </a:ln>
          </c:spPr>
          <c:marker>
            <c:symbol val="none"/>
          </c:marke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NinepipeRes!$L$5:$L$16</c:f>
              <c:numCache>
                <c:formatCode>[&gt;=20]#,##0_);[&lt;=-20]\(#,##0\);#,##0.0_)</c:formatCode>
                <c:ptCount val="12"/>
                <c:pt idx="0">
                  <c:v>4267.1674999999996</c:v>
                </c:pt>
                <c:pt idx="1">
                  <c:v>4299.84</c:v>
                </c:pt>
                <c:pt idx="2">
                  <c:v>6062.5225</c:v>
                </c:pt>
                <c:pt idx="3">
                  <c:v>6421.1875</c:v>
                </c:pt>
                <c:pt idx="4">
                  <c:v>5988.5874999999996</c:v>
                </c:pt>
                <c:pt idx="5">
                  <c:v>10054.532500000001</c:v>
                </c:pt>
                <c:pt idx="6">
                  <c:v>6112.8425000000007</c:v>
                </c:pt>
                <c:pt idx="7">
                  <c:v>2116.8325</c:v>
                </c:pt>
                <c:pt idx="8">
                  <c:v>1338.75</c:v>
                </c:pt>
                <c:pt idx="9">
                  <c:v>1396.62</c:v>
                </c:pt>
                <c:pt idx="10">
                  <c:v>1651.7624999999998</c:v>
                </c:pt>
                <c:pt idx="11">
                  <c:v>2050.4724999999999</c:v>
                </c:pt>
              </c:numCache>
            </c:numRef>
          </c:val>
          <c:smooth val="0"/>
        </c:ser>
        <c:ser>
          <c:idx val="5"/>
          <c:order val="2"/>
          <c:tx>
            <c:strRef>
              <c:f>NinepipeRes!$M$3</c:f>
              <c:strCache>
                <c:ptCount val="1"/>
                <c:pt idx="0">
                  <c:v>HYDROSS
Oper. Improv.</c:v>
                </c:pt>
              </c:strCache>
            </c:strRef>
          </c:tx>
          <c:spPr>
            <a:ln>
              <a:solidFill>
                <a:schemeClr val="accent2"/>
              </a:solidFill>
              <a:prstDash val="sysDot"/>
            </a:ln>
          </c:spPr>
          <c:marker>
            <c:symbol val="none"/>
          </c:marker>
          <c:cat>
            <c:strRef>
              <c:f>NinepipeRes!$A$5:$A$16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NinepipeRes!$M$5:$M$16</c:f>
              <c:numCache>
                <c:formatCode>[&gt;=20]#,##0_);[&lt;=-20]\(#,##0\);#,##0.0_)</c:formatCode>
                <c:ptCount val="12"/>
                <c:pt idx="0">
                  <c:v>4430.38</c:v>
                </c:pt>
                <c:pt idx="1">
                  <c:v>4457.5049999999992</c:v>
                </c:pt>
                <c:pt idx="2">
                  <c:v>8760.1424999999999</c:v>
                </c:pt>
                <c:pt idx="3">
                  <c:v>9444.4150000000009</c:v>
                </c:pt>
                <c:pt idx="4">
                  <c:v>9979.09</c:v>
                </c:pt>
                <c:pt idx="5">
                  <c:v>12225.785</c:v>
                </c:pt>
                <c:pt idx="6">
                  <c:v>9165.7674999999999</c:v>
                </c:pt>
                <c:pt idx="7">
                  <c:v>3856.2699999999995</c:v>
                </c:pt>
                <c:pt idx="8">
                  <c:v>2010.2574999999999</c:v>
                </c:pt>
                <c:pt idx="9">
                  <c:v>2180.2725</c:v>
                </c:pt>
                <c:pt idx="10">
                  <c:v>2942.7025000000003</c:v>
                </c:pt>
                <c:pt idx="11">
                  <c:v>3592.31</c:v>
                </c:pt>
              </c:numCache>
            </c:numRef>
          </c:val>
          <c:smooth val="0"/>
        </c:ser>
        <c:dLbls>
          <c:showLegendKey val="0"/>
          <c:showVal val="0"/>
          <c:showCatName val="0"/>
          <c:showSerName val="0"/>
          <c:showPercent val="0"/>
          <c:showBubbleSize val="0"/>
        </c:dLbls>
        <c:marker val="1"/>
        <c:smooth val="0"/>
        <c:axId val="110818048"/>
        <c:axId val="110819584"/>
      </c:lineChart>
      <c:catAx>
        <c:axId val="110818048"/>
        <c:scaling>
          <c:orientation val="minMax"/>
        </c:scaling>
        <c:delete val="0"/>
        <c:axPos val="b"/>
        <c:majorTickMark val="out"/>
        <c:minorTickMark val="none"/>
        <c:tickLblPos val="nextTo"/>
        <c:crossAx val="110819584"/>
        <c:crosses val="autoZero"/>
        <c:auto val="1"/>
        <c:lblAlgn val="ctr"/>
        <c:lblOffset val="100"/>
        <c:noMultiLvlLbl val="0"/>
      </c:catAx>
      <c:valAx>
        <c:axId val="110819584"/>
        <c:scaling>
          <c:orientation val="minMax"/>
          <c:max val="18000"/>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0818048"/>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PabloRes!$B$2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PabloRes!$B$5:$B$16</c:f>
              <c:numCache>
                <c:formatCode>[&gt;=20]#,##0_);[&lt;=-20]\(#,##0\);#,##0.0_)</c:formatCode>
                <c:ptCount val="12"/>
                <c:pt idx="0">
                  <c:v>1425</c:v>
                </c:pt>
                <c:pt idx="1">
                  <c:v>1425</c:v>
                </c:pt>
                <c:pt idx="2">
                  <c:v>1425</c:v>
                </c:pt>
                <c:pt idx="3">
                  <c:v>1425</c:v>
                </c:pt>
                <c:pt idx="4">
                  <c:v>1425</c:v>
                </c:pt>
                <c:pt idx="5">
                  <c:v>1425</c:v>
                </c:pt>
                <c:pt idx="6">
                  <c:v>1425</c:v>
                </c:pt>
                <c:pt idx="7">
                  <c:v>1425</c:v>
                </c:pt>
                <c:pt idx="8">
                  <c:v>1425</c:v>
                </c:pt>
                <c:pt idx="9">
                  <c:v>1425</c:v>
                </c:pt>
                <c:pt idx="10">
                  <c:v>1425</c:v>
                </c:pt>
                <c:pt idx="11">
                  <c:v>1425</c:v>
                </c:pt>
              </c:numCache>
            </c:numRef>
          </c:val>
        </c:ser>
        <c:dLbls>
          <c:showLegendKey val="0"/>
          <c:showVal val="0"/>
          <c:showCatName val="0"/>
          <c:showSerName val="0"/>
          <c:showPercent val="0"/>
          <c:showBubbleSize val="0"/>
        </c:dLbls>
        <c:axId val="111240320"/>
        <c:axId val="111241856"/>
      </c:areaChart>
      <c:lineChart>
        <c:grouping val="standard"/>
        <c:varyColors val="0"/>
        <c:ser>
          <c:idx val="4"/>
          <c:order val="1"/>
          <c:tx>
            <c:strRef>
              <c:f>PabloRes!$D$3</c:f>
              <c:strCache>
                <c:ptCount val="1"/>
                <c:pt idx="0">
                  <c:v>HYDROSS
2009 HIA
(Existing)</c:v>
                </c:pt>
              </c:strCache>
            </c:strRef>
          </c:tx>
          <c:spPr>
            <a:ln>
              <a:solidFill>
                <a:schemeClr val="accent3"/>
              </a:solidFill>
              <a:prstDash val="dash"/>
            </a:ln>
          </c:spPr>
          <c:marker>
            <c:symbol val="none"/>
          </c:marke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PabloRes!$D$5:$D$16</c:f>
              <c:numCache>
                <c:formatCode>[&gt;=20]#,##0_);[&lt;=-20]\(#,##0\);#,##0.0_)</c:formatCode>
                <c:ptCount val="12"/>
                <c:pt idx="0">
                  <c:v>14014.355</c:v>
                </c:pt>
                <c:pt idx="1">
                  <c:v>14330.0175</c:v>
                </c:pt>
                <c:pt idx="2">
                  <c:v>15347.044999999998</c:v>
                </c:pt>
                <c:pt idx="3">
                  <c:v>17959.967499999999</c:v>
                </c:pt>
                <c:pt idx="4">
                  <c:v>21700.557499999999</c:v>
                </c:pt>
                <c:pt idx="5">
                  <c:v>26087.297499999997</c:v>
                </c:pt>
                <c:pt idx="6">
                  <c:v>15903.21</c:v>
                </c:pt>
                <c:pt idx="7">
                  <c:v>10860.334999999999</c:v>
                </c:pt>
                <c:pt idx="8">
                  <c:v>8368.8875000000007</c:v>
                </c:pt>
                <c:pt idx="9">
                  <c:v>10231.172499999999</c:v>
                </c:pt>
                <c:pt idx="10">
                  <c:v>11399.0275</c:v>
                </c:pt>
                <c:pt idx="11">
                  <c:v>11502.07</c:v>
                </c:pt>
              </c:numCache>
            </c:numRef>
          </c:val>
          <c:smooth val="0"/>
        </c:ser>
        <c:ser>
          <c:idx val="5"/>
          <c:order val="2"/>
          <c:tx>
            <c:strRef>
              <c:f>PabloRes!$E$3</c:f>
              <c:strCache>
                <c:ptCount val="1"/>
                <c:pt idx="0">
                  <c:v>HYDROSS
Oper. Improv.</c:v>
                </c:pt>
              </c:strCache>
            </c:strRef>
          </c:tx>
          <c:spPr>
            <a:ln>
              <a:solidFill>
                <a:schemeClr val="accent2"/>
              </a:solidFill>
              <a:prstDash val="dash"/>
            </a:ln>
          </c:spPr>
          <c:marker>
            <c:symbol val="none"/>
          </c:marke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PabloRes!$E$5:$E$16</c:f>
              <c:numCache>
                <c:formatCode>[&gt;=20]#,##0_);[&lt;=-20]\(#,##0\);#,##0.0_)</c:formatCode>
                <c:ptCount val="12"/>
                <c:pt idx="0">
                  <c:v>12200.939999999999</c:v>
                </c:pt>
                <c:pt idx="1">
                  <c:v>12245.134999999998</c:v>
                </c:pt>
                <c:pt idx="2">
                  <c:v>12327.1525</c:v>
                </c:pt>
                <c:pt idx="3">
                  <c:v>17007.502499999999</c:v>
                </c:pt>
                <c:pt idx="4">
                  <c:v>19748.39</c:v>
                </c:pt>
                <c:pt idx="5">
                  <c:v>21757.642499999998</c:v>
                </c:pt>
                <c:pt idx="6">
                  <c:v>13832.637500000001</c:v>
                </c:pt>
                <c:pt idx="7">
                  <c:v>12100.075000000001</c:v>
                </c:pt>
                <c:pt idx="8">
                  <c:v>11450.96</c:v>
                </c:pt>
                <c:pt idx="9">
                  <c:v>12660.084999999999</c:v>
                </c:pt>
                <c:pt idx="10">
                  <c:v>12813.51</c:v>
                </c:pt>
                <c:pt idx="11">
                  <c:v>12934.21</c:v>
                </c:pt>
              </c:numCache>
            </c:numRef>
          </c:val>
          <c:smooth val="0"/>
        </c:ser>
        <c:dLbls>
          <c:showLegendKey val="0"/>
          <c:showVal val="0"/>
          <c:showCatName val="0"/>
          <c:showSerName val="0"/>
          <c:showPercent val="0"/>
          <c:showBubbleSize val="0"/>
        </c:dLbls>
        <c:marker val="1"/>
        <c:smooth val="0"/>
        <c:axId val="111240320"/>
        <c:axId val="111241856"/>
      </c:lineChart>
      <c:catAx>
        <c:axId val="111240320"/>
        <c:scaling>
          <c:orientation val="minMax"/>
        </c:scaling>
        <c:delete val="0"/>
        <c:axPos val="b"/>
        <c:majorTickMark val="out"/>
        <c:minorTickMark val="none"/>
        <c:tickLblPos val="nextTo"/>
        <c:crossAx val="111241856"/>
        <c:crosses val="autoZero"/>
        <c:auto val="1"/>
        <c:lblAlgn val="ctr"/>
        <c:lblOffset val="100"/>
        <c:noMultiLvlLbl val="0"/>
      </c:catAx>
      <c:valAx>
        <c:axId val="111241856"/>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1240320"/>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PabloRes!$B$2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PabloRes!$B$5:$B$16</c:f>
              <c:numCache>
                <c:formatCode>[&gt;=20]#,##0_);[&lt;=-20]\(#,##0\);#,##0.0_)</c:formatCode>
                <c:ptCount val="12"/>
                <c:pt idx="0">
                  <c:v>1425</c:v>
                </c:pt>
                <c:pt idx="1">
                  <c:v>1425</c:v>
                </c:pt>
                <c:pt idx="2">
                  <c:v>1425</c:v>
                </c:pt>
                <c:pt idx="3">
                  <c:v>1425</c:v>
                </c:pt>
                <c:pt idx="4">
                  <c:v>1425</c:v>
                </c:pt>
                <c:pt idx="5">
                  <c:v>1425</c:v>
                </c:pt>
                <c:pt idx="6">
                  <c:v>1425</c:v>
                </c:pt>
                <c:pt idx="7">
                  <c:v>1425</c:v>
                </c:pt>
                <c:pt idx="8">
                  <c:v>1425</c:v>
                </c:pt>
                <c:pt idx="9">
                  <c:v>1425</c:v>
                </c:pt>
                <c:pt idx="10">
                  <c:v>1425</c:v>
                </c:pt>
                <c:pt idx="11">
                  <c:v>1425</c:v>
                </c:pt>
              </c:numCache>
            </c:numRef>
          </c:val>
        </c:ser>
        <c:dLbls>
          <c:showLegendKey val="0"/>
          <c:showVal val="0"/>
          <c:showCatName val="0"/>
          <c:showSerName val="0"/>
          <c:showPercent val="0"/>
          <c:showBubbleSize val="0"/>
        </c:dLbls>
        <c:axId val="111289472"/>
        <c:axId val="111291008"/>
      </c:areaChart>
      <c:lineChart>
        <c:grouping val="standard"/>
        <c:varyColors val="0"/>
        <c:ser>
          <c:idx val="4"/>
          <c:order val="1"/>
          <c:tx>
            <c:strRef>
              <c:f>PabloRes!$H$3</c:f>
              <c:strCache>
                <c:ptCount val="1"/>
                <c:pt idx="0">
                  <c:v>HYDROSS
2009 HIA
(Existing)</c:v>
                </c:pt>
              </c:strCache>
            </c:strRef>
          </c:tx>
          <c:spPr>
            <a:ln>
              <a:solidFill>
                <a:schemeClr val="accent3"/>
              </a:solidFill>
              <a:prstDash val="sysDash"/>
            </a:ln>
          </c:spPr>
          <c:marker>
            <c:symbol val="none"/>
          </c:marke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PabloRes!$H$5:$H$16</c:f>
              <c:numCache>
                <c:formatCode>[&gt;=20]#,##0_);[&lt;=-20]\(#,##0\);#,##0.0_)</c:formatCode>
                <c:ptCount val="12"/>
                <c:pt idx="0">
                  <c:v>11721.025833333335</c:v>
                </c:pt>
                <c:pt idx="1">
                  <c:v>11970.688333333332</c:v>
                </c:pt>
                <c:pt idx="2">
                  <c:v>12480.460000000001</c:v>
                </c:pt>
                <c:pt idx="3">
                  <c:v>13429.565000000001</c:v>
                </c:pt>
                <c:pt idx="4">
                  <c:v>17197.392500000002</c:v>
                </c:pt>
                <c:pt idx="5">
                  <c:v>22414.918333333331</c:v>
                </c:pt>
                <c:pt idx="6">
                  <c:v>17746.180833333336</c:v>
                </c:pt>
                <c:pt idx="7">
                  <c:v>8829.9366666666665</c:v>
                </c:pt>
                <c:pt idx="8">
                  <c:v>8692.2450000000008</c:v>
                </c:pt>
                <c:pt idx="9">
                  <c:v>9611.4499999999989</c:v>
                </c:pt>
                <c:pt idx="10">
                  <c:v>10329.262499999999</c:v>
                </c:pt>
                <c:pt idx="11">
                  <c:v>10401.103333333333</c:v>
                </c:pt>
              </c:numCache>
            </c:numRef>
          </c:val>
          <c:smooth val="0"/>
        </c:ser>
        <c:ser>
          <c:idx val="5"/>
          <c:order val="2"/>
          <c:tx>
            <c:strRef>
              <c:f>PabloRes!$I$3</c:f>
              <c:strCache>
                <c:ptCount val="1"/>
                <c:pt idx="0">
                  <c:v>HYDROSS
Oper. Improv.</c:v>
                </c:pt>
              </c:strCache>
            </c:strRef>
          </c:tx>
          <c:spPr>
            <a:ln>
              <a:solidFill>
                <a:schemeClr val="accent2"/>
              </a:solidFill>
              <a:prstDash val="sysDash"/>
            </a:ln>
          </c:spPr>
          <c:marker>
            <c:symbol val="none"/>
          </c:marke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PabloRes!$I$5:$I$16</c:f>
              <c:numCache>
                <c:formatCode>[&gt;=20]#,##0_);[&lt;=-20]\(#,##0\);#,##0.0_)</c:formatCode>
                <c:ptCount val="12"/>
                <c:pt idx="0">
                  <c:v>11720.119166666665</c:v>
                </c:pt>
                <c:pt idx="1">
                  <c:v>11813.133333333331</c:v>
                </c:pt>
                <c:pt idx="2">
                  <c:v>11879.407499999999</c:v>
                </c:pt>
                <c:pt idx="3">
                  <c:v>13788.97916666667</c:v>
                </c:pt>
                <c:pt idx="4">
                  <c:v>15704.601666666667</c:v>
                </c:pt>
                <c:pt idx="5">
                  <c:v>19735.473333333332</c:v>
                </c:pt>
                <c:pt idx="6">
                  <c:v>12934.208333333334</c:v>
                </c:pt>
                <c:pt idx="7">
                  <c:v>8519.9808333333331</c:v>
                </c:pt>
                <c:pt idx="8">
                  <c:v>10183.372499999999</c:v>
                </c:pt>
                <c:pt idx="9">
                  <c:v>10265.172500000001</c:v>
                </c:pt>
                <c:pt idx="10">
                  <c:v>10372.128333333334</c:v>
                </c:pt>
                <c:pt idx="11">
                  <c:v>10517.527500000002</c:v>
                </c:pt>
              </c:numCache>
            </c:numRef>
          </c:val>
          <c:smooth val="0"/>
        </c:ser>
        <c:dLbls>
          <c:showLegendKey val="0"/>
          <c:showVal val="0"/>
          <c:showCatName val="0"/>
          <c:showSerName val="0"/>
          <c:showPercent val="0"/>
          <c:showBubbleSize val="0"/>
        </c:dLbls>
        <c:marker val="1"/>
        <c:smooth val="0"/>
        <c:axId val="111289472"/>
        <c:axId val="111291008"/>
      </c:lineChart>
      <c:catAx>
        <c:axId val="111289472"/>
        <c:scaling>
          <c:orientation val="minMax"/>
        </c:scaling>
        <c:delete val="0"/>
        <c:axPos val="b"/>
        <c:majorTickMark val="out"/>
        <c:minorTickMark val="none"/>
        <c:tickLblPos val="nextTo"/>
        <c:crossAx val="111291008"/>
        <c:crosses val="autoZero"/>
        <c:auto val="1"/>
        <c:lblAlgn val="ctr"/>
        <c:lblOffset val="100"/>
        <c:noMultiLvlLbl val="0"/>
      </c:catAx>
      <c:valAx>
        <c:axId val="111291008"/>
        <c:scaling>
          <c:orientation val="minMax"/>
          <c:max val="30000"/>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1289472"/>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PabloRes!$B$2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PabloRes!$B$5:$B$16</c:f>
              <c:numCache>
                <c:formatCode>[&gt;=20]#,##0_);[&lt;=-20]\(#,##0\);#,##0.0_)</c:formatCode>
                <c:ptCount val="12"/>
                <c:pt idx="0">
                  <c:v>1425</c:v>
                </c:pt>
                <c:pt idx="1">
                  <c:v>1425</c:v>
                </c:pt>
                <c:pt idx="2">
                  <c:v>1425</c:v>
                </c:pt>
                <c:pt idx="3">
                  <c:v>1425</c:v>
                </c:pt>
                <c:pt idx="4">
                  <c:v>1425</c:v>
                </c:pt>
                <c:pt idx="5">
                  <c:v>1425</c:v>
                </c:pt>
                <c:pt idx="6">
                  <c:v>1425</c:v>
                </c:pt>
                <c:pt idx="7">
                  <c:v>1425</c:v>
                </c:pt>
                <c:pt idx="8">
                  <c:v>1425</c:v>
                </c:pt>
                <c:pt idx="9">
                  <c:v>1425</c:v>
                </c:pt>
                <c:pt idx="10">
                  <c:v>1425</c:v>
                </c:pt>
                <c:pt idx="11">
                  <c:v>1425</c:v>
                </c:pt>
              </c:numCache>
            </c:numRef>
          </c:val>
        </c:ser>
        <c:dLbls>
          <c:showLegendKey val="0"/>
          <c:showVal val="0"/>
          <c:showCatName val="0"/>
          <c:showSerName val="0"/>
          <c:showPercent val="0"/>
          <c:showBubbleSize val="0"/>
        </c:dLbls>
        <c:axId val="111322240"/>
        <c:axId val="111323776"/>
      </c:areaChart>
      <c:lineChart>
        <c:grouping val="standard"/>
        <c:varyColors val="0"/>
        <c:ser>
          <c:idx val="4"/>
          <c:order val="1"/>
          <c:tx>
            <c:strRef>
              <c:f>PabloRes!$L$3</c:f>
              <c:strCache>
                <c:ptCount val="1"/>
                <c:pt idx="0">
                  <c:v>HYDROSS
2009 HIA
(Existing)</c:v>
                </c:pt>
              </c:strCache>
            </c:strRef>
          </c:tx>
          <c:spPr>
            <a:ln>
              <a:solidFill>
                <a:schemeClr val="accent3"/>
              </a:solidFill>
              <a:prstDash val="sysDot"/>
            </a:ln>
          </c:spPr>
          <c:marker>
            <c:symbol val="none"/>
          </c:marke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PabloRes!$L$5:$L$16</c:f>
              <c:numCache>
                <c:formatCode>[&gt;=20]#,##0_);[&lt;=-20]\(#,##0\);#,##0.0_)</c:formatCode>
                <c:ptCount val="12"/>
                <c:pt idx="0">
                  <c:v>6845.5675000000001</c:v>
                </c:pt>
                <c:pt idx="1">
                  <c:v>7261.4475000000011</c:v>
                </c:pt>
                <c:pt idx="2">
                  <c:v>7855.5524999999998</c:v>
                </c:pt>
                <c:pt idx="3">
                  <c:v>10702.932500000001</c:v>
                </c:pt>
                <c:pt idx="4">
                  <c:v>16538.55</c:v>
                </c:pt>
                <c:pt idx="5">
                  <c:v>16470.989999999998</c:v>
                </c:pt>
                <c:pt idx="6">
                  <c:v>11050.75</c:v>
                </c:pt>
                <c:pt idx="7">
                  <c:v>5105.5</c:v>
                </c:pt>
                <c:pt idx="8">
                  <c:v>6304.65</c:v>
                </c:pt>
                <c:pt idx="9">
                  <c:v>11923.182499999999</c:v>
                </c:pt>
                <c:pt idx="10">
                  <c:v>12061.35</c:v>
                </c:pt>
                <c:pt idx="11">
                  <c:v>12051.737499999999</c:v>
                </c:pt>
              </c:numCache>
            </c:numRef>
          </c:val>
          <c:smooth val="0"/>
        </c:ser>
        <c:ser>
          <c:idx val="5"/>
          <c:order val="2"/>
          <c:tx>
            <c:strRef>
              <c:f>PabloRes!$M$3</c:f>
              <c:strCache>
                <c:ptCount val="1"/>
                <c:pt idx="0">
                  <c:v>HYDROSS
Oper. Improv.</c:v>
                </c:pt>
              </c:strCache>
            </c:strRef>
          </c:tx>
          <c:spPr>
            <a:ln>
              <a:solidFill>
                <a:schemeClr val="accent2"/>
              </a:solidFill>
              <a:prstDash val="sysDot"/>
            </a:ln>
          </c:spPr>
          <c:marker>
            <c:symbol val="none"/>
          </c:marker>
          <c:cat>
            <c:strRef>
              <c:f>PabloRes!$A$5:$A$16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PabloRes!$M$5:$M$16</c:f>
              <c:numCache>
                <c:formatCode>[&gt;=20]#,##0_);[&lt;=-20]\(#,##0\);#,##0.0_)</c:formatCode>
                <c:ptCount val="12"/>
                <c:pt idx="0">
                  <c:v>10985.4625</c:v>
                </c:pt>
                <c:pt idx="1">
                  <c:v>11022.182499999999</c:v>
                </c:pt>
                <c:pt idx="2">
                  <c:v>11041.9825</c:v>
                </c:pt>
                <c:pt idx="3">
                  <c:v>12520.005000000001</c:v>
                </c:pt>
                <c:pt idx="4">
                  <c:v>16480.03</c:v>
                </c:pt>
                <c:pt idx="5">
                  <c:v>16306.705</c:v>
                </c:pt>
                <c:pt idx="6">
                  <c:v>10982.362499999999</c:v>
                </c:pt>
                <c:pt idx="7">
                  <c:v>5110.1050000000005</c:v>
                </c:pt>
                <c:pt idx="8">
                  <c:v>6510.0450000000001</c:v>
                </c:pt>
                <c:pt idx="9">
                  <c:v>12280.077500000001</c:v>
                </c:pt>
                <c:pt idx="10">
                  <c:v>12357.2575</c:v>
                </c:pt>
                <c:pt idx="11">
                  <c:v>12418.6175</c:v>
                </c:pt>
              </c:numCache>
            </c:numRef>
          </c:val>
          <c:smooth val="0"/>
        </c:ser>
        <c:dLbls>
          <c:showLegendKey val="0"/>
          <c:showVal val="0"/>
          <c:showCatName val="0"/>
          <c:showSerName val="0"/>
          <c:showPercent val="0"/>
          <c:showBubbleSize val="0"/>
        </c:dLbls>
        <c:marker val="1"/>
        <c:smooth val="0"/>
        <c:axId val="111322240"/>
        <c:axId val="111323776"/>
      </c:lineChart>
      <c:catAx>
        <c:axId val="111322240"/>
        <c:scaling>
          <c:orientation val="minMax"/>
        </c:scaling>
        <c:delete val="0"/>
        <c:axPos val="b"/>
        <c:majorTickMark val="out"/>
        <c:minorTickMark val="none"/>
        <c:tickLblPos val="nextTo"/>
        <c:crossAx val="111323776"/>
        <c:crosses val="autoZero"/>
        <c:auto val="1"/>
        <c:lblAlgn val="ctr"/>
        <c:lblOffset val="100"/>
        <c:noMultiLvlLbl val="0"/>
      </c:catAx>
      <c:valAx>
        <c:axId val="111323776"/>
        <c:scaling>
          <c:orientation val="minMax"/>
          <c:max val="30000"/>
        </c:scaling>
        <c:delete val="0"/>
        <c:axPos val="l"/>
        <c:majorGridlines/>
        <c:title>
          <c:tx>
            <c:rich>
              <a:bodyPr rot="-5400000" vert="horz"/>
              <a:lstStyle/>
              <a:p>
                <a:pPr>
                  <a:defRPr/>
                </a:pPr>
                <a:r>
                  <a:rPr lang="en-US"/>
                  <a:t>End-of-Month</a:t>
                </a:r>
                <a:r>
                  <a:rPr lang="en-US" baseline="0"/>
                  <a:t> Storage (Acre-Feet)</a:t>
                </a:r>
                <a:endParaRPr lang="en-US"/>
              </a:p>
            </c:rich>
          </c:tx>
          <c:overlay val="0"/>
        </c:title>
        <c:numFmt formatCode="[&gt;=20]#,##0_);[&lt;=-20]\(#,##0\);#,##0.0_)" sourceLinked="1"/>
        <c:majorTickMark val="out"/>
        <c:minorTickMark val="none"/>
        <c:tickLblPos val="nextTo"/>
        <c:crossAx val="111322240"/>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CrowRes!$B$2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CrowRes!$B$5:$B$16</c:f>
              <c:numCache>
                <c:formatCode>[&gt;=20]#,##0_);[&lt;=-20]\(#,##0\);#,##0.0_)</c:formatCode>
                <c:ptCount val="12"/>
                <c:pt idx="0">
                  <c:v>2039</c:v>
                </c:pt>
                <c:pt idx="1">
                  <c:v>2039</c:v>
                </c:pt>
                <c:pt idx="2">
                  <c:v>2039</c:v>
                </c:pt>
                <c:pt idx="3">
                  <c:v>2039</c:v>
                </c:pt>
                <c:pt idx="4">
                  <c:v>2039</c:v>
                </c:pt>
                <c:pt idx="5">
                  <c:v>2039</c:v>
                </c:pt>
                <c:pt idx="6">
                  <c:v>2039</c:v>
                </c:pt>
                <c:pt idx="7">
                  <c:v>2039</c:v>
                </c:pt>
                <c:pt idx="8">
                  <c:v>2039</c:v>
                </c:pt>
                <c:pt idx="9">
                  <c:v>2039</c:v>
                </c:pt>
                <c:pt idx="10">
                  <c:v>2039</c:v>
                </c:pt>
                <c:pt idx="11">
                  <c:v>2039</c:v>
                </c:pt>
              </c:numCache>
            </c:numRef>
          </c:val>
        </c:ser>
        <c:dLbls>
          <c:showLegendKey val="0"/>
          <c:showVal val="0"/>
          <c:showCatName val="0"/>
          <c:showSerName val="0"/>
          <c:showPercent val="0"/>
          <c:showBubbleSize val="0"/>
        </c:dLbls>
        <c:axId val="111486464"/>
        <c:axId val="111488000"/>
      </c:areaChart>
      <c:lineChart>
        <c:grouping val="standard"/>
        <c:varyColors val="0"/>
        <c:ser>
          <c:idx val="4"/>
          <c:order val="1"/>
          <c:tx>
            <c:strRef>
              <c:f>CrowRes!$D$3</c:f>
              <c:strCache>
                <c:ptCount val="1"/>
                <c:pt idx="0">
                  <c:v>HYDROSS
2009 HIA
(Existing)</c:v>
                </c:pt>
              </c:strCache>
            </c:strRef>
          </c:tx>
          <c:spPr>
            <a:ln>
              <a:solidFill>
                <a:schemeClr val="accent3"/>
              </a:solidFill>
              <a:prstDash val="dash"/>
            </a:ln>
          </c:spPr>
          <c:marker>
            <c:symbol val="none"/>
          </c:marke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CrowRes!$D$5:$D$16</c:f>
              <c:numCache>
                <c:formatCode>[&gt;=20]#,##0_);[&lt;=-20]\(#,##0\);#,##0.0_)</c:formatCode>
                <c:ptCount val="12"/>
                <c:pt idx="0">
                  <c:v>6732.1875</c:v>
                </c:pt>
                <c:pt idx="1">
                  <c:v>6166.75</c:v>
                </c:pt>
                <c:pt idx="2">
                  <c:v>7538.9625000000005</c:v>
                </c:pt>
                <c:pt idx="3">
                  <c:v>8163.16</c:v>
                </c:pt>
                <c:pt idx="4">
                  <c:v>6928.5750000000007</c:v>
                </c:pt>
                <c:pt idx="5">
                  <c:v>8033.75</c:v>
                </c:pt>
                <c:pt idx="6">
                  <c:v>7842</c:v>
                </c:pt>
                <c:pt idx="7">
                  <c:v>7924</c:v>
                </c:pt>
                <c:pt idx="8">
                  <c:v>6856</c:v>
                </c:pt>
                <c:pt idx="9">
                  <c:v>6077</c:v>
                </c:pt>
                <c:pt idx="10">
                  <c:v>5876.75</c:v>
                </c:pt>
                <c:pt idx="11">
                  <c:v>5758.5</c:v>
                </c:pt>
              </c:numCache>
            </c:numRef>
          </c:val>
          <c:smooth val="0"/>
        </c:ser>
        <c:ser>
          <c:idx val="5"/>
          <c:order val="2"/>
          <c:tx>
            <c:strRef>
              <c:f>CrowRes!$E$3</c:f>
              <c:strCache>
                <c:ptCount val="1"/>
                <c:pt idx="0">
                  <c:v>HYDROSS
Oper. Improv.</c:v>
                </c:pt>
              </c:strCache>
            </c:strRef>
          </c:tx>
          <c:spPr>
            <a:ln>
              <a:solidFill>
                <a:schemeClr val="accent2"/>
              </a:solidFill>
              <a:prstDash val="dash"/>
            </a:ln>
          </c:spPr>
          <c:marker>
            <c:symbol val="none"/>
          </c:marke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CrowRes!$E$5:$E$16</c:f>
              <c:numCache>
                <c:formatCode>[&gt;=20]#,##0_);[&lt;=-20]\(#,##0\);#,##0.0_)</c:formatCode>
                <c:ptCount val="12"/>
                <c:pt idx="0">
                  <c:v>9054.9174999999996</c:v>
                </c:pt>
                <c:pt idx="1">
                  <c:v>9325.66</c:v>
                </c:pt>
                <c:pt idx="2">
                  <c:v>9553.7024999999994</c:v>
                </c:pt>
                <c:pt idx="3">
                  <c:v>9781.2900000000009</c:v>
                </c:pt>
                <c:pt idx="4">
                  <c:v>10352</c:v>
                </c:pt>
                <c:pt idx="5">
                  <c:v>10352</c:v>
                </c:pt>
                <c:pt idx="6">
                  <c:v>10352</c:v>
                </c:pt>
                <c:pt idx="7">
                  <c:v>10266.477500000001</c:v>
                </c:pt>
                <c:pt idx="8">
                  <c:v>10352</c:v>
                </c:pt>
                <c:pt idx="9">
                  <c:v>10352</c:v>
                </c:pt>
                <c:pt idx="10">
                  <c:v>10352</c:v>
                </c:pt>
                <c:pt idx="11">
                  <c:v>10352</c:v>
                </c:pt>
              </c:numCache>
            </c:numRef>
          </c:val>
          <c:smooth val="0"/>
        </c:ser>
        <c:dLbls>
          <c:showLegendKey val="0"/>
          <c:showVal val="0"/>
          <c:showCatName val="0"/>
          <c:showSerName val="0"/>
          <c:showPercent val="0"/>
          <c:showBubbleSize val="0"/>
        </c:dLbls>
        <c:marker val="1"/>
        <c:smooth val="0"/>
        <c:axId val="111486464"/>
        <c:axId val="111488000"/>
      </c:lineChart>
      <c:catAx>
        <c:axId val="111486464"/>
        <c:scaling>
          <c:orientation val="minMax"/>
        </c:scaling>
        <c:delete val="0"/>
        <c:axPos val="b"/>
        <c:majorTickMark val="out"/>
        <c:minorTickMark val="none"/>
        <c:tickLblPos val="nextTo"/>
        <c:crossAx val="111488000"/>
        <c:crosses val="autoZero"/>
        <c:auto val="1"/>
        <c:lblAlgn val="ctr"/>
        <c:lblOffset val="100"/>
        <c:noMultiLvlLbl val="0"/>
      </c:catAx>
      <c:valAx>
        <c:axId val="111488000"/>
        <c:scaling>
          <c:orientation val="minMax"/>
        </c:scaling>
        <c:delete val="0"/>
        <c:axPos val="l"/>
        <c:majorGridlines/>
        <c:title>
          <c:tx>
            <c:rich>
              <a:bodyPr rot="-5400000" vert="horz"/>
              <a:lstStyle/>
              <a:p>
                <a:pPr>
                  <a:defRPr/>
                </a:pPr>
                <a:r>
                  <a:rPr lang="en-US"/>
                  <a:t>End-of-Month</a:t>
                </a:r>
                <a:r>
                  <a:rPr lang="en-US" baseline="0"/>
                  <a:t> Storage (Acre-Feet)</a:t>
                </a:r>
                <a:endParaRPr lang="en-US"/>
              </a:p>
            </c:rich>
          </c:tx>
          <c:overlay val="0"/>
        </c:title>
        <c:numFmt formatCode="[&gt;=20]#,##0_);[&lt;=-20]\(#,##0\);#,##0.0_)" sourceLinked="1"/>
        <c:majorTickMark val="out"/>
        <c:minorTickMark val="none"/>
        <c:tickLblPos val="nextTo"/>
        <c:crossAx val="111486464"/>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CrowRes!$B$2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CrowRes!$B$5:$B$16</c:f>
              <c:numCache>
                <c:formatCode>[&gt;=20]#,##0_);[&lt;=-20]\(#,##0\);#,##0.0_)</c:formatCode>
                <c:ptCount val="12"/>
                <c:pt idx="0">
                  <c:v>2039</c:v>
                </c:pt>
                <c:pt idx="1">
                  <c:v>2039</c:v>
                </c:pt>
                <c:pt idx="2">
                  <c:v>2039</c:v>
                </c:pt>
                <c:pt idx="3">
                  <c:v>2039</c:v>
                </c:pt>
                <c:pt idx="4">
                  <c:v>2039</c:v>
                </c:pt>
                <c:pt idx="5">
                  <c:v>2039</c:v>
                </c:pt>
                <c:pt idx="6">
                  <c:v>2039</c:v>
                </c:pt>
                <c:pt idx="7">
                  <c:v>2039</c:v>
                </c:pt>
                <c:pt idx="8">
                  <c:v>2039</c:v>
                </c:pt>
                <c:pt idx="9">
                  <c:v>2039</c:v>
                </c:pt>
                <c:pt idx="10">
                  <c:v>2039</c:v>
                </c:pt>
                <c:pt idx="11">
                  <c:v>2039</c:v>
                </c:pt>
              </c:numCache>
            </c:numRef>
          </c:val>
        </c:ser>
        <c:dLbls>
          <c:showLegendKey val="0"/>
          <c:showVal val="0"/>
          <c:showCatName val="0"/>
          <c:showSerName val="0"/>
          <c:showPercent val="0"/>
          <c:showBubbleSize val="0"/>
        </c:dLbls>
        <c:axId val="111527424"/>
        <c:axId val="111528960"/>
      </c:areaChart>
      <c:lineChart>
        <c:grouping val="standard"/>
        <c:varyColors val="0"/>
        <c:ser>
          <c:idx val="4"/>
          <c:order val="1"/>
          <c:tx>
            <c:strRef>
              <c:f>CrowRes!$H$3</c:f>
              <c:strCache>
                <c:ptCount val="1"/>
                <c:pt idx="0">
                  <c:v>HYDROSS
2009 HIA
(Existing)</c:v>
                </c:pt>
              </c:strCache>
            </c:strRef>
          </c:tx>
          <c:spPr>
            <a:ln>
              <a:solidFill>
                <a:schemeClr val="accent3"/>
              </a:solidFill>
              <a:prstDash val="sysDash"/>
            </a:ln>
          </c:spPr>
          <c:marker>
            <c:symbol val="none"/>
          </c:marke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CrowRes!$H$5:$H$16</c:f>
              <c:numCache>
                <c:formatCode>[&gt;=20]#,##0_);[&lt;=-20]\(#,##0\);#,##0.0_)</c:formatCode>
                <c:ptCount val="12"/>
                <c:pt idx="0">
                  <c:v>6931</c:v>
                </c:pt>
                <c:pt idx="1">
                  <c:v>8052.2458333333334</c:v>
                </c:pt>
                <c:pt idx="2">
                  <c:v>8808.5666666666675</c:v>
                </c:pt>
                <c:pt idx="3">
                  <c:v>9329.060833333333</c:v>
                </c:pt>
                <c:pt idx="4">
                  <c:v>8509.7450000000008</c:v>
                </c:pt>
                <c:pt idx="5">
                  <c:v>7978.6833333333334</c:v>
                </c:pt>
                <c:pt idx="6">
                  <c:v>7532.2883333333339</c:v>
                </c:pt>
                <c:pt idx="7">
                  <c:v>7464.666666666667</c:v>
                </c:pt>
                <c:pt idx="8">
                  <c:v>7757.149166666667</c:v>
                </c:pt>
                <c:pt idx="9">
                  <c:v>7411.78</c:v>
                </c:pt>
                <c:pt idx="10">
                  <c:v>8070.4708333333328</c:v>
                </c:pt>
                <c:pt idx="11">
                  <c:v>7874.416666666667</c:v>
                </c:pt>
              </c:numCache>
            </c:numRef>
          </c:val>
          <c:smooth val="0"/>
        </c:ser>
        <c:ser>
          <c:idx val="5"/>
          <c:order val="2"/>
          <c:tx>
            <c:strRef>
              <c:f>CrowRes!$I$3</c:f>
              <c:strCache>
                <c:ptCount val="1"/>
                <c:pt idx="0">
                  <c:v>HYDROSS
Oper. Improv.</c:v>
                </c:pt>
              </c:strCache>
            </c:strRef>
          </c:tx>
          <c:spPr>
            <a:ln>
              <a:solidFill>
                <a:schemeClr val="accent2"/>
              </a:solidFill>
              <a:prstDash val="sysDash"/>
            </a:ln>
          </c:spPr>
          <c:marker>
            <c:symbol val="none"/>
          </c:marke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CrowRes!$I$5:$I$16</c:f>
              <c:numCache>
                <c:formatCode>[&gt;=20]#,##0_);[&lt;=-20]\(#,##0\);#,##0.0_)</c:formatCode>
                <c:ptCount val="12"/>
                <c:pt idx="0">
                  <c:v>10352</c:v>
                </c:pt>
                <c:pt idx="1">
                  <c:v>10352</c:v>
                </c:pt>
                <c:pt idx="2">
                  <c:v>10352</c:v>
                </c:pt>
                <c:pt idx="3">
                  <c:v>10352</c:v>
                </c:pt>
                <c:pt idx="4">
                  <c:v>10352</c:v>
                </c:pt>
                <c:pt idx="5">
                  <c:v>10352</c:v>
                </c:pt>
                <c:pt idx="6">
                  <c:v>9895.8575000000019</c:v>
                </c:pt>
                <c:pt idx="7">
                  <c:v>9789.2150000000001</c:v>
                </c:pt>
                <c:pt idx="8">
                  <c:v>10300.468333333332</c:v>
                </c:pt>
                <c:pt idx="9">
                  <c:v>10352</c:v>
                </c:pt>
                <c:pt idx="10">
                  <c:v>10352</c:v>
                </c:pt>
                <c:pt idx="11">
                  <c:v>10352</c:v>
                </c:pt>
              </c:numCache>
            </c:numRef>
          </c:val>
          <c:smooth val="0"/>
        </c:ser>
        <c:dLbls>
          <c:showLegendKey val="0"/>
          <c:showVal val="0"/>
          <c:showCatName val="0"/>
          <c:showSerName val="0"/>
          <c:showPercent val="0"/>
          <c:showBubbleSize val="0"/>
        </c:dLbls>
        <c:marker val="1"/>
        <c:smooth val="0"/>
        <c:axId val="111527424"/>
        <c:axId val="111528960"/>
      </c:lineChart>
      <c:catAx>
        <c:axId val="111527424"/>
        <c:scaling>
          <c:orientation val="minMax"/>
        </c:scaling>
        <c:delete val="0"/>
        <c:axPos val="b"/>
        <c:majorTickMark val="out"/>
        <c:minorTickMark val="none"/>
        <c:tickLblPos val="nextTo"/>
        <c:crossAx val="111528960"/>
        <c:crosses val="autoZero"/>
        <c:auto val="1"/>
        <c:lblAlgn val="ctr"/>
        <c:lblOffset val="100"/>
        <c:noMultiLvlLbl val="0"/>
      </c:catAx>
      <c:valAx>
        <c:axId val="111528960"/>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1527424"/>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CrowRes!$B$2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CrowRes!$B$5:$B$16</c:f>
              <c:numCache>
                <c:formatCode>[&gt;=20]#,##0_);[&lt;=-20]\(#,##0\);#,##0.0_)</c:formatCode>
                <c:ptCount val="12"/>
                <c:pt idx="0">
                  <c:v>2039</c:v>
                </c:pt>
                <c:pt idx="1">
                  <c:v>2039</c:v>
                </c:pt>
                <c:pt idx="2">
                  <c:v>2039</c:v>
                </c:pt>
                <c:pt idx="3">
                  <c:v>2039</c:v>
                </c:pt>
                <c:pt idx="4">
                  <c:v>2039</c:v>
                </c:pt>
                <c:pt idx="5">
                  <c:v>2039</c:v>
                </c:pt>
                <c:pt idx="6">
                  <c:v>2039</c:v>
                </c:pt>
                <c:pt idx="7">
                  <c:v>2039</c:v>
                </c:pt>
                <c:pt idx="8">
                  <c:v>2039</c:v>
                </c:pt>
                <c:pt idx="9">
                  <c:v>2039</c:v>
                </c:pt>
                <c:pt idx="10">
                  <c:v>2039</c:v>
                </c:pt>
                <c:pt idx="11">
                  <c:v>2039</c:v>
                </c:pt>
              </c:numCache>
            </c:numRef>
          </c:val>
        </c:ser>
        <c:dLbls>
          <c:showLegendKey val="0"/>
          <c:showVal val="0"/>
          <c:showCatName val="0"/>
          <c:showSerName val="0"/>
          <c:showPercent val="0"/>
          <c:showBubbleSize val="0"/>
        </c:dLbls>
        <c:axId val="111638016"/>
        <c:axId val="111639552"/>
      </c:areaChart>
      <c:lineChart>
        <c:grouping val="standard"/>
        <c:varyColors val="0"/>
        <c:ser>
          <c:idx val="4"/>
          <c:order val="1"/>
          <c:tx>
            <c:strRef>
              <c:f>CrowRes!$L$3</c:f>
              <c:strCache>
                <c:ptCount val="1"/>
                <c:pt idx="0">
                  <c:v>HYDROSS
2009 HIA
(Existing)</c:v>
                </c:pt>
              </c:strCache>
            </c:strRef>
          </c:tx>
          <c:spPr>
            <a:ln>
              <a:solidFill>
                <a:schemeClr val="accent3"/>
              </a:solidFill>
              <a:prstDash val="sysDot"/>
            </a:ln>
          </c:spPr>
          <c:marker>
            <c:symbol val="none"/>
          </c:marke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CrowRes!$L$5:$L$16</c:f>
              <c:numCache>
                <c:formatCode>[&gt;=20]#,##0_);[&lt;=-20]\(#,##0\);#,##0.0_)</c:formatCode>
                <c:ptCount val="12"/>
                <c:pt idx="0">
                  <c:v>8222.9075000000012</c:v>
                </c:pt>
                <c:pt idx="1">
                  <c:v>9582.7150000000001</c:v>
                </c:pt>
                <c:pt idx="2">
                  <c:v>10000</c:v>
                </c:pt>
                <c:pt idx="3">
                  <c:v>9649.25</c:v>
                </c:pt>
                <c:pt idx="4">
                  <c:v>7427.0174999999999</c:v>
                </c:pt>
                <c:pt idx="5">
                  <c:v>6143.5324999999993</c:v>
                </c:pt>
                <c:pt idx="6">
                  <c:v>4464.75</c:v>
                </c:pt>
                <c:pt idx="7">
                  <c:v>3750.25</c:v>
                </c:pt>
                <c:pt idx="8">
                  <c:v>1816</c:v>
                </c:pt>
                <c:pt idx="9">
                  <c:v>3299.2775000000001</c:v>
                </c:pt>
                <c:pt idx="10">
                  <c:v>4126.4224999999997</c:v>
                </c:pt>
                <c:pt idx="11">
                  <c:v>4665.5</c:v>
                </c:pt>
              </c:numCache>
            </c:numRef>
          </c:val>
          <c:smooth val="0"/>
        </c:ser>
        <c:ser>
          <c:idx val="5"/>
          <c:order val="2"/>
          <c:tx>
            <c:strRef>
              <c:f>CrowRes!$M$3</c:f>
              <c:strCache>
                <c:ptCount val="1"/>
                <c:pt idx="0">
                  <c:v>HYDROSS
Oper. Improv.</c:v>
                </c:pt>
              </c:strCache>
            </c:strRef>
          </c:tx>
          <c:spPr>
            <a:ln>
              <a:solidFill>
                <a:schemeClr val="accent2"/>
              </a:solidFill>
              <a:prstDash val="sysDot"/>
            </a:ln>
          </c:spPr>
          <c:marker>
            <c:symbol val="none"/>
          </c:marker>
          <c:cat>
            <c:strRef>
              <c:f>CrowRes!$A$5:$A$16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CrowRes!$M$5:$M$16</c:f>
              <c:numCache>
                <c:formatCode>[&gt;=20]#,##0_);[&lt;=-20]\(#,##0\);#,##0.0_)</c:formatCode>
                <c:ptCount val="12"/>
                <c:pt idx="0">
                  <c:v>10352</c:v>
                </c:pt>
                <c:pt idx="1">
                  <c:v>10352</c:v>
                </c:pt>
                <c:pt idx="2">
                  <c:v>10352</c:v>
                </c:pt>
                <c:pt idx="3">
                  <c:v>10352</c:v>
                </c:pt>
                <c:pt idx="4">
                  <c:v>10352</c:v>
                </c:pt>
                <c:pt idx="5">
                  <c:v>10352</c:v>
                </c:pt>
                <c:pt idx="6">
                  <c:v>9149.5149999999994</c:v>
                </c:pt>
                <c:pt idx="7">
                  <c:v>8762.2950000000019</c:v>
                </c:pt>
                <c:pt idx="8">
                  <c:v>9624.7625000000007</c:v>
                </c:pt>
                <c:pt idx="9">
                  <c:v>10352</c:v>
                </c:pt>
                <c:pt idx="10">
                  <c:v>10352</c:v>
                </c:pt>
                <c:pt idx="11">
                  <c:v>10352</c:v>
                </c:pt>
              </c:numCache>
            </c:numRef>
          </c:val>
          <c:smooth val="0"/>
        </c:ser>
        <c:dLbls>
          <c:showLegendKey val="0"/>
          <c:showVal val="0"/>
          <c:showCatName val="0"/>
          <c:showSerName val="0"/>
          <c:showPercent val="0"/>
          <c:showBubbleSize val="0"/>
        </c:dLbls>
        <c:marker val="1"/>
        <c:smooth val="0"/>
        <c:axId val="111638016"/>
        <c:axId val="111639552"/>
      </c:lineChart>
      <c:catAx>
        <c:axId val="111638016"/>
        <c:scaling>
          <c:orientation val="minMax"/>
        </c:scaling>
        <c:delete val="0"/>
        <c:axPos val="b"/>
        <c:majorTickMark val="out"/>
        <c:minorTickMark val="none"/>
        <c:tickLblPos val="nextTo"/>
        <c:crossAx val="111639552"/>
        <c:crosses val="autoZero"/>
        <c:auto val="1"/>
        <c:lblAlgn val="ctr"/>
        <c:lblOffset val="100"/>
        <c:noMultiLvlLbl val="0"/>
      </c:catAx>
      <c:valAx>
        <c:axId val="111639552"/>
        <c:scaling>
          <c:orientation val="minMax"/>
        </c:scaling>
        <c:delete val="0"/>
        <c:axPos val="l"/>
        <c:majorGridlines/>
        <c:title>
          <c:tx>
            <c:rich>
              <a:bodyPr rot="-5400000" vert="horz"/>
              <a:lstStyle/>
              <a:p>
                <a:pPr>
                  <a:defRPr/>
                </a:pPr>
                <a:r>
                  <a:rPr lang="en-US"/>
                  <a:t>End-of-Month</a:t>
                </a:r>
                <a:r>
                  <a:rPr lang="en-US" baseline="0"/>
                  <a:t> Storage (Acre-Feet)</a:t>
                </a:r>
                <a:endParaRPr lang="en-US"/>
              </a:p>
            </c:rich>
          </c:tx>
          <c:overlay val="0"/>
        </c:title>
        <c:numFmt formatCode="[&gt;=20]#,##0_);[&lt;=-20]\(#,##0\);#,##0.0_)" sourceLinked="1"/>
        <c:majorTickMark val="out"/>
        <c:minorTickMark val="none"/>
        <c:tickLblPos val="nextTo"/>
        <c:crossAx val="111638016"/>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0"/>
          <c:order val="0"/>
          <c:tx>
            <c:strRef>
              <c:f>'487600'!$B$4</c:f>
              <c:strCache>
                <c:ptCount val="1"/>
                <c:pt idx="0">
                  <c:v>Interim
Instream
Flow</c:v>
                </c:pt>
              </c:strCache>
            </c:strRef>
          </c:tx>
          <c:spPr>
            <a:ln>
              <a:solidFill>
                <a:schemeClr val="tx1"/>
              </a:solidFill>
              <a:prstDash val="dash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'487600'!$B$23:$B$34</c:f>
              <c:numCache>
                <c:formatCode>[&gt;=20]#,##0_);[&lt;=-20]\(#,##0\);#,##0.0_)</c:formatCode>
                <c:ptCount val="12"/>
                <c:pt idx="0">
                  <c:v>22</c:v>
                </c:pt>
                <c:pt idx="1">
                  <c:v>22</c:v>
                </c:pt>
                <c:pt idx="2">
                  <c:v>22</c:v>
                </c:pt>
                <c:pt idx="3">
                  <c:v>22</c:v>
                </c:pt>
                <c:pt idx="4">
                  <c:v>22</c:v>
                </c:pt>
                <c:pt idx="5">
                  <c:v>22</c:v>
                </c:pt>
                <c:pt idx="6">
                  <c:v>22</c:v>
                </c:pt>
                <c:pt idx="7">
                  <c:v>22</c:v>
                </c:pt>
                <c:pt idx="8">
                  <c:v>22</c:v>
                </c:pt>
                <c:pt idx="9">
                  <c:v>22</c:v>
                </c:pt>
                <c:pt idx="10">
                  <c:v>22</c:v>
                </c:pt>
                <c:pt idx="11">
                  <c:v>22</c:v>
                </c:pt>
              </c:numCache>
            </c:numRef>
          </c:val>
          <c:smooth val="0"/>
        </c:ser>
        <c:ser>
          <c:idx val="1"/>
          <c:order val="1"/>
          <c:tx>
            <c:strRef>
              <c:f>'487600'!$C$4</c:f>
              <c:strCache>
                <c:ptCount val="1"/>
                <c:pt idx="0">
                  <c:v>HYDROSS
Enforceable
Min. Flow
Oper. Improv.</c:v>
                </c:pt>
              </c:strCache>
            </c:strRef>
          </c:tx>
          <c:spPr>
            <a:ln>
              <a:solidFill>
                <a:schemeClr val="tx1"/>
              </a:solidFill>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'487600'!$C$23:$C$34</c:f>
              <c:numCache>
                <c:formatCode>[&gt;=20]#,##0_);[&lt;=-20]\(#,##0\);#,##0.0_)</c:formatCode>
                <c:ptCount val="12"/>
                <c:pt idx="0">
                  <c:v>20</c:v>
                </c:pt>
                <c:pt idx="1">
                  <c:v>20</c:v>
                </c:pt>
                <c:pt idx="2">
                  <c:v>22</c:v>
                </c:pt>
                <c:pt idx="3">
                  <c:v>27</c:v>
                </c:pt>
                <c:pt idx="4">
                  <c:v>75</c:v>
                </c:pt>
                <c:pt idx="5">
                  <c:v>85</c:v>
                </c:pt>
                <c:pt idx="6">
                  <c:v>45</c:v>
                </c:pt>
                <c:pt idx="7">
                  <c:v>27</c:v>
                </c:pt>
                <c:pt idx="8">
                  <c:v>23</c:v>
                </c:pt>
                <c:pt idx="9">
                  <c:v>22</c:v>
                </c:pt>
                <c:pt idx="10">
                  <c:v>22</c:v>
                </c:pt>
                <c:pt idx="11">
                  <c:v>22</c:v>
                </c:pt>
              </c:numCache>
            </c:numRef>
          </c:val>
          <c:smooth val="0"/>
        </c:ser>
        <c:ser>
          <c:idx val="3"/>
          <c:order val="2"/>
          <c:tx>
            <c:strRef>
              <c:f>'487600'!$D$5</c:f>
              <c:strCache>
                <c:ptCount val="1"/>
                <c:pt idx="0">
                  <c:v>HYDROSS
Natural
Flow</c:v>
                </c:pt>
              </c:strCache>
            </c:strRef>
          </c:tx>
          <c:spPr>
            <a:ln>
              <a:solidFill>
                <a:schemeClr val="accent1"/>
              </a:solidFill>
              <a:prstDash val="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'487600'!$D$23:$D$34</c:f>
              <c:numCache>
                <c:formatCode>[&gt;=20]#,##0_);[&lt;=-20]\(#,##0\);#,##0.0_)</c:formatCode>
                <c:ptCount val="12"/>
                <c:pt idx="0">
                  <c:v>31.339650537634409</c:v>
                </c:pt>
                <c:pt idx="1">
                  <c:v>25.622470238095239</c:v>
                </c:pt>
                <c:pt idx="2">
                  <c:v>26.037768817204302</c:v>
                </c:pt>
                <c:pt idx="3">
                  <c:v>51.030069444444443</c:v>
                </c:pt>
                <c:pt idx="4">
                  <c:v>128.52997311827957</c:v>
                </c:pt>
                <c:pt idx="5">
                  <c:v>339.16972222222222</c:v>
                </c:pt>
                <c:pt idx="6">
                  <c:v>285.3136088709677</c:v>
                </c:pt>
                <c:pt idx="7">
                  <c:v>113.31552419354838</c:v>
                </c:pt>
                <c:pt idx="8">
                  <c:v>69.150659722222215</c:v>
                </c:pt>
                <c:pt idx="9">
                  <c:v>46.395530913978497</c:v>
                </c:pt>
                <c:pt idx="10">
                  <c:v>44.614548611111111</c:v>
                </c:pt>
                <c:pt idx="11">
                  <c:v>32.250403225806451</c:v>
                </c:pt>
              </c:numCache>
            </c:numRef>
          </c:val>
          <c:smooth val="0"/>
        </c:ser>
        <c:ser>
          <c:idx val="4"/>
          <c:order val="3"/>
          <c:tx>
            <c:strRef>
              <c:f>'487600'!$F$5</c:f>
              <c:strCache>
                <c:ptCount val="1"/>
                <c:pt idx="0">
                  <c:v>HYDROSS
2009 HIA
(Existing)</c:v>
                </c:pt>
              </c:strCache>
            </c:strRef>
          </c:tx>
          <c:spPr>
            <a:ln>
              <a:solidFill>
                <a:schemeClr val="accent3"/>
              </a:solidFill>
              <a:prstDash val="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'487600'!$F$23:$F$34</c:f>
              <c:numCache>
                <c:formatCode>[&gt;=20]#,##0_);[&lt;=-20]\(#,##0\);#,##0.0_)</c:formatCode>
                <c:ptCount val="12"/>
                <c:pt idx="0">
                  <c:v>24.549501344086018</c:v>
                </c:pt>
                <c:pt idx="1">
                  <c:v>34.530329985119053</c:v>
                </c:pt>
                <c:pt idx="2">
                  <c:v>16.93939012096774</c:v>
                </c:pt>
                <c:pt idx="3">
                  <c:v>36.214165625</c:v>
                </c:pt>
                <c:pt idx="4">
                  <c:v>21.977763440860215</c:v>
                </c:pt>
                <c:pt idx="5">
                  <c:v>193.42820520833337</c:v>
                </c:pt>
                <c:pt idx="6">
                  <c:v>138.74329200268818</c:v>
                </c:pt>
                <c:pt idx="7">
                  <c:v>38.794933803763442</c:v>
                </c:pt>
                <c:pt idx="8">
                  <c:v>63.517941666666658</c:v>
                </c:pt>
                <c:pt idx="9">
                  <c:v>23.99040490591398</c:v>
                </c:pt>
                <c:pt idx="10">
                  <c:v>21.315326388888892</c:v>
                </c:pt>
                <c:pt idx="11">
                  <c:v>23.955641801075263</c:v>
                </c:pt>
              </c:numCache>
            </c:numRef>
          </c:val>
          <c:smooth val="0"/>
        </c:ser>
        <c:ser>
          <c:idx val="5"/>
          <c:order val="4"/>
          <c:tx>
            <c:strRef>
              <c:f>'487600'!$G$5</c:f>
              <c:strCache>
                <c:ptCount val="1"/>
                <c:pt idx="0">
                  <c:v>HYDROSS
Achievable
Management
Target
Oper. Improv.</c:v>
                </c:pt>
              </c:strCache>
            </c:strRef>
          </c:tx>
          <c:spPr>
            <a:ln>
              <a:solidFill>
                <a:schemeClr val="accent2"/>
              </a:solidFill>
              <a:prstDash val="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'487600'!$G$23:$G$34</c:f>
              <c:numCache>
                <c:formatCode>[&gt;=20]#,##0_);[&lt;=-20]\(#,##0\);#,##0.0_)</c:formatCode>
                <c:ptCount val="12"/>
                <c:pt idx="0">
                  <c:v>38.056045026881719</c:v>
                </c:pt>
                <c:pt idx="1">
                  <c:v>25.737528273809524</c:v>
                </c:pt>
                <c:pt idx="2">
                  <c:v>21.776096774193547</c:v>
                </c:pt>
                <c:pt idx="3">
                  <c:v>28.675319444444444</c:v>
                </c:pt>
                <c:pt idx="4">
                  <c:v>88.163299731182803</c:v>
                </c:pt>
                <c:pt idx="5">
                  <c:v>177.63043680555555</c:v>
                </c:pt>
                <c:pt idx="6">
                  <c:v>178.06255913978492</c:v>
                </c:pt>
                <c:pt idx="7">
                  <c:v>61.807418010752677</c:v>
                </c:pt>
                <c:pt idx="8">
                  <c:v>31.113175347222224</c:v>
                </c:pt>
                <c:pt idx="9">
                  <c:v>52.652401881720422</c:v>
                </c:pt>
                <c:pt idx="10">
                  <c:v>43.381356944444441</c:v>
                </c:pt>
                <c:pt idx="11">
                  <c:v>29.680657594086021</c:v>
                </c:pt>
              </c:numCache>
            </c:numRef>
          </c:val>
          <c:smooth val="0"/>
        </c:ser>
        <c:dLbls>
          <c:showLegendKey val="0"/>
          <c:showVal val="0"/>
          <c:showCatName val="0"/>
          <c:showSerName val="0"/>
          <c:showPercent val="0"/>
          <c:showBubbleSize val="0"/>
        </c:dLbls>
        <c:marker val="1"/>
        <c:smooth val="0"/>
        <c:axId val="67129344"/>
        <c:axId val="67130880"/>
      </c:lineChart>
      <c:catAx>
        <c:axId val="67129344"/>
        <c:scaling>
          <c:orientation val="minMax"/>
        </c:scaling>
        <c:delete val="0"/>
        <c:axPos val="b"/>
        <c:majorTickMark val="out"/>
        <c:minorTickMark val="none"/>
        <c:tickLblPos val="nextTo"/>
        <c:crossAx val="67130880"/>
        <c:crosses val="autoZero"/>
        <c:auto val="1"/>
        <c:lblAlgn val="ctr"/>
        <c:lblOffset val="100"/>
        <c:noMultiLvlLbl val="0"/>
      </c:catAx>
      <c:valAx>
        <c:axId val="67130880"/>
        <c:scaling>
          <c:orientation val="minMax"/>
          <c:max val="5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67129344"/>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areaChart>
        <c:grouping val="standard"/>
        <c:varyColors val="0"/>
        <c:ser>
          <c:idx val="0"/>
          <c:order val="0"/>
          <c:tx>
            <c:strRef>
              <c:f>TwinRes!$B$2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TwinRes!$B$5:$B$16</c:f>
              <c:numCache>
                <c:formatCode>[&gt;=20]#,##0_);[&lt;=-20]\(#,##0\);#,##0.0_)</c:formatCode>
                <c:ptCount val="12"/>
                <c:pt idx="0">
                  <c:v>96</c:v>
                </c:pt>
                <c:pt idx="1">
                  <c:v>96</c:v>
                </c:pt>
                <c:pt idx="2">
                  <c:v>96</c:v>
                </c:pt>
                <c:pt idx="3">
                  <c:v>96</c:v>
                </c:pt>
                <c:pt idx="4">
                  <c:v>96</c:v>
                </c:pt>
                <c:pt idx="5">
                  <c:v>96</c:v>
                </c:pt>
                <c:pt idx="6">
                  <c:v>96</c:v>
                </c:pt>
                <c:pt idx="7">
                  <c:v>96</c:v>
                </c:pt>
                <c:pt idx="8">
                  <c:v>96</c:v>
                </c:pt>
                <c:pt idx="9">
                  <c:v>96</c:v>
                </c:pt>
                <c:pt idx="10">
                  <c:v>96</c:v>
                </c:pt>
                <c:pt idx="11">
                  <c:v>96</c:v>
                </c:pt>
              </c:numCache>
            </c:numRef>
          </c:val>
        </c:ser>
        <c:dLbls>
          <c:showLegendKey val="0"/>
          <c:showVal val="0"/>
          <c:showCatName val="0"/>
          <c:showSerName val="0"/>
          <c:showPercent val="0"/>
          <c:showBubbleSize val="0"/>
        </c:dLbls>
        <c:axId val="111736704"/>
        <c:axId val="111738240"/>
      </c:areaChart>
      <c:lineChart>
        <c:grouping val="standard"/>
        <c:varyColors val="0"/>
        <c:ser>
          <c:idx val="4"/>
          <c:order val="1"/>
          <c:tx>
            <c:strRef>
              <c:f>TwinRes!$D$3</c:f>
              <c:strCache>
                <c:ptCount val="1"/>
                <c:pt idx="0">
                  <c:v>HYDROSS
2009 HIA
(Existing)</c:v>
                </c:pt>
              </c:strCache>
            </c:strRef>
          </c:tx>
          <c:spPr>
            <a:ln>
              <a:solidFill>
                <a:schemeClr val="accent3"/>
              </a:solidFill>
              <a:prstDash val="dash"/>
            </a:ln>
          </c:spPr>
          <c:marker>
            <c:symbol val="none"/>
          </c:marke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TwinRes!$D$5:$D$16</c:f>
              <c:numCache>
                <c:formatCode>[&gt;=20]#,##0_);[&lt;=-20]\(#,##0\);#,##0.0_)</c:formatCode>
                <c:ptCount val="12"/>
                <c:pt idx="0">
                  <c:v>310</c:v>
                </c:pt>
                <c:pt idx="1">
                  <c:v>284.25</c:v>
                </c:pt>
                <c:pt idx="2">
                  <c:v>267.71499999999997</c:v>
                </c:pt>
                <c:pt idx="3">
                  <c:v>310.22499999999997</c:v>
                </c:pt>
                <c:pt idx="4">
                  <c:v>373.315</c:v>
                </c:pt>
                <c:pt idx="5">
                  <c:v>465</c:v>
                </c:pt>
                <c:pt idx="6">
                  <c:v>435.5</c:v>
                </c:pt>
                <c:pt idx="7">
                  <c:v>311</c:v>
                </c:pt>
                <c:pt idx="8">
                  <c:v>215.63</c:v>
                </c:pt>
                <c:pt idx="9">
                  <c:v>284.09000000000003</c:v>
                </c:pt>
                <c:pt idx="10">
                  <c:v>288.97749999999996</c:v>
                </c:pt>
                <c:pt idx="11">
                  <c:v>284.5575</c:v>
                </c:pt>
              </c:numCache>
            </c:numRef>
          </c:val>
          <c:smooth val="0"/>
        </c:ser>
        <c:ser>
          <c:idx val="5"/>
          <c:order val="2"/>
          <c:tx>
            <c:strRef>
              <c:f>TwinRes!$E$3</c:f>
              <c:strCache>
                <c:ptCount val="1"/>
                <c:pt idx="0">
                  <c:v>HYDROSS
Oper. Improv.</c:v>
                </c:pt>
              </c:strCache>
            </c:strRef>
          </c:tx>
          <c:spPr>
            <a:ln>
              <a:solidFill>
                <a:schemeClr val="accent2"/>
              </a:solidFill>
              <a:prstDash val="dash"/>
            </a:ln>
          </c:spPr>
          <c:marker>
            <c:symbol val="none"/>
          </c:marke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TwinRes!$E$5:$E$16</c:f>
              <c:numCache>
                <c:formatCode>[&gt;=20]#,##0_);[&lt;=-20]\(#,##0\);#,##0.0_)</c:formatCode>
                <c:ptCount val="12"/>
                <c:pt idx="0">
                  <c:v>366.42500000000001</c:v>
                </c:pt>
                <c:pt idx="1">
                  <c:v>366.7</c:v>
                </c:pt>
                <c:pt idx="2">
                  <c:v>400.87</c:v>
                </c:pt>
                <c:pt idx="3">
                  <c:v>400</c:v>
                </c:pt>
                <c:pt idx="4">
                  <c:v>490</c:v>
                </c:pt>
                <c:pt idx="5">
                  <c:v>620</c:v>
                </c:pt>
                <c:pt idx="6">
                  <c:v>580</c:v>
                </c:pt>
                <c:pt idx="7">
                  <c:v>420</c:v>
                </c:pt>
                <c:pt idx="8">
                  <c:v>317.8</c:v>
                </c:pt>
                <c:pt idx="9">
                  <c:v>400</c:v>
                </c:pt>
                <c:pt idx="10">
                  <c:v>400.82249999999999</c:v>
                </c:pt>
                <c:pt idx="11">
                  <c:v>401.49250000000001</c:v>
                </c:pt>
              </c:numCache>
            </c:numRef>
          </c:val>
          <c:smooth val="0"/>
        </c:ser>
        <c:dLbls>
          <c:showLegendKey val="0"/>
          <c:showVal val="0"/>
          <c:showCatName val="0"/>
          <c:showSerName val="0"/>
          <c:showPercent val="0"/>
          <c:showBubbleSize val="0"/>
        </c:dLbls>
        <c:marker val="1"/>
        <c:smooth val="0"/>
        <c:axId val="111736704"/>
        <c:axId val="111738240"/>
      </c:lineChart>
      <c:catAx>
        <c:axId val="111736704"/>
        <c:scaling>
          <c:orientation val="minMax"/>
        </c:scaling>
        <c:delete val="0"/>
        <c:axPos val="b"/>
        <c:majorTickMark val="out"/>
        <c:minorTickMark val="none"/>
        <c:tickLblPos val="nextTo"/>
        <c:crossAx val="111738240"/>
        <c:crosses val="autoZero"/>
        <c:auto val="1"/>
        <c:lblAlgn val="ctr"/>
        <c:lblOffset val="100"/>
        <c:noMultiLvlLbl val="0"/>
      </c:catAx>
      <c:valAx>
        <c:axId val="111738240"/>
        <c:scaling>
          <c:orientation val="minMax"/>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1736704"/>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areaChart>
        <c:grouping val="standard"/>
        <c:varyColors val="0"/>
        <c:ser>
          <c:idx val="0"/>
          <c:order val="0"/>
          <c:tx>
            <c:strRef>
              <c:f>TwinRes!$B$2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TwinRes!$B$5:$B$16</c:f>
              <c:numCache>
                <c:formatCode>[&gt;=20]#,##0_);[&lt;=-20]\(#,##0\);#,##0.0_)</c:formatCode>
                <c:ptCount val="12"/>
                <c:pt idx="0">
                  <c:v>96</c:v>
                </c:pt>
                <c:pt idx="1">
                  <c:v>96</c:v>
                </c:pt>
                <c:pt idx="2">
                  <c:v>96</c:v>
                </c:pt>
                <c:pt idx="3">
                  <c:v>96</c:v>
                </c:pt>
                <c:pt idx="4">
                  <c:v>96</c:v>
                </c:pt>
                <c:pt idx="5">
                  <c:v>96</c:v>
                </c:pt>
                <c:pt idx="6">
                  <c:v>96</c:v>
                </c:pt>
                <c:pt idx="7">
                  <c:v>96</c:v>
                </c:pt>
                <c:pt idx="8">
                  <c:v>96</c:v>
                </c:pt>
                <c:pt idx="9">
                  <c:v>96</c:v>
                </c:pt>
                <c:pt idx="10">
                  <c:v>96</c:v>
                </c:pt>
                <c:pt idx="11">
                  <c:v>96</c:v>
                </c:pt>
              </c:numCache>
            </c:numRef>
          </c:val>
        </c:ser>
        <c:dLbls>
          <c:showLegendKey val="0"/>
          <c:showVal val="0"/>
          <c:showCatName val="0"/>
          <c:showSerName val="0"/>
          <c:showPercent val="0"/>
          <c:showBubbleSize val="0"/>
        </c:dLbls>
        <c:axId val="112170880"/>
        <c:axId val="112172416"/>
      </c:areaChart>
      <c:lineChart>
        <c:grouping val="standard"/>
        <c:varyColors val="0"/>
        <c:ser>
          <c:idx val="4"/>
          <c:order val="1"/>
          <c:tx>
            <c:strRef>
              <c:f>TwinRes!$H$3</c:f>
              <c:strCache>
                <c:ptCount val="1"/>
                <c:pt idx="0">
                  <c:v>HYDROSS
2009 HIA
(Existing)</c:v>
                </c:pt>
              </c:strCache>
            </c:strRef>
          </c:tx>
          <c:spPr>
            <a:ln>
              <a:solidFill>
                <a:schemeClr val="accent3"/>
              </a:solidFill>
              <a:prstDash val="sysDash"/>
            </a:ln>
          </c:spPr>
          <c:marker>
            <c:symbol val="none"/>
          </c:marke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TwinRes!$H$5:$H$16</c:f>
              <c:numCache>
                <c:formatCode>[&gt;=20]#,##0_);[&lt;=-20]\(#,##0\);#,##0.0_)</c:formatCode>
                <c:ptCount val="12"/>
                <c:pt idx="0">
                  <c:v>222.35416666666666</c:v>
                </c:pt>
                <c:pt idx="1">
                  <c:v>213.96250000000001</c:v>
                </c:pt>
                <c:pt idx="2">
                  <c:v>206.82916666666665</c:v>
                </c:pt>
                <c:pt idx="3">
                  <c:v>203.70833333333334</c:v>
                </c:pt>
                <c:pt idx="4">
                  <c:v>425.5</c:v>
                </c:pt>
                <c:pt idx="5">
                  <c:v>625.59916666666675</c:v>
                </c:pt>
                <c:pt idx="6">
                  <c:v>410.39333333333337</c:v>
                </c:pt>
                <c:pt idx="7">
                  <c:v>219.83333333333334</c:v>
                </c:pt>
                <c:pt idx="8">
                  <c:v>170.1</c:v>
                </c:pt>
                <c:pt idx="9">
                  <c:v>245.24916666666664</c:v>
                </c:pt>
                <c:pt idx="10">
                  <c:v>265.21749999999997</c:v>
                </c:pt>
                <c:pt idx="11">
                  <c:v>267.98499999999996</c:v>
                </c:pt>
              </c:numCache>
            </c:numRef>
          </c:val>
          <c:smooth val="0"/>
        </c:ser>
        <c:ser>
          <c:idx val="5"/>
          <c:order val="2"/>
          <c:tx>
            <c:strRef>
              <c:f>TwinRes!$I$3</c:f>
              <c:strCache>
                <c:ptCount val="1"/>
                <c:pt idx="0">
                  <c:v>HYDROSS
Oper. Improv.</c:v>
                </c:pt>
              </c:strCache>
            </c:strRef>
          </c:tx>
          <c:spPr>
            <a:ln>
              <a:solidFill>
                <a:schemeClr val="accent2"/>
              </a:solidFill>
              <a:prstDash val="sysDash"/>
            </a:ln>
          </c:spPr>
          <c:marker>
            <c:symbol val="none"/>
          </c:marke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TwinRes!$I$5:$I$16</c:f>
              <c:numCache>
                <c:formatCode>[&gt;=20]#,##0_);[&lt;=-20]\(#,##0\);#,##0.0_)</c:formatCode>
                <c:ptCount val="12"/>
                <c:pt idx="0">
                  <c:v>289.49416666666667</c:v>
                </c:pt>
                <c:pt idx="1">
                  <c:v>289.87416666666661</c:v>
                </c:pt>
                <c:pt idx="2">
                  <c:v>326.72583333333341</c:v>
                </c:pt>
                <c:pt idx="3">
                  <c:v>314.66833333333335</c:v>
                </c:pt>
                <c:pt idx="4">
                  <c:v>430</c:v>
                </c:pt>
                <c:pt idx="5">
                  <c:v>630</c:v>
                </c:pt>
                <c:pt idx="6">
                  <c:v>420.41833333333329</c:v>
                </c:pt>
                <c:pt idx="7">
                  <c:v>257.92083333333335</c:v>
                </c:pt>
                <c:pt idx="8">
                  <c:v>216.4758333333333</c:v>
                </c:pt>
                <c:pt idx="9">
                  <c:v>304.82916666666665</c:v>
                </c:pt>
                <c:pt idx="10">
                  <c:v>305.6466666666667</c:v>
                </c:pt>
                <c:pt idx="11">
                  <c:v>306.31249999999994</c:v>
                </c:pt>
              </c:numCache>
            </c:numRef>
          </c:val>
          <c:smooth val="0"/>
        </c:ser>
        <c:dLbls>
          <c:showLegendKey val="0"/>
          <c:showVal val="0"/>
          <c:showCatName val="0"/>
          <c:showSerName val="0"/>
          <c:showPercent val="0"/>
          <c:showBubbleSize val="0"/>
        </c:dLbls>
        <c:marker val="1"/>
        <c:smooth val="0"/>
        <c:axId val="112170880"/>
        <c:axId val="112172416"/>
      </c:lineChart>
      <c:catAx>
        <c:axId val="112170880"/>
        <c:scaling>
          <c:orientation val="minMax"/>
        </c:scaling>
        <c:delete val="0"/>
        <c:axPos val="b"/>
        <c:majorTickMark val="out"/>
        <c:minorTickMark val="none"/>
        <c:tickLblPos val="nextTo"/>
        <c:crossAx val="112172416"/>
        <c:crosses val="autoZero"/>
        <c:auto val="1"/>
        <c:lblAlgn val="ctr"/>
        <c:lblOffset val="100"/>
        <c:noMultiLvlLbl val="0"/>
      </c:catAx>
      <c:valAx>
        <c:axId val="112172416"/>
        <c:scaling>
          <c:orientation val="minMax"/>
        </c:scaling>
        <c:delete val="0"/>
        <c:axPos val="l"/>
        <c:majorGridlines/>
        <c:title>
          <c:tx>
            <c:rich>
              <a:bodyPr rot="-5400000" vert="horz"/>
              <a:lstStyle/>
              <a:p>
                <a:pPr>
                  <a:defRPr/>
                </a:pPr>
                <a:r>
                  <a:rPr lang="en-US"/>
                  <a:t>End-of-Month Storage</a:t>
                </a:r>
                <a:r>
                  <a:rPr lang="en-US" baseline="0"/>
                  <a:t> (Acre-Feet)</a:t>
                </a:r>
                <a:endParaRPr lang="en-US"/>
              </a:p>
            </c:rich>
          </c:tx>
          <c:overlay val="0"/>
        </c:title>
        <c:numFmt formatCode="[&gt;=20]#,##0_);[&lt;=-20]\(#,##0\);#,##0.0_)" sourceLinked="1"/>
        <c:majorTickMark val="out"/>
        <c:minorTickMark val="none"/>
        <c:tickLblPos val="nextTo"/>
        <c:crossAx val="112170880"/>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areaChart>
        <c:grouping val="standard"/>
        <c:varyColors val="0"/>
        <c:ser>
          <c:idx val="0"/>
          <c:order val="0"/>
          <c:tx>
            <c:strRef>
              <c:f>TwinRes!$B$2</c:f>
              <c:strCache>
                <c:ptCount val="1"/>
                <c:pt idx="0">
                  <c:v>Minimun
End-of-Month
Storage
Oper. Improv.</c:v>
                </c:pt>
              </c:strCache>
            </c:strRef>
          </c:tx>
          <c:spPr>
            <a:solidFill>
              <a:schemeClr val="bg1">
                <a:lumMod val="75000"/>
              </a:schemeClr>
            </a:solidFill>
            <a:ln>
              <a:solidFill>
                <a:schemeClr val="bg1">
                  <a:lumMod val="75000"/>
                </a:schemeClr>
              </a:solidFill>
              <a:prstDash val="solid"/>
            </a:ln>
          </c:spP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TwinRes!$B$5:$B$16</c:f>
              <c:numCache>
                <c:formatCode>[&gt;=20]#,##0_);[&lt;=-20]\(#,##0\);#,##0.0_)</c:formatCode>
                <c:ptCount val="12"/>
                <c:pt idx="0">
                  <c:v>96</c:v>
                </c:pt>
                <c:pt idx="1">
                  <c:v>96</c:v>
                </c:pt>
                <c:pt idx="2">
                  <c:v>96</c:v>
                </c:pt>
                <c:pt idx="3">
                  <c:v>96</c:v>
                </c:pt>
                <c:pt idx="4">
                  <c:v>96</c:v>
                </c:pt>
                <c:pt idx="5">
                  <c:v>96</c:v>
                </c:pt>
                <c:pt idx="6">
                  <c:v>96</c:v>
                </c:pt>
                <c:pt idx="7">
                  <c:v>96</c:v>
                </c:pt>
                <c:pt idx="8">
                  <c:v>96</c:v>
                </c:pt>
                <c:pt idx="9">
                  <c:v>96</c:v>
                </c:pt>
                <c:pt idx="10">
                  <c:v>96</c:v>
                </c:pt>
                <c:pt idx="11">
                  <c:v>96</c:v>
                </c:pt>
              </c:numCache>
            </c:numRef>
          </c:val>
        </c:ser>
        <c:dLbls>
          <c:showLegendKey val="0"/>
          <c:showVal val="0"/>
          <c:showCatName val="0"/>
          <c:showSerName val="0"/>
          <c:showPercent val="0"/>
          <c:showBubbleSize val="0"/>
        </c:dLbls>
        <c:axId val="112224128"/>
        <c:axId val="112225664"/>
      </c:areaChart>
      <c:lineChart>
        <c:grouping val="standard"/>
        <c:varyColors val="0"/>
        <c:ser>
          <c:idx val="4"/>
          <c:order val="1"/>
          <c:tx>
            <c:strRef>
              <c:f>TwinRes!$L$3</c:f>
              <c:strCache>
                <c:ptCount val="1"/>
                <c:pt idx="0">
                  <c:v>HYDROSS
2009 HIA
(Existing)</c:v>
                </c:pt>
              </c:strCache>
            </c:strRef>
          </c:tx>
          <c:spPr>
            <a:ln>
              <a:solidFill>
                <a:schemeClr val="accent3"/>
              </a:solidFill>
              <a:prstDash val="sysDot"/>
            </a:ln>
          </c:spPr>
          <c:marker>
            <c:symbol val="none"/>
          </c:marke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TwinRes!$L$5:$L$16</c:f>
              <c:numCache>
                <c:formatCode>[&gt;=20]#,##0_);[&lt;=-20]\(#,##0\);#,##0.0_)</c:formatCode>
                <c:ptCount val="12"/>
                <c:pt idx="0">
                  <c:v>266.04500000000002</c:v>
                </c:pt>
                <c:pt idx="1">
                  <c:v>170.39</c:v>
                </c:pt>
                <c:pt idx="2">
                  <c:v>165.095</c:v>
                </c:pt>
                <c:pt idx="3">
                  <c:v>162.02000000000001</c:v>
                </c:pt>
                <c:pt idx="4">
                  <c:v>425.25</c:v>
                </c:pt>
                <c:pt idx="5">
                  <c:v>412.25</c:v>
                </c:pt>
                <c:pt idx="6">
                  <c:v>177.86500000000001</c:v>
                </c:pt>
                <c:pt idx="7">
                  <c:v>43.25</c:v>
                </c:pt>
                <c:pt idx="8">
                  <c:v>44.95</c:v>
                </c:pt>
                <c:pt idx="9">
                  <c:v>111.34</c:v>
                </c:pt>
                <c:pt idx="10">
                  <c:v>156.55500000000001</c:v>
                </c:pt>
                <c:pt idx="11">
                  <c:v>163.73249999999999</c:v>
                </c:pt>
              </c:numCache>
            </c:numRef>
          </c:val>
          <c:smooth val="0"/>
        </c:ser>
        <c:ser>
          <c:idx val="5"/>
          <c:order val="2"/>
          <c:tx>
            <c:strRef>
              <c:f>TwinRes!$M$3</c:f>
              <c:strCache>
                <c:ptCount val="1"/>
                <c:pt idx="0">
                  <c:v>HYDROSS
Oper. Improv.</c:v>
                </c:pt>
              </c:strCache>
            </c:strRef>
          </c:tx>
          <c:spPr>
            <a:ln>
              <a:solidFill>
                <a:schemeClr val="accent2"/>
              </a:solidFill>
              <a:prstDash val="sysDot"/>
            </a:ln>
          </c:spPr>
          <c:marker>
            <c:symbol val="none"/>
          </c:marker>
          <c:cat>
            <c:strRef>
              <c:f>TwinRes!$A$5:$A$16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TwinRes!$M$5:$M$16</c:f>
              <c:numCache>
                <c:formatCode>[&gt;=20]#,##0_);[&lt;=-20]\(#,##0\);#,##0.0_)</c:formatCode>
                <c:ptCount val="12"/>
                <c:pt idx="0">
                  <c:v>264.63500000000005</c:v>
                </c:pt>
                <c:pt idx="1">
                  <c:v>265.04500000000002</c:v>
                </c:pt>
                <c:pt idx="2">
                  <c:v>264.99</c:v>
                </c:pt>
                <c:pt idx="3">
                  <c:v>252.95500000000001</c:v>
                </c:pt>
                <c:pt idx="4">
                  <c:v>430</c:v>
                </c:pt>
                <c:pt idx="5">
                  <c:v>410</c:v>
                </c:pt>
                <c:pt idx="6">
                  <c:v>180</c:v>
                </c:pt>
                <c:pt idx="7">
                  <c:v>99</c:v>
                </c:pt>
                <c:pt idx="8">
                  <c:v>100</c:v>
                </c:pt>
                <c:pt idx="9">
                  <c:v>150</c:v>
                </c:pt>
                <c:pt idx="10">
                  <c:v>150.8425</c:v>
                </c:pt>
                <c:pt idx="11">
                  <c:v>151.51749999999998</c:v>
                </c:pt>
              </c:numCache>
            </c:numRef>
          </c:val>
          <c:smooth val="0"/>
        </c:ser>
        <c:dLbls>
          <c:showLegendKey val="0"/>
          <c:showVal val="0"/>
          <c:showCatName val="0"/>
          <c:showSerName val="0"/>
          <c:showPercent val="0"/>
          <c:showBubbleSize val="0"/>
        </c:dLbls>
        <c:marker val="1"/>
        <c:smooth val="0"/>
        <c:axId val="112224128"/>
        <c:axId val="112225664"/>
      </c:lineChart>
      <c:catAx>
        <c:axId val="112224128"/>
        <c:scaling>
          <c:orientation val="minMax"/>
        </c:scaling>
        <c:delete val="0"/>
        <c:axPos val="b"/>
        <c:majorTickMark val="out"/>
        <c:minorTickMark val="none"/>
        <c:tickLblPos val="nextTo"/>
        <c:crossAx val="112225664"/>
        <c:crosses val="autoZero"/>
        <c:auto val="1"/>
        <c:lblAlgn val="ctr"/>
        <c:lblOffset val="100"/>
        <c:noMultiLvlLbl val="0"/>
      </c:catAx>
      <c:valAx>
        <c:axId val="112225664"/>
        <c:scaling>
          <c:orientation val="minMax"/>
          <c:max val="700"/>
        </c:scaling>
        <c:delete val="0"/>
        <c:axPos val="l"/>
        <c:majorGridlines/>
        <c:title>
          <c:tx>
            <c:rich>
              <a:bodyPr rot="-5400000" vert="horz"/>
              <a:lstStyle/>
              <a:p>
                <a:pPr>
                  <a:defRPr/>
                </a:pPr>
                <a:r>
                  <a:rPr lang="en-US"/>
                  <a:t>End-of-Month Storage (Acre-Feet)</a:t>
                </a:r>
              </a:p>
            </c:rich>
          </c:tx>
          <c:overlay val="0"/>
        </c:title>
        <c:numFmt formatCode="[&gt;=20]#,##0_);[&lt;=-20]\(#,##0\);#,##0.0_)" sourceLinked="1"/>
        <c:majorTickMark val="out"/>
        <c:minorTickMark val="none"/>
        <c:tickLblPos val="nextTo"/>
        <c:crossAx val="112224128"/>
        <c:crosses val="autoZero"/>
        <c:crossBetween val="between"/>
      </c:valAx>
    </c:plotArea>
    <c:legend>
      <c:legendPos val="b"/>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UpperMissionCreek!$D$4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UpperMissionCreek!$E$6:$E$17</c:f>
              <c:numCache>
                <c:formatCode>[&gt;=20]#,##0.0_);[&lt;=-20]\(#,##0.0\);#,##0.00_)</c:formatCode>
                <c:ptCount val="12"/>
                <c:pt idx="0">
                  <c:v>0</c:v>
                </c:pt>
                <c:pt idx="1">
                  <c:v>0</c:v>
                </c:pt>
                <c:pt idx="2">
                  <c:v>0</c:v>
                </c:pt>
                <c:pt idx="3">
                  <c:v>1.0471056470304154E-2</c:v>
                </c:pt>
                <c:pt idx="4">
                  <c:v>4.8452208173475377E-2</c:v>
                </c:pt>
                <c:pt idx="5">
                  <c:v>0.11673608475482411</c:v>
                </c:pt>
                <c:pt idx="6">
                  <c:v>0.23082804831795459</c:v>
                </c:pt>
                <c:pt idx="7">
                  <c:v>0.22638897164341659</c:v>
                </c:pt>
                <c:pt idx="8">
                  <c:v>0.10126542992166535</c:v>
                </c:pt>
                <c:pt idx="9">
                  <c:v>7.4387937574075256E-3</c:v>
                </c:pt>
                <c:pt idx="10">
                  <c:v>0</c:v>
                </c:pt>
                <c:pt idx="11">
                  <c:v>0</c:v>
                </c:pt>
              </c:numCache>
            </c:numRef>
          </c:val>
        </c:ser>
        <c:ser>
          <c:idx val="4"/>
          <c:order val="3"/>
          <c:tx>
            <c:strRef>
              <c:f>UpperMissionCreek!$F$4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UpperMissionCreek!$G$6:$G$17</c:f>
              <c:numCache>
                <c:formatCode>[&gt;=20]#,##0.0_);[&lt;=-20]\(#,##0.0\);#,##0.00_)</c:formatCode>
                <c:ptCount val="12"/>
                <c:pt idx="0">
                  <c:v>0</c:v>
                </c:pt>
                <c:pt idx="1">
                  <c:v>0</c:v>
                </c:pt>
                <c:pt idx="2">
                  <c:v>0</c:v>
                </c:pt>
                <c:pt idx="3">
                  <c:v>5.2258226131329548E-3</c:v>
                </c:pt>
                <c:pt idx="4">
                  <c:v>3.8551069884714254E-2</c:v>
                </c:pt>
                <c:pt idx="5">
                  <c:v>9.7735669487537105E-2</c:v>
                </c:pt>
                <c:pt idx="6">
                  <c:v>0.21743286896128106</c:v>
                </c:pt>
                <c:pt idx="7">
                  <c:v>0.19488770684271314</c:v>
                </c:pt>
                <c:pt idx="8">
                  <c:v>0.10324291378391273</c:v>
                </c:pt>
                <c:pt idx="9">
                  <c:v>0</c:v>
                </c:pt>
                <c:pt idx="10">
                  <c:v>0</c:v>
                </c:pt>
                <c:pt idx="11">
                  <c:v>0</c:v>
                </c:pt>
              </c:numCache>
            </c:numRef>
          </c:val>
        </c:ser>
        <c:dLbls>
          <c:showLegendKey val="0"/>
          <c:showVal val="0"/>
          <c:showCatName val="0"/>
          <c:showSerName val="0"/>
          <c:showPercent val="0"/>
          <c:showBubbleSize val="0"/>
        </c:dLbls>
        <c:gapWidth val="150"/>
        <c:axId val="112381312"/>
        <c:axId val="112395392"/>
      </c:barChart>
      <c:lineChart>
        <c:grouping val="standard"/>
        <c:varyColors val="0"/>
        <c:ser>
          <c:idx val="1"/>
          <c:order val="0"/>
          <c:tx>
            <c:strRef>
              <c:f>UpperMissionCreek!$Z$3</c:f>
              <c:strCache>
                <c:ptCount val="1"/>
                <c:pt idx="0">
                  <c:v>HYDROSS
2009 HIA
(Existing)
River
Headgate
Diversion</c:v>
                </c:pt>
              </c:strCache>
            </c:strRef>
          </c:tx>
          <c:spPr>
            <a:ln>
              <a:solidFill>
                <a:schemeClr val="accent3"/>
              </a:solidFill>
              <a:prstDash val="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UpperMissionCreek!$AA$6:$AA$17</c:f>
              <c:numCache>
                <c:formatCode>[&gt;=20]#,##0.0_);[&lt;=-20]\(#,##0.0\);#,##0.00_)</c:formatCode>
                <c:ptCount val="12"/>
                <c:pt idx="0">
                  <c:v>2.8038348594061006E-2</c:v>
                </c:pt>
                <c:pt idx="1">
                  <c:v>8.0340480105632384E-2</c:v>
                </c:pt>
                <c:pt idx="2">
                  <c:v>6.5220727909643852E-2</c:v>
                </c:pt>
                <c:pt idx="3">
                  <c:v>0.19119603570755814</c:v>
                </c:pt>
                <c:pt idx="4">
                  <c:v>0.37936272071645061</c:v>
                </c:pt>
                <c:pt idx="5">
                  <c:v>1.0129844632320923</c:v>
                </c:pt>
                <c:pt idx="6">
                  <c:v>1.3615279336500341</c:v>
                </c:pt>
                <c:pt idx="7">
                  <c:v>1.1960005280715533</c:v>
                </c:pt>
                <c:pt idx="8">
                  <c:v>0.54442002375464826</c:v>
                </c:pt>
                <c:pt idx="9">
                  <c:v>0.13891514086824597</c:v>
                </c:pt>
                <c:pt idx="10">
                  <c:v>8.1432218225981762E-2</c:v>
                </c:pt>
                <c:pt idx="11">
                  <c:v>2.9144678091755954E-2</c:v>
                </c:pt>
              </c:numCache>
            </c:numRef>
          </c:val>
          <c:smooth val="0"/>
        </c:ser>
        <c:ser>
          <c:idx val="2"/>
          <c:order val="1"/>
          <c:tx>
            <c:strRef>
              <c:f>UpperMissionCreek!$AC$3</c:f>
              <c:strCache>
                <c:ptCount val="1"/>
                <c:pt idx="0">
                  <c:v>HYDROSS
Oper. Improv.
River
Headgate
Diversion</c:v>
                </c:pt>
              </c:strCache>
            </c:strRef>
          </c:tx>
          <c:spPr>
            <a:ln>
              <a:solidFill>
                <a:schemeClr val="accent2"/>
              </a:solidFill>
              <a:prstDash val="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UpperMissionCreek!$AD$6:$AD$17</c:f>
              <c:numCache>
                <c:formatCode>[&gt;=20]#,##0.0_);[&lt;=-20]\(#,##0.0\);#,##0.00_)</c:formatCode>
                <c:ptCount val="12"/>
                <c:pt idx="0">
                  <c:v>5.1368375745353599E-2</c:v>
                </c:pt>
                <c:pt idx="1">
                  <c:v>3.0274661215750041E-2</c:v>
                </c:pt>
                <c:pt idx="2">
                  <c:v>0.19124543106515629</c:v>
                </c:pt>
                <c:pt idx="3">
                  <c:v>0.21710033405851004</c:v>
                </c:pt>
                <c:pt idx="4">
                  <c:v>0.44605187486179543</c:v>
                </c:pt>
                <c:pt idx="5">
                  <c:v>0.86634024031205836</c:v>
                </c:pt>
                <c:pt idx="6">
                  <c:v>1.1347590186293115</c:v>
                </c:pt>
                <c:pt idx="7">
                  <c:v>0.88175857774204702</c:v>
                </c:pt>
                <c:pt idx="8">
                  <c:v>0.76836872236756082</c:v>
                </c:pt>
                <c:pt idx="9">
                  <c:v>0.36048169487657589</c:v>
                </c:pt>
                <c:pt idx="10">
                  <c:v>8.2235767950258665E-2</c:v>
                </c:pt>
                <c:pt idx="11">
                  <c:v>5.9521113033806111E-2</c:v>
                </c:pt>
              </c:numCache>
            </c:numRef>
          </c:val>
          <c:smooth val="0"/>
        </c:ser>
        <c:dLbls>
          <c:showLegendKey val="0"/>
          <c:showVal val="0"/>
          <c:showCatName val="0"/>
          <c:showSerName val="0"/>
          <c:showPercent val="0"/>
          <c:showBubbleSize val="0"/>
        </c:dLbls>
        <c:marker val="1"/>
        <c:smooth val="0"/>
        <c:axId val="112381312"/>
        <c:axId val="112395392"/>
      </c:lineChart>
      <c:catAx>
        <c:axId val="112381312"/>
        <c:scaling>
          <c:orientation val="minMax"/>
        </c:scaling>
        <c:delete val="0"/>
        <c:axPos val="b"/>
        <c:majorTickMark val="out"/>
        <c:minorTickMark val="none"/>
        <c:tickLblPos val="nextTo"/>
        <c:crossAx val="112395392"/>
        <c:crosses val="autoZero"/>
        <c:auto val="1"/>
        <c:lblAlgn val="ctr"/>
        <c:lblOffset val="100"/>
        <c:noMultiLvlLbl val="0"/>
      </c:catAx>
      <c:valAx>
        <c:axId val="112395392"/>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2381312"/>
        <c:crosses val="autoZero"/>
        <c:crossBetween val="between"/>
      </c:valAx>
    </c:plotArea>
    <c:legend>
      <c:legendPos val="b"/>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UpperMissionCreek!$D$4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UpperMissionCreek!$B$21:$B$32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UpperMissionCreek!$E$21:$E$32</c:f>
              <c:numCache>
                <c:formatCode>[&gt;=20]#,##0.0_);[&lt;=-20]\(#,##0.0\);#,##0.00_)</c:formatCode>
                <c:ptCount val="12"/>
                <c:pt idx="0">
                  <c:v>0</c:v>
                </c:pt>
                <c:pt idx="1">
                  <c:v>0</c:v>
                </c:pt>
                <c:pt idx="2">
                  <c:v>1.7201693153184744E-4</c:v>
                </c:pt>
                <c:pt idx="3">
                  <c:v>1.2124912114903338E-2</c:v>
                </c:pt>
                <c:pt idx="4">
                  <c:v>4.8367592540562686E-2</c:v>
                </c:pt>
                <c:pt idx="5">
                  <c:v>0.10383772253167149</c:v>
                </c:pt>
                <c:pt idx="6">
                  <c:v>0.24671757550229007</c:v>
                </c:pt>
                <c:pt idx="7">
                  <c:v>0.20316219105644742</c:v>
                </c:pt>
                <c:pt idx="8">
                  <c:v>8.3587345080102876E-2</c:v>
                </c:pt>
                <c:pt idx="9">
                  <c:v>1.1603181479612305E-2</c:v>
                </c:pt>
                <c:pt idx="10">
                  <c:v>0</c:v>
                </c:pt>
                <c:pt idx="11">
                  <c:v>0</c:v>
                </c:pt>
              </c:numCache>
            </c:numRef>
          </c:val>
        </c:ser>
        <c:ser>
          <c:idx val="4"/>
          <c:order val="3"/>
          <c:tx>
            <c:strRef>
              <c:f>UpperMissionCreek!$F$4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UpperMissionCreek!$B$21:$B$32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UpperMissionCreek!$G$21:$G$32</c:f>
              <c:numCache>
                <c:formatCode>[&gt;=20]#,##0.0_);[&lt;=-20]\(#,##0.0\);#,##0.00_)</c:formatCode>
                <c:ptCount val="12"/>
                <c:pt idx="0">
                  <c:v>0</c:v>
                </c:pt>
                <c:pt idx="1">
                  <c:v>0</c:v>
                </c:pt>
                <c:pt idx="2">
                  <c:v>0</c:v>
                </c:pt>
                <c:pt idx="3">
                  <c:v>1.2617219063346894E-2</c:v>
                </c:pt>
                <c:pt idx="4">
                  <c:v>4.9050759634041222E-2</c:v>
                </c:pt>
                <c:pt idx="5">
                  <c:v>0.10553563612489228</c:v>
                </c:pt>
                <c:pt idx="6">
                  <c:v>0.24182486981718343</c:v>
                </c:pt>
                <c:pt idx="7">
                  <c:v>0.19917067597938945</c:v>
                </c:pt>
                <c:pt idx="8">
                  <c:v>7.6699095619998797E-2</c:v>
                </c:pt>
                <c:pt idx="9">
                  <c:v>0</c:v>
                </c:pt>
                <c:pt idx="10">
                  <c:v>0</c:v>
                </c:pt>
                <c:pt idx="11">
                  <c:v>0</c:v>
                </c:pt>
              </c:numCache>
            </c:numRef>
          </c:val>
        </c:ser>
        <c:dLbls>
          <c:showLegendKey val="0"/>
          <c:showVal val="0"/>
          <c:showCatName val="0"/>
          <c:showSerName val="0"/>
          <c:showPercent val="0"/>
          <c:showBubbleSize val="0"/>
        </c:dLbls>
        <c:gapWidth val="150"/>
        <c:axId val="112444160"/>
        <c:axId val="112445696"/>
      </c:barChart>
      <c:lineChart>
        <c:grouping val="standard"/>
        <c:varyColors val="0"/>
        <c:ser>
          <c:idx val="1"/>
          <c:order val="0"/>
          <c:tx>
            <c:strRef>
              <c:f>UpperMissionCreek!$Z$3</c:f>
              <c:strCache>
                <c:ptCount val="1"/>
                <c:pt idx="0">
                  <c:v>HYDROSS
2009 HIA
(Existing)
River
Headgate
Diversion</c:v>
                </c:pt>
              </c:strCache>
            </c:strRef>
          </c:tx>
          <c:spPr>
            <a:ln>
              <a:solidFill>
                <a:schemeClr val="accent3"/>
              </a:solidFill>
              <a:prstDash val="sys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UpperMissionCreek!$AA$21:$AA$32</c:f>
              <c:numCache>
                <c:formatCode>[&gt;=20]#,##0.0_);[&lt;=-20]\(#,##0.0\);#,##0.00_)</c:formatCode>
                <c:ptCount val="12"/>
                <c:pt idx="0">
                  <c:v>2.3138955604097598E-2</c:v>
                </c:pt>
                <c:pt idx="1">
                  <c:v>7.8522005770927175E-2</c:v>
                </c:pt>
                <c:pt idx="2">
                  <c:v>4.4179357189944174E-2</c:v>
                </c:pt>
                <c:pt idx="3">
                  <c:v>0.12209944656558749</c:v>
                </c:pt>
                <c:pt idx="4">
                  <c:v>0.31891915081014949</c:v>
                </c:pt>
                <c:pt idx="5">
                  <c:v>0.84962515414089601</c:v>
                </c:pt>
                <c:pt idx="6">
                  <c:v>1.2339331610473359</c:v>
                </c:pt>
                <c:pt idx="7">
                  <c:v>1.1522988731581043</c:v>
                </c:pt>
                <c:pt idx="8">
                  <c:v>0.4791240823834208</c:v>
                </c:pt>
                <c:pt idx="9">
                  <c:v>0.11598518108638201</c:v>
                </c:pt>
                <c:pt idx="10">
                  <c:v>0.10760925168109817</c:v>
                </c:pt>
                <c:pt idx="11">
                  <c:v>3.1185505441365825E-2</c:v>
                </c:pt>
              </c:numCache>
            </c:numRef>
          </c:val>
          <c:smooth val="0"/>
        </c:ser>
        <c:ser>
          <c:idx val="2"/>
          <c:order val="1"/>
          <c:tx>
            <c:strRef>
              <c:f>UpperMissionCreek!$AC$3</c:f>
              <c:strCache>
                <c:ptCount val="1"/>
                <c:pt idx="0">
                  <c:v>HYDROSS
Oper. Improv.
River
Headgate
Diversion</c:v>
                </c:pt>
              </c:strCache>
            </c:strRef>
          </c:tx>
          <c:spPr>
            <a:ln>
              <a:solidFill>
                <a:schemeClr val="accent2"/>
              </a:solidFill>
              <a:prstDash val="sys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UpperMissionCreek!$AD$21:$AD$32</c:f>
              <c:numCache>
                <c:formatCode>[&gt;=20]#,##0.0_);[&lt;=-20]\(#,##0.0\);#,##0.00_)</c:formatCode>
                <c:ptCount val="12"/>
                <c:pt idx="0">
                  <c:v>3.0167255849193119E-2</c:v>
                </c:pt>
                <c:pt idx="1">
                  <c:v>3.2094864050008873E-2</c:v>
                </c:pt>
                <c:pt idx="2">
                  <c:v>0.1464501879077901</c:v>
                </c:pt>
                <c:pt idx="3">
                  <c:v>0.12939287576498665</c:v>
                </c:pt>
                <c:pt idx="4">
                  <c:v>0.32164355195762373</c:v>
                </c:pt>
                <c:pt idx="5">
                  <c:v>0.6319895678321269</c:v>
                </c:pt>
                <c:pt idx="6">
                  <c:v>0.88593992891698203</c:v>
                </c:pt>
                <c:pt idx="7">
                  <c:v>0.61581397404581106</c:v>
                </c:pt>
                <c:pt idx="8">
                  <c:v>0.51789123311935559</c:v>
                </c:pt>
                <c:pt idx="9">
                  <c:v>0.34349462390523205</c:v>
                </c:pt>
                <c:pt idx="10">
                  <c:v>6.9239086552737181E-2</c:v>
                </c:pt>
                <c:pt idx="11">
                  <c:v>5.0812724678744703E-2</c:v>
                </c:pt>
              </c:numCache>
            </c:numRef>
          </c:val>
          <c:smooth val="0"/>
        </c:ser>
        <c:dLbls>
          <c:showLegendKey val="0"/>
          <c:showVal val="0"/>
          <c:showCatName val="0"/>
          <c:showSerName val="0"/>
          <c:showPercent val="0"/>
          <c:showBubbleSize val="0"/>
        </c:dLbls>
        <c:marker val="1"/>
        <c:smooth val="0"/>
        <c:axId val="112444160"/>
        <c:axId val="112445696"/>
      </c:lineChart>
      <c:catAx>
        <c:axId val="112444160"/>
        <c:scaling>
          <c:orientation val="minMax"/>
        </c:scaling>
        <c:delete val="0"/>
        <c:axPos val="b"/>
        <c:majorTickMark val="out"/>
        <c:minorTickMark val="none"/>
        <c:tickLblPos val="nextTo"/>
        <c:crossAx val="112445696"/>
        <c:crosses val="autoZero"/>
        <c:auto val="1"/>
        <c:lblAlgn val="ctr"/>
        <c:lblOffset val="100"/>
        <c:noMultiLvlLbl val="0"/>
      </c:catAx>
      <c:valAx>
        <c:axId val="112445696"/>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2444160"/>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UpperMissionCreek!$D$4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UpperMissionCreek!$B$36:$B$47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UpperMissionCreek!$E$36:$E$47</c:f>
              <c:numCache>
                <c:formatCode>[&gt;=20]#,##0.0_);[&lt;=-20]\(#,##0.0\);#,##0.00_)</c:formatCode>
                <c:ptCount val="12"/>
                <c:pt idx="0">
                  <c:v>0</c:v>
                </c:pt>
                <c:pt idx="1">
                  <c:v>0</c:v>
                </c:pt>
                <c:pt idx="2">
                  <c:v>7.1381913793665893E-4</c:v>
                </c:pt>
                <c:pt idx="3">
                  <c:v>8.7127609572786886E-3</c:v>
                </c:pt>
                <c:pt idx="4">
                  <c:v>6.470691169332328E-2</c:v>
                </c:pt>
                <c:pt idx="5">
                  <c:v>0.14474280282981927</c:v>
                </c:pt>
                <c:pt idx="6">
                  <c:v>0.24621292949594592</c:v>
                </c:pt>
                <c:pt idx="7">
                  <c:v>0.22127109686057922</c:v>
                </c:pt>
                <c:pt idx="8">
                  <c:v>9.3205866415968078E-2</c:v>
                </c:pt>
                <c:pt idx="9">
                  <c:v>1.666737818840245E-2</c:v>
                </c:pt>
                <c:pt idx="10">
                  <c:v>0</c:v>
                </c:pt>
                <c:pt idx="11">
                  <c:v>0</c:v>
                </c:pt>
              </c:numCache>
            </c:numRef>
          </c:val>
        </c:ser>
        <c:ser>
          <c:idx val="4"/>
          <c:order val="3"/>
          <c:tx>
            <c:strRef>
              <c:f>UpperMissionCreek!$F$4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UpperMissionCreek!$B$36:$B$47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UpperMissionCreek!$G$36:$G$47</c:f>
              <c:numCache>
                <c:formatCode>[&gt;=20]#,##0.0_);[&lt;=-20]\(#,##0.0\);#,##0.00_)</c:formatCode>
                <c:ptCount val="12"/>
                <c:pt idx="0">
                  <c:v>0</c:v>
                </c:pt>
                <c:pt idx="1">
                  <c:v>0</c:v>
                </c:pt>
                <c:pt idx="2">
                  <c:v>0</c:v>
                </c:pt>
                <c:pt idx="3">
                  <c:v>1.0179526360459349E-2</c:v>
                </c:pt>
                <c:pt idx="4">
                  <c:v>6.5549568391971069E-2</c:v>
                </c:pt>
                <c:pt idx="5">
                  <c:v>0.1291382933007767</c:v>
                </c:pt>
                <c:pt idx="6">
                  <c:v>0.21128425133163803</c:v>
                </c:pt>
                <c:pt idx="7">
                  <c:v>0.19501292435486794</c:v>
                </c:pt>
                <c:pt idx="8">
                  <c:v>0.10140979687642472</c:v>
                </c:pt>
                <c:pt idx="9">
                  <c:v>0</c:v>
                </c:pt>
                <c:pt idx="10">
                  <c:v>0</c:v>
                </c:pt>
                <c:pt idx="11">
                  <c:v>0</c:v>
                </c:pt>
              </c:numCache>
            </c:numRef>
          </c:val>
        </c:ser>
        <c:dLbls>
          <c:showLegendKey val="0"/>
          <c:showVal val="0"/>
          <c:showCatName val="0"/>
          <c:showSerName val="0"/>
          <c:showPercent val="0"/>
          <c:showBubbleSize val="0"/>
        </c:dLbls>
        <c:gapWidth val="150"/>
        <c:axId val="112498176"/>
        <c:axId val="112499712"/>
      </c:barChart>
      <c:lineChart>
        <c:grouping val="standard"/>
        <c:varyColors val="0"/>
        <c:ser>
          <c:idx val="1"/>
          <c:order val="0"/>
          <c:tx>
            <c:strRef>
              <c:f>UpperMissionCreek!$Z$3</c:f>
              <c:strCache>
                <c:ptCount val="1"/>
                <c:pt idx="0">
                  <c:v>HYDROSS
2009 HIA
(Existing)
River
Headgate
Diversion</c:v>
                </c:pt>
              </c:strCache>
            </c:strRef>
          </c:tx>
          <c:spPr>
            <a:ln>
              <a:solidFill>
                <a:schemeClr val="accent3"/>
              </a:solidFill>
              <a:prstDash val="sysDot"/>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UpperMissionCreek!$AA$36:$AA$47</c:f>
              <c:numCache>
                <c:formatCode>[&gt;=20]#,##0.0_);[&lt;=-20]\(#,##0.0\);#,##0.00_)</c:formatCode>
                <c:ptCount val="12"/>
                <c:pt idx="0">
                  <c:v>2.1883758719315659E-2</c:v>
                </c:pt>
                <c:pt idx="1">
                  <c:v>6.5843543887151051E-2</c:v>
                </c:pt>
                <c:pt idx="2">
                  <c:v>7.6653894928441449E-2</c:v>
                </c:pt>
                <c:pt idx="3">
                  <c:v>0.12241728033314972</c:v>
                </c:pt>
                <c:pt idx="4">
                  <c:v>0.33342755555664055</c:v>
                </c:pt>
                <c:pt idx="5">
                  <c:v>0.62801340022511465</c:v>
                </c:pt>
                <c:pt idx="6">
                  <c:v>1.1651284076039117</c:v>
                </c:pt>
                <c:pt idx="7">
                  <c:v>0.7700511520795118</c:v>
                </c:pt>
                <c:pt idx="8">
                  <c:v>0.32664073002944738</c:v>
                </c:pt>
                <c:pt idx="9">
                  <c:v>8.0966468126420887E-2</c:v>
                </c:pt>
                <c:pt idx="10">
                  <c:v>4.5996356755742519E-2</c:v>
                </c:pt>
                <c:pt idx="11">
                  <c:v>2.9867862627440678E-2</c:v>
                </c:pt>
              </c:numCache>
            </c:numRef>
          </c:val>
          <c:smooth val="0"/>
        </c:ser>
        <c:ser>
          <c:idx val="2"/>
          <c:order val="1"/>
          <c:tx>
            <c:strRef>
              <c:f>UpperMissionCreek!$AC$3</c:f>
              <c:strCache>
                <c:ptCount val="1"/>
                <c:pt idx="0">
                  <c:v>HYDROSS
Oper. Improv.
River
Headgate
Diversion</c:v>
                </c:pt>
              </c:strCache>
            </c:strRef>
          </c:tx>
          <c:spPr>
            <a:ln>
              <a:solidFill>
                <a:schemeClr val="accent2"/>
              </a:solidFill>
              <a:prstDash val="sysDot"/>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UpperMissionCreek!$AD$36:$AD$47</c:f>
              <c:numCache>
                <c:formatCode>[&gt;=20]#,##0.0_);[&lt;=-20]\(#,##0.0\);#,##0.00_)</c:formatCode>
                <c:ptCount val="12"/>
                <c:pt idx="0">
                  <c:v>2.5210470794012157E-2</c:v>
                </c:pt>
                <c:pt idx="1">
                  <c:v>1.8485774022617533E-2</c:v>
                </c:pt>
                <c:pt idx="2">
                  <c:v>0.19242836486692916</c:v>
                </c:pt>
                <c:pt idx="3">
                  <c:v>0.10167013648605079</c:v>
                </c:pt>
                <c:pt idx="4">
                  <c:v>0.30396443479548702</c:v>
                </c:pt>
                <c:pt idx="5">
                  <c:v>0.50027190733232463</c:v>
                </c:pt>
                <c:pt idx="6">
                  <c:v>0.61181973328178063</c:v>
                </c:pt>
                <c:pt idx="7">
                  <c:v>0.54626880023060465</c:v>
                </c:pt>
                <c:pt idx="8">
                  <c:v>0.28229378442190967</c:v>
                </c:pt>
                <c:pt idx="9">
                  <c:v>0.21086939016483766</c:v>
                </c:pt>
                <c:pt idx="10">
                  <c:v>4.7696957777979145E-2</c:v>
                </c:pt>
                <c:pt idx="11">
                  <c:v>4.4762250453555343E-2</c:v>
                </c:pt>
              </c:numCache>
            </c:numRef>
          </c:val>
          <c:smooth val="0"/>
        </c:ser>
        <c:dLbls>
          <c:showLegendKey val="0"/>
          <c:showVal val="0"/>
          <c:showCatName val="0"/>
          <c:showSerName val="0"/>
          <c:showPercent val="0"/>
          <c:showBubbleSize val="0"/>
        </c:dLbls>
        <c:marker val="1"/>
        <c:smooth val="0"/>
        <c:axId val="112498176"/>
        <c:axId val="112499712"/>
      </c:lineChart>
      <c:catAx>
        <c:axId val="112498176"/>
        <c:scaling>
          <c:orientation val="minMax"/>
        </c:scaling>
        <c:delete val="0"/>
        <c:axPos val="b"/>
        <c:majorTickMark val="out"/>
        <c:minorTickMark val="none"/>
        <c:tickLblPos val="nextTo"/>
        <c:crossAx val="112499712"/>
        <c:crosses val="autoZero"/>
        <c:auto val="1"/>
        <c:lblAlgn val="ctr"/>
        <c:lblOffset val="100"/>
        <c:noMultiLvlLbl val="0"/>
      </c:catAx>
      <c:valAx>
        <c:axId val="112499712"/>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2498176"/>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KickingHorseNinepipeComplex!$D$4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KickingHorseNinepipeComplex!$E$6:$E$17</c:f>
              <c:numCache>
                <c:formatCode>[&gt;=20]#,##0.0_);[&lt;=-20]\(#,##0.0\);#,##0.00_)</c:formatCode>
                <c:ptCount val="12"/>
                <c:pt idx="0">
                  <c:v>0</c:v>
                </c:pt>
                <c:pt idx="1">
                  <c:v>0</c:v>
                </c:pt>
                <c:pt idx="2">
                  <c:v>1.1753975622515876E-4</c:v>
                </c:pt>
                <c:pt idx="3">
                  <c:v>5.4938128930941974E-3</c:v>
                </c:pt>
                <c:pt idx="4">
                  <c:v>1.6943974149856968E-2</c:v>
                </c:pt>
                <c:pt idx="5">
                  <c:v>0.10863077380711905</c:v>
                </c:pt>
                <c:pt idx="6">
                  <c:v>0.18770255031524685</c:v>
                </c:pt>
                <c:pt idx="7">
                  <c:v>0.15036775564321067</c:v>
                </c:pt>
                <c:pt idx="8">
                  <c:v>0.10923111736584187</c:v>
                </c:pt>
                <c:pt idx="9">
                  <c:v>3.9383882671723642E-3</c:v>
                </c:pt>
                <c:pt idx="10">
                  <c:v>0</c:v>
                </c:pt>
                <c:pt idx="11">
                  <c:v>0</c:v>
                </c:pt>
              </c:numCache>
            </c:numRef>
          </c:val>
        </c:ser>
        <c:ser>
          <c:idx val="4"/>
          <c:order val="3"/>
          <c:tx>
            <c:strRef>
              <c:f>KickingHorseNinepipeComplex!$F$4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KickingHorseNinepipeComplex!$G$6:$G$17</c:f>
              <c:numCache>
                <c:formatCode>[&gt;=20]#,##0.0_);[&lt;=-20]\(#,##0.0\);#,##0.00_)</c:formatCode>
                <c:ptCount val="12"/>
                <c:pt idx="0">
                  <c:v>0</c:v>
                </c:pt>
                <c:pt idx="1">
                  <c:v>0</c:v>
                </c:pt>
                <c:pt idx="2">
                  <c:v>0</c:v>
                </c:pt>
                <c:pt idx="3">
                  <c:v>4.3476275146615492E-3</c:v>
                </c:pt>
                <c:pt idx="4">
                  <c:v>3.7652077025445464E-2</c:v>
                </c:pt>
                <c:pt idx="5">
                  <c:v>0.10410921864544362</c:v>
                </c:pt>
                <c:pt idx="6">
                  <c:v>0.20042354382243693</c:v>
                </c:pt>
                <c:pt idx="7">
                  <c:v>0.16472483280952749</c:v>
                </c:pt>
                <c:pt idx="8">
                  <c:v>9.5358005546954741E-2</c:v>
                </c:pt>
                <c:pt idx="9">
                  <c:v>0</c:v>
                </c:pt>
                <c:pt idx="10">
                  <c:v>0</c:v>
                </c:pt>
                <c:pt idx="11">
                  <c:v>0</c:v>
                </c:pt>
              </c:numCache>
            </c:numRef>
          </c:val>
        </c:ser>
        <c:dLbls>
          <c:showLegendKey val="0"/>
          <c:showVal val="0"/>
          <c:showCatName val="0"/>
          <c:showSerName val="0"/>
          <c:showPercent val="0"/>
          <c:showBubbleSize val="0"/>
        </c:dLbls>
        <c:gapWidth val="150"/>
        <c:axId val="112684416"/>
        <c:axId val="112694400"/>
      </c:barChart>
      <c:lineChart>
        <c:grouping val="standard"/>
        <c:varyColors val="0"/>
        <c:ser>
          <c:idx val="1"/>
          <c:order val="0"/>
          <c:tx>
            <c:strRef>
              <c:f>KickingHorseNinepipeComplex!$Z$3</c:f>
              <c:strCache>
                <c:ptCount val="1"/>
                <c:pt idx="0">
                  <c:v>HYDROSS
2009 HIA
(Existing)
River
Headgate
Diversion</c:v>
                </c:pt>
              </c:strCache>
            </c:strRef>
          </c:tx>
          <c:spPr>
            <a:ln>
              <a:solidFill>
                <a:schemeClr val="accent3"/>
              </a:solidFill>
              <a:prstDash val="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KickingHorseNinepipeComplex!$AA$6:$AA$17</c:f>
              <c:numCache>
                <c:formatCode>[&gt;=20]#,##0.0_);[&lt;=-20]\(#,##0.0\);#,##0.00_)</c:formatCode>
                <c:ptCount val="12"/>
                <c:pt idx="0">
                  <c:v>8.4714455978612841E-3</c:v>
                </c:pt>
                <c:pt idx="1">
                  <c:v>1.8344287649251299E-2</c:v>
                </c:pt>
                <c:pt idx="2">
                  <c:v>2.0821352751585923E-2</c:v>
                </c:pt>
                <c:pt idx="3">
                  <c:v>5.4177676099852405E-2</c:v>
                </c:pt>
                <c:pt idx="4">
                  <c:v>0.29330876108476006</c:v>
                </c:pt>
                <c:pt idx="5">
                  <c:v>0.36681642987416951</c:v>
                </c:pt>
                <c:pt idx="6">
                  <c:v>0.29608677630706304</c:v>
                </c:pt>
                <c:pt idx="7">
                  <c:v>0.1304467204873011</c:v>
                </c:pt>
                <c:pt idx="8">
                  <c:v>0.10236460435627541</c:v>
                </c:pt>
                <c:pt idx="9">
                  <c:v>6.4756463542147286E-2</c:v>
                </c:pt>
                <c:pt idx="10">
                  <c:v>3.9882988283047448E-2</c:v>
                </c:pt>
                <c:pt idx="11">
                  <c:v>8.6608480419333913E-3</c:v>
                </c:pt>
              </c:numCache>
            </c:numRef>
          </c:val>
          <c:smooth val="0"/>
        </c:ser>
        <c:ser>
          <c:idx val="2"/>
          <c:order val="1"/>
          <c:tx>
            <c:strRef>
              <c:f>KickingHorseNinepipeComplex!$AC$3</c:f>
              <c:strCache>
                <c:ptCount val="1"/>
                <c:pt idx="0">
                  <c:v>HYDROSS
Oper. Improv.
River
Headgate
Diversion</c:v>
                </c:pt>
              </c:strCache>
            </c:strRef>
          </c:tx>
          <c:spPr>
            <a:ln>
              <a:solidFill>
                <a:schemeClr val="accent2"/>
              </a:solidFill>
              <a:prstDash val="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KickingHorseNinepipeComplex!$AD$6:$AD$17</c:f>
              <c:numCache>
                <c:formatCode>[&gt;=20]#,##0.0_);[&lt;=-20]\(#,##0.0\);#,##0.00_)</c:formatCode>
                <c:ptCount val="12"/>
                <c:pt idx="0">
                  <c:v>2.6479006579545597E-3</c:v>
                </c:pt>
                <c:pt idx="1">
                  <c:v>1.9628430165973894E-3</c:v>
                </c:pt>
                <c:pt idx="2">
                  <c:v>0.19505172262171014</c:v>
                </c:pt>
                <c:pt idx="3">
                  <c:v>0.11596202478638033</c:v>
                </c:pt>
                <c:pt idx="4">
                  <c:v>0.2385970296615734</c:v>
                </c:pt>
                <c:pt idx="5">
                  <c:v>0.38251685315212586</c:v>
                </c:pt>
                <c:pt idx="6">
                  <c:v>0.32178012096859199</c:v>
                </c:pt>
                <c:pt idx="7">
                  <c:v>8.005800143327696E-2</c:v>
                </c:pt>
                <c:pt idx="8">
                  <c:v>4.9435349694696033E-2</c:v>
                </c:pt>
                <c:pt idx="9">
                  <c:v>3.661915128126633E-3</c:v>
                </c:pt>
                <c:pt idx="10">
                  <c:v>1.4485805680169385E-2</c:v>
                </c:pt>
                <c:pt idx="11">
                  <c:v>2.364584066462657E-2</c:v>
                </c:pt>
              </c:numCache>
            </c:numRef>
          </c:val>
          <c:smooth val="0"/>
        </c:ser>
        <c:dLbls>
          <c:showLegendKey val="0"/>
          <c:showVal val="0"/>
          <c:showCatName val="0"/>
          <c:showSerName val="0"/>
          <c:showPercent val="0"/>
          <c:showBubbleSize val="0"/>
        </c:dLbls>
        <c:marker val="1"/>
        <c:smooth val="0"/>
        <c:axId val="112684416"/>
        <c:axId val="112694400"/>
      </c:lineChart>
      <c:catAx>
        <c:axId val="112684416"/>
        <c:scaling>
          <c:orientation val="minMax"/>
        </c:scaling>
        <c:delete val="0"/>
        <c:axPos val="b"/>
        <c:majorTickMark val="out"/>
        <c:minorTickMark val="none"/>
        <c:tickLblPos val="nextTo"/>
        <c:crossAx val="112694400"/>
        <c:crosses val="autoZero"/>
        <c:auto val="1"/>
        <c:lblAlgn val="ctr"/>
        <c:lblOffset val="100"/>
        <c:noMultiLvlLbl val="0"/>
      </c:catAx>
      <c:valAx>
        <c:axId val="11269440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2684416"/>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KickingHorseNinepipeComplex!$D$4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KickingHorseNinepipeComplex!$B$21:$B$32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KickingHorseNinepipeComplex!$E$21:$E$32</c:f>
              <c:numCache>
                <c:formatCode>[&gt;=20]#,##0.0_);[&lt;=-20]\(#,##0.0\);#,##0.00_)</c:formatCode>
                <c:ptCount val="12"/>
                <c:pt idx="0">
                  <c:v>0</c:v>
                </c:pt>
                <c:pt idx="1">
                  <c:v>0</c:v>
                </c:pt>
                <c:pt idx="2">
                  <c:v>2.7791591415978931E-4</c:v>
                </c:pt>
                <c:pt idx="3">
                  <c:v>6.9323438131485378E-3</c:v>
                </c:pt>
                <c:pt idx="4">
                  <c:v>5.0253080847878641E-2</c:v>
                </c:pt>
                <c:pt idx="5">
                  <c:v>0.10010354585282032</c:v>
                </c:pt>
                <c:pt idx="6">
                  <c:v>0.23207978363799731</c:v>
                </c:pt>
                <c:pt idx="7">
                  <c:v>0.20364540301722692</c:v>
                </c:pt>
                <c:pt idx="8">
                  <c:v>8.216598640713052E-2</c:v>
                </c:pt>
                <c:pt idx="9">
                  <c:v>7.4518583602131896E-3</c:v>
                </c:pt>
                <c:pt idx="10">
                  <c:v>0</c:v>
                </c:pt>
                <c:pt idx="11">
                  <c:v>0</c:v>
                </c:pt>
              </c:numCache>
            </c:numRef>
          </c:val>
        </c:ser>
        <c:ser>
          <c:idx val="4"/>
          <c:order val="3"/>
          <c:tx>
            <c:strRef>
              <c:f>KickingHorseNinepipeComplex!$F$4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KickingHorseNinepipeComplex!$B$21:$B$32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KickingHorseNinepipeComplex!$G$21:$G$32</c:f>
              <c:numCache>
                <c:formatCode>[&gt;=20]#,##0.0_);[&lt;=-20]\(#,##0.0\);#,##0.00_)</c:formatCode>
                <c:ptCount val="12"/>
                <c:pt idx="0">
                  <c:v>0</c:v>
                </c:pt>
                <c:pt idx="1">
                  <c:v>0</c:v>
                </c:pt>
                <c:pt idx="2">
                  <c:v>0</c:v>
                </c:pt>
                <c:pt idx="3">
                  <c:v>1.2975240426067236E-2</c:v>
                </c:pt>
                <c:pt idx="4">
                  <c:v>5.8114275350763127E-2</c:v>
                </c:pt>
                <c:pt idx="5">
                  <c:v>0.10307159348724308</c:v>
                </c:pt>
                <c:pt idx="6">
                  <c:v>0.20357576355292553</c:v>
                </c:pt>
                <c:pt idx="7">
                  <c:v>0.17972346891318489</c:v>
                </c:pt>
                <c:pt idx="8">
                  <c:v>6.4959479192971264E-2</c:v>
                </c:pt>
                <c:pt idx="9">
                  <c:v>0</c:v>
                </c:pt>
                <c:pt idx="10">
                  <c:v>0</c:v>
                </c:pt>
                <c:pt idx="11">
                  <c:v>0</c:v>
                </c:pt>
              </c:numCache>
            </c:numRef>
          </c:val>
        </c:ser>
        <c:dLbls>
          <c:showLegendKey val="0"/>
          <c:showVal val="0"/>
          <c:showCatName val="0"/>
          <c:showSerName val="0"/>
          <c:showPercent val="0"/>
          <c:showBubbleSize val="0"/>
        </c:dLbls>
        <c:gapWidth val="150"/>
        <c:axId val="114316032"/>
        <c:axId val="114317568"/>
      </c:barChart>
      <c:lineChart>
        <c:grouping val="standard"/>
        <c:varyColors val="0"/>
        <c:ser>
          <c:idx val="1"/>
          <c:order val="0"/>
          <c:tx>
            <c:strRef>
              <c:f>KickingHorseNinepipeComplex!$Z$3</c:f>
              <c:strCache>
                <c:ptCount val="1"/>
                <c:pt idx="0">
                  <c:v>HYDROSS
2009 HIA
(Existing)
River
Headgate
Diversion</c:v>
                </c:pt>
              </c:strCache>
            </c:strRef>
          </c:tx>
          <c:spPr>
            <a:ln>
              <a:solidFill>
                <a:schemeClr val="accent3"/>
              </a:solidFill>
              <a:prstDash val="sys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KickingHorseNinepipeComplex!$AA$21:$AA$32</c:f>
              <c:numCache>
                <c:formatCode>[&gt;=20]#,##0.0_);[&lt;=-20]\(#,##0.0\);#,##0.00_)</c:formatCode>
                <c:ptCount val="12"/>
                <c:pt idx="0">
                  <c:v>6.0009730863698719E-3</c:v>
                </c:pt>
                <c:pt idx="1">
                  <c:v>1.8009377307282557E-2</c:v>
                </c:pt>
                <c:pt idx="2">
                  <c:v>1.8313780098767652E-2</c:v>
                </c:pt>
                <c:pt idx="3">
                  <c:v>4.5729237298607228E-2</c:v>
                </c:pt>
                <c:pt idx="4">
                  <c:v>0.29210004153730013</c:v>
                </c:pt>
                <c:pt idx="5">
                  <c:v>0.6011976322301199</c:v>
                </c:pt>
                <c:pt idx="6">
                  <c:v>0.3486478314024104</c:v>
                </c:pt>
                <c:pt idx="7">
                  <c:v>0.17940252646864766</c:v>
                </c:pt>
                <c:pt idx="8">
                  <c:v>0.12056943852779221</c:v>
                </c:pt>
                <c:pt idx="9">
                  <c:v>5.5451458830630358E-2</c:v>
                </c:pt>
                <c:pt idx="10">
                  <c:v>2.5939860463657125E-2</c:v>
                </c:pt>
                <c:pt idx="11">
                  <c:v>8.7592323695680763E-3</c:v>
                </c:pt>
              </c:numCache>
            </c:numRef>
          </c:val>
          <c:smooth val="0"/>
        </c:ser>
        <c:ser>
          <c:idx val="2"/>
          <c:order val="1"/>
          <c:tx>
            <c:strRef>
              <c:f>KickingHorseNinepipeComplex!$AC$3</c:f>
              <c:strCache>
                <c:ptCount val="1"/>
                <c:pt idx="0">
                  <c:v>HYDROSS
Oper. Improv.
River
Headgate
Diversion</c:v>
                </c:pt>
              </c:strCache>
            </c:strRef>
          </c:tx>
          <c:spPr>
            <a:ln>
              <a:solidFill>
                <a:schemeClr val="accent2"/>
              </a:solidFill>
              <a:prstDash val="sys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KickingHorseNinepipeComplex!$AD$21:$AD$32</c:f>
              <c:numCache>
                <c:formatCode>[&gt;=20]#,##0.0_);[&lt;=-20]\(#,##0.0\);#,##0.00_)</c:formatCode>
                <c:ptCount val="12"/>
                <c:pt idx="0">
                  <c:v>3.8153610435717861E-3</c:v>
                </c:pt>
                <c:pt idx="1">
                  <c:v>2.8482346939894846E-3</c:v>
                </c:pt>
                <c:pt idx="2">
                  <c:v>0.15450749074926523</c:v>
                </c:pt>
                <c:pt idx="3">
                  <c:v>7.6079305587995028E-2</c:v>
                </c:pt>
                <c:pt idx="4">
                  <c:v>0.20703789366656464</c:v>
                </c:pt>
                <c:pt idx="5">
                  <c:v>0.47384024690994292</c:v>
                </c:pt>
                <c:pt idx="6">
                  <c:v>0.32887465687903428</c:v>
                </c:pt>
                <c:pt idx="7">
                  <c:v>9.4151884314944187E-2</c:v>
                </c:pt>
                <c:pt idx="8">
                  <c:v>3.9138933681454435E-2</c:v>
                </c:pt>
                <c:pt idx="9">
                  <c:v>6.6323145667230429E-3</c:v>
                </c:pt>
                <c:pt idx="10">
                  <c:v>3.9857828804385001E-2</c:v>
                </c:pt>
                <c:pt idx="11">
                  <c:v>2.1124174667054667E-2</c:v>
                </c:pt>
              </c:numCache>
            </c:numRef>
          </c:val>
          <c:smooth val="0"/>
        </c:ser>
        <c:dLbls>
          <c:showLegendKey val="0"/>
          <c:showVal val="0"/>
          <c:showCatName val="0"/>
          <c:showSerName val="0"/>
          <c:showPercent val="0"/>
          <c:showBubbleSize val="0"/>
        </c:dLbls>
        <c:marker val="1"/>
        <c:smooth val="0"/>
        <c:axId val="114316032"/>
        <c:axId val="114317568"/>
      </c:lineChart>
      <c:catAx>
        <c:axId val="114316032"/>
        <c:scaling>
          <c:orientation val="minMax"/>
        </c:scaling>
        <c:delete val="0"/>
        <c:axPos val="b"/>
        <c:majorTickMark val="out"/>
        <c:minorTickMark val="none"/>
        <c:tickLblPos val="nextTo"/>
        <c:crossAx val="114317568"/>
        <c:crosses val="autoZero"/>
        <c:auto val="1"/>
        <c:lblAlgn val="ctr"/>
        <c:lblOffset val="100"/>
        <c:noMultiLvlLbl val="0"/>
      </c:catAx>
      <c:valAx>
        <c:axId val="114317568"/>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4316032"/>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KickingHorseNinepipeComplex!$D$4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KickingHorseNinepipeComplex!$B$36:$B$47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KickingHorseNinepipeComplex!$E$36:$E$47</c:f>
              <c:numCache>
                <c:formatCode>[&gt;=20]#,##0.0_);[&lt;=-20]\(#,##0.0\);#,##0.00_)</c:formatCode>
                <c:ptCount val="12"/>
                <c:pt idx="0">
                  <c:v>0</c:v>
                </c:pt>
                <c:pt idx="1">
                  <c:v>0</c:v>
                </c:pt>
                <c:pt idx="2">
                  <c:v>5.8396708880536087E-4</c:v>
                </c:pt>
                <c:pt idx="3">
                  <c:v>6.4606312408521304E-3</c:v>
                </c:pt>
                <c:pt idx="4">
                  <c:v>9.3263491402710647E-2</c:v>
                </c:pt>
                <c:pt idx="5">
                  <c:v>0.11819937305171319</c:v>
                </c:pt>
                <c:pt idx="6">
                  <c:v>0.24135460638892903</c:v>
                </c:pt>
                <c:pt idx="7">
                  <c:v>0.23566291030253925</c:v>
                </c:pt>
                <c:pt idx="8">
                  <c:v>8.9831643716090995E-2</c:v>
                </c:pt>
                <c:pt idx="9">
                  <c:v>1.0343773246947428E-2</c:v>
                </c:pt>
                <c:pt idx="10">
                  <c:v>0</c:v>
                </c:pt>
                <c:pt idx="11">
                  <c:v>0</c:v>
                </c:pt>
              </c:numCache>
            </c:numRef>
          </c:val>
        </c:ser>
        <c:ser>
          <c:idx val="4"/>
          <c:order val="3"/>
          <c:tx>
            <c:strRef>
              <c:f>KickingHorseNinepipeComplex!$F$4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KickingHorseNinepipeComplex!$B$36:$B$47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KickingHorseNinepipeComplex!$G$36:$G$47</c:f>
              <c:numCache>
                <c:formatCode>[&gt;=20]#,##0.0_);[&lt;=-20]\(#,##0.0\);#,##0.00_)</c:formatCode>
                <c:ptCount val="12"/>
                <c:pt idx="0">
                  <c:v>0</c:v>
                </c:pt>
                <c:pt idx="1">
                  <c:v>0</c:v>
                </c:pt>
                <c:pt idx="2">
                  <c:v>0</c:v>
                </c:pt>
                <c:pt idx="3">
                  <c:v>9.6106937008211824E-3</c:v>
                </c:pt>
                <c:pt idx="4">
                  <c:v>5.950158938110596E-2</c:v>
                </c:pt>
                <c:pt idx="5">
                  <c:v>0.12071859219774989</c:v>
                </c:pt>
                <c:pt idx="6">
                  <c:v>0.19970500938486038</c:v>
                </c:pt>
                <c:pt idx="7">
                  <c:v>0.18963133461822371</c:v>
                </c:pt>
                <c:pt idx="8">
                  <c:v>8.2595558406904482E-2</c:v>
                </c:pt>
                <c:pt idx="9">
                  <c:v>0</c:v>
                </c:pt>
                <c:pt idx="10">
                  <c:v>0</c:v>
                </c:pt>
                <c:pt idx="11">
                  <c:v>0</c:v>
                </c:pt>
              </c:numCache>
            </c:numRef>
          </c:val>
        </c:ser>
        <c:dLbls>
          <c:showLegendKey val="0"/>
          <c:showVal val="0"/>
          <c:showCatName val="0"/>
          <c:showSerName val="0"/>
          <c:showPercent val="0"/>
          <c:showBubbleSize val="0"/>
        </c:dLbls>
        <c:gapWidth val="150"/>
        <c:axId val="114349568"/>
        <c:axId val="114351104"/>
      </c:barChart>
      <c:lineChart>
        <c:grouping val="standard"/>
        <c:varyColors val="0"/>
        <c:ser>
          <c:idx val="1"/>
          <c:order val="0"/>
          <c:tx>
            <c:strRef>
              <c:f>KickingHorseNinepipeComplex!$Z$3</c:f>
              <c:strCache>
                <c:ptCount val="1"/>
                <c:pt idx="0">
                  <c:v>HYDROSS
2009 HIA
(Existing)
River
Headgate
Diversion</c:v>
                </c:pt>
              </c:strCache>
            </c:strRef>
          </c:tx>
          <c:spPr>
            <a:ln>
              <a:solidFill>
                <a:schemeClr val="accent3"/>
              </a:solidFill>
              <a:prstDash val="sysDot"/>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KickingHorseNinepipeComplex!$AA$36:$AA$47</c:f>
              <c:numCache>
                <c:formatCode>[&gt;=20]#,##0.0_);[&lt;=-20]\(#,##0.0\);#,##0.00_)</c:formatCode>
                <c:ptCount val="12"/>
                <c:pt idx="0">
                  <c:v>1.6949349243895512E-3</c:v>
                </c:pt>
                <c:pt idx="1">
                  <c:v>1.3249896710825933E-2</c:v>
                </c:pt>
                <c:pt idx="2">
                  <c:v>2.1050613461725414E-2</c:v>
                </c:pt>
                <c:pt idx="3">
                  <c:v>2.7646904228370944E-2</c:v>
                </c:pt>
                <c:pt idx="4">
                  <c:v>0.33948677726229443</c:v>
                </c:pt>
                <c:pt idx="5">
                  <c:v>0.51042818428302394</c:v>
                </c:pt>
                <c:pt idx="6">
                  <c:v>0.29964384905931979</c:v>
                </c:pt>
                <c:pt idx="7">
                  <c:v>0.23955110536806468</c:v>
                </c:pt>
                <c:pt idx="8">
                  <c:v>0.14946708505465744</c:v>
                </c:pt>
                <c:pt idx="9">
                  <c:v>6.2670413075283857E-2</c:v>
                </c:pt>
                <c:pt idx="10">
                  <c:v>1.5626256624463718E-2</c:v>
                </c:pt>
                <c:pt idx="11">
                  <c:v>6.7152601228314722E-3</c:v>
                </c:pt>
              </c:numCache>
            </c:numRef>
          </c:val>
          <c:smooth val="0"/>
        </c:ser>
        <c:ser>
          <c:idx val="2"/>
          <c:order val="1"/>
          <c:tx>
            <c:strRef>
              <c:f>KickingHorseNinepipeComplex!$AC$3</c:f>
              <c:strCache>
                <c:ptCount val="1"/>
                <c:pt idx="0">
                  <c:v>HYDROSS
Oper. Improv.
River
Headgate
Diversion</c:v>
                </c:pt>
              </c:strCache>
            </c:strRef>
          </c:tx>
          <c:spPr>
            <a:ln>
              <a:solidFill>
                <a:schemeClr val="accent2"/>
              </a:solidFill>
              <a:prstDash val="sysDot"/>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KickingHorseNinepipeComplex!$AD$36:$AD$47</c:f>
              <c:numCache>
                <c:formatCode>[&gt;=20]#,##0.0_);[&lt;=-20]\(#,##0.0\);#,##0.00_)</c:formatCode>
                <c:ptCount val="12"/>
                <c:pt idx="0">
                  <c:v>3.5670625455849129E-3</c:v>
                </c:pt>
                <c:pt idx="1">
                  <c:v>2.6484051929680798E-3</c:v>
                </c:pt>
                <c:pt idx="2">
                  <c:v>0.19314881836471889</c:v>
                </c:pt>
                <c:pt idx="3">
                  <c:v>8.3537678514520236E-2</c:v>
                </c:pt>
                <c:pt idx="4">
                  <c:v>0.18487504958501055</c:v>
                </c:pt>
                <c:pt idx="5">
                  <c:v>0.42494168883396444</c:v>
                </c:pt>
                <c:pt idx="6">
                  <c:v>0.25404256184446017</c:v>
                </c:pt>
                <c:pt idx="7">
                  <c:v>8.946334134130747E-2</c:v>
                </c:pt>
                <c:pt idx="8">
                  <c:v>8.6077608679581585E-2</c:v>
                </c:pt>
                <c:pt idx="9">
                  <c:v>4.0041916812984586E-2</c:v>
                </c:pt>
                <c:pt idx="10">
                  <c:v>4.4285258090691421E-2</c:v>
                </c:pt>
                <c:pt idx="11">
                  <c:v>3.0126088378274754E-2</c:v>
                </c:pt>
              </c:numCache>
            </c:numRef>
          </c:val>
          <c:smooth val="0"/>
        </c:ser>
        <c:dLbls>
          <c:showLegendKey val="0"/>
          <c:showVal val="0"/>
          <c:showCatName val="0"/>
          <c:showSerName val="0"/>
          <c:showPercent val="0"/>
          <c:showBubbleSize val="0"/>
        </c:dLbls>
        <c:marker val="1"/>
        <c:smooth val="0"/>
        <c:axId val="114349568"/>
        <c:axId val="114351104"/>
      </c:lineChart>
      <c:catAx>
        <c:axId val="114349568"/>
        <c:scaling>
          <c:orientation val="minMax"/>
        </c:scaling>
        <c:delete val="0"/>
        <c:axPos val="b"/>
        <c:majorTickMark val="out"/>
        <c:minorTickMark val="none"/>
        <c:tickLblPos val="nextTo"/>
        <c:crossAx val="114351104"/>
        <c:crosses val="autoZero"/>
        <c:auto val="1"/>
        <c:lblAlgn val="ctr"/>
        <c:lblOffset val="100"/>
        <c:noMultiLvlLbl val="0"/>
      </c:catAx>
      <c:valAx>
        <c:axId val="114351104"/>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4349568"/>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Moiese!$D$4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Moiese!$E$6:$E$17</c:f>
              <c:numCache>
                <c:formatCode>[&gt;=20]#,##0.0_);[&lt;=-20]\(#,##0.0\);#,##0.00_)</c:formatCode>
                <c:ptCount val="12"/>
                <c:pt idx="0">
                  <c:v>0</c:v>
                </c:pt>
                <c:pt idx="1">
                  <c:v>0</c:v>
                </c:pt>
                <c:pt idx="2">
                  <c:v>2.2586445747303891E-4</c:v>
                </c:pt>
                <c:pt idx="3">
                  <c:v>1.760156062558017E-2</c:v>
                </c:pt>
                <c:pt idx="4">
                  <c:v>0.11431017536912624</c:v>
                </c:pt>
                <c:pt idx="5">
                  <c:v>0.15574395839678495</c:v>
                </c:pt>
                <c:pt idx="6">
                  <c:v>0.19611578796865725</c:v>
                </c:pt>
                <c:pt idx="7">
                  <c:v>0.21080856784613364</c:v>
                </c:pt>
                <c:pt idx="8">
                  <c:v>0.12523703038835909</c:v>
                </c:pt>
                <c:pt idx="9">
                  <c:v>1.0531649587230079E-2</c:v>
                </c:pt>
                <c:pt idx="10">
                  <c:v>0</c:v>
                </c:pt>
                <c:pt idx="11">
                  <c:v>0</c:v>
                </c:pt>
              </c:numCache>
            </c:numRef>
          </c:val>
        </c:ser>
        <c:ser>
          <c:idx val="4"/>
          <c:order val="3"/>
          <c:tx>
            <c:strRef>
              <c:f>Moiese!$F$4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Moiese!$G$6:$G$17</c:f>
              <c:numCache>
                <c:formatCode>[&gt;=20]#,##0.0_);[&lt;=-20]\(#,##0.0\);#,##0.00_)</c:formatCode>
                <c:ptCount val="12"/>
                <c:pt idx="0">
                  <c:v>0</c:v>
                </c:pt>
                <c:pt idx="1">
                  <c:v>0</c:v>
                </c:pt>
                <c:pt idx="2">
                  <c:v>0</c:v>
                </c:pt>
                <c:pt idx="3">
                  <c:v>7.6237635575278941E-3</c:v>
                </c:pt>
                <c:pt idx="4">
                  <c:v>6.7689506461853483E-2</c:v>
                </c:pt>
                <c:pt idx="5">
                  <c:v>0.14253539336049417</c:v>
                </c:pt>
                <c:pt idx="6">
                  <c:v>0.25149060337311385</c:v>
                </c:pt>
                <c:pt idx="7">
                  <c:v>0.21051872343519853</c:v>
                </c:pt>
                <c:pt idx="8">
                  <c:v>0.12146141970161239</c:v>
                </c:pt>
                <c:pt idx="9">
                  <c:v>7.1076289684808532E-3</c:v>
                </c:pt>
                <c:pt idx="10">
                  <c:v>0</c:v>
                </c:pt>
                <c:pt idx="11">
                  <c:v>0</c:v>
                </c:pt>
              </c:numCache>
            </c:numRef>
          </c:val>
        </c:ser>
        <c:dLbls>
          <c:showLegendKey val="0"/>
          <c:showVal val="0"/>
          <c:showCatName val="0"/>
          <c:showSerName val="0"/>
          <c:showPercent val="0"/>
          <c:showBubbleSize val="0"/>
        </c:dLbls>
        <c:gapWidth val="150"/>
        <c:axId val="114936448"/>
        <c:axId val="114942336"/>
      </c:barChart>
      <c:lineChart>
        <c:grouping val="standard"/>
        <c:varyColors val="0"/>
        <c:ser>
          <c:idx val="1"/>
          <c:order val="0"/>
          <c:tx>
            <c:strRef>
              <c:f>Moiese!$Z$3</c:f>
              <c:strCache>
                <c:ptCount val="1"/>
                <c:pt idx="0">
                  <c:v>HYDROSS
2009 HIA
(Existing)
River
Headgate
Diversion</c:v>
                </c:pt>
              </c:strCache>
            </c:strRef>
          </c:tx>
          <c:spPr>
            <a:ln>
              <a:solidFill>
                <a:schemeClr val="accent3"/>
              </a:solidFill>
              <a:prstDash val="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Moiese!$AA$6:$AA$17</c:f>
              <c:numCache>
                <c:formatCode>[&gt;=20]#,##0.0_);[&lt;=-20]\(#,##0.0\);#,##0.00_)</c:formatCode>
                <c:ptCount val="12"/>
                <c:pt idx="0">
                  <c:v>1.8892462464541797E-4</c:v>
                </c:pt>
                <c:pt idx="1">
                  <c:v>1.4937333127452762E-4</c:v>
                </c:pt>
                <c:pt idx="2">
                  <c:v>5.1416681382157451E-4</c:v>
                </c:pt>
                <c:pt idx="3">
                  <c:v>6.7443403046437561E-2</c:v>
                </c:pt>
                <c:pt idx="4">
                  <c:v>0.47271552239632336</c:v>
                </c:pt>
                <c:pt idx="5">
                  <c:v>0.48186569491802189</c:v>
                </c:pt>
                <c:pt idx="6">
                  <c:v>0.5972625452212571</c:v>
                </c:pt>
                <c:pt idx="7">
                  <c:v>0.58299720008796996</c:v>
                </c:pt>
                <c:pt idx="8">
                  <c:v>0.39840017812497858</c:v>
                </c:pt>
                <c:pt idx="9">
                  <c:v>0.12449902368249334</c:v>
                </c:pt>
                <c:pt idx="10">
                  <c:v>3.1074260822776024E-2</c:v>
                </c:pt>
                <c:pt idx="11">
                  <c:v>5.8551273914498637E-3</c:v>
                </c:pt>
              </c:numCache>
            </c:numRef>
          </c:val>
          <c:smooth val="0"/>
        </c:ser>
        <c:ser>
          <c:idx val="2"/>
          <c:order val="1"/>
          <c:tx>
            <c:strRef>
              <c:f>Moiese!$AC$3</c:f>
              <c:strCache>
                <c:ptCount val="1"/>
                <c:pt idx="0">
                  <c:v>HYDROSS
Oper. Improv.
River
Headgate
Diversion</c:v>
                </c:pt>
              </c:strCache>
            </c:strRef>
          </c:tx>
          <c:spPr>
            <a:ln>
              <a:solidFill>
                <a:schemeClr val="accent2"/>
              </a:solidFill>
              <a:prstDash val="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Moiese!$AD$6:$AD$17</c:f>
              <c:numCache>
                <c:formatCode>[&gt;=20]#,##0.0_);[&lt;=-20]\(#,##0.0\);#,##0.00_)</c:formatCode>
                <c:ptCount val="12"/>
                <c:pt idx="0">
                  <c:v>0</c:v>
                </c:pt>
                <c:pt idx="1">
                  <c:v>0</c:v>
                </c:pt>
                <c:pt idx="2">
                  <c:v>0</c:v>
                </c:pt>
                <c:pt idx="3">
                  <c:v>3.4719555893588744E-2</c:v>
                </c:pt>
                <c:pt idx="4">
                  <c:v>0.22516282726274467</c:v>
                </c:pt>
                <c:pt idx="5">
                  <c:v>0.43969245317342681</c:v>
                </c:pt>
                <c:pt idx="6">
                  <c:v>0.77570828812280657</c:v>
                </c:pt>
                <c:pt idx="7">
                  <c:v>0.61489981302018226</c:v>
                </c:pt>
                <c:pt idx="8">
                  <c:v>0.34915411913134431</c:v>
                </c:pt>
                <c:pt idx="9">
                  <c:v>2.5393060922648366E-2</c:v>
                </c:pt>
                <c:pt idx="10">
                  <c:v>0</c:v>
                </c:pt>
                <c:pt idx="11">
                  <c:v>0</c:v>
                </c:pt>
              </c:numCache>
            </c:numRef>
          </c:val>
          <c:smooth val="0"/>
        </c:ser>
        <c:dLbls>
          <c:showLegendKey val="0"/>
          <c:showVal val="0"/>
          <c:showCatName val="0"/>
          <c:showSerName val="0"/>
          <c:showPercent val="0"/>
          <c:showBubbleSize val="0"/>
        </c:dLbls>
        <c:marker val="1"/>
        <c:smooth val="0"/>
        <c:axId val="114936448"/>
        <c:axId val="114942336"/>
      </c:lineChart>
      <c:catAx>
        <c:axId val="114936448"/>
        <c:scaling>
          <c:orientation val="minMax"/>
        </c:scaling>
        <c:delete val="0"/>
        <c:axPos val="b"/>
        <c:majorTickMark val="out"/>
        <c:minorTickMark val="none"/>
        <c:tickLblPos val="nextTo"/>
        <c:crossAx val="114942336"/>
        <c:crosses val="autoZero"/>
        <c:auto val="1"/>
        <c:lblAlgn val="ctr"/>
        <c:lblOffset val="100"/>
        <c:noMultiLvlLbl val="0"/>
      </c:catAx>
      <c:valAx>
        <c:axId val="114942336"/>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4936448"/>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0"/>
          <c:order val="0"/>
          <c:tx>
            <c:strRef>
              <c:f>'487600'!$B$4</c:f>
              <c:strCache>
                <c:ptCount val="1"/>
                <c:pt idx="0">
                  <c:v>Interim
Instream
Flow</c:v>
                </c:pt>
              </c:strCache>
            </c:strRef>
          </c:tx>
          <c:spPr>
            <a:ln>
              <a:solidFill>
                <a:schemeClr val="tx1"/>
              </a:solidFill>
              <a:prstDash val="dash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'487600'!$B$23:$B$34</c:f>
              <c:numCache>
                <c:formatCode>[&gt;=20]#,##0_);[&lt;=-20]\(#,##0\);#,##0.0_)</c:formatCode>
                <c:ptCount val="12"/>
                <c:pt idx="0">
                  <c:v>22</c:v>
                </c:pt>
                <c:pt idx="1">
                  <c:v>22</c:v>
                </c:pt>
                <c:pt idx="2">
                  <c:v>22</c:v>
                </c:pt>
                <c:pt idx="3">
                  <c:v>22</c:v>
                </c:pt>
                <c:pt idx="4">
                  <c:v>22</c:v>
                </c:pt>
                <c:pt idx="5">
                  <c:v>22</c:v>
                </c:pt>
                <c:pt idx="6">
                  <c:v>22</c:v>
                </c:pt>
                <c:pt idx="7">
                  <c:v>22</c:v>
                </c:pt>
                <c:pt idx="8">
                  <c:v>22</c:v>
                </c:pt>
                <c:pt idx="9">
                  <c:v>22</c:v>
                </c:pt>
                <c:pt idx="10">
                  <c:v>22</c:v>
                </c:pt>
                <c:pt idx="11">
                  <c:v>22</c:v>
                </c:pt>
              </c:numCache>
            </c:numRef>
          </c:val>
          <c:smooth val="0"/>
        </c:ser>
        <c:ser>
          <c:idx val="1"/>
          <c:order val="1"/>
          <c:tx>
            <c:strRef>
              <c:f>'487600'!$C$4</c:f>
              <c:strCache>
                <c:ptCount val="1"/>
                <c:pt idx="0">
                  <c:v>HYDROSS
Enforceable
Min. Flow
Oper. Improv.</c:v>
                </c:pt>
              </c:strCache>
            </c:strRef>
          </c:tx>
          <c:spPr>
            <a:ln>
              <a:solidFill>
                <a:schemeClr val="tx1"/>
              </a:solidFill>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'487600'!$C$23:$C$34</c:f>
              <c:numCache>
                <c:formatCode>[&gt;=20]#,##0_);[&lt;=-20]\(#,##0\);#,##0.0_)</c:formatCode>
                <c:ptCount val="12"/>
                <c:pt idx="0">
                  <c:v>20</c:v>
                </c:pt>
                <c:pt idx="1">
                  <c:v>20</c:v>
                </c:pt>
                <c:pt idx="2">
                  <c:v>22</c:v>
                </c:pt>
                <c:pt idx="3">
                  <c:v>27</c:v>
                </c:pt>
                <c:pt idx="4">
                  <c:v>75</c:v>
                </c:pt>
                <c:pt idx="5">
                  <c:v>85</c:v>
                </c:pt>
                <c:pt idx="6">
                  <c:v>45</c:v>
                </c:pt>
                <c:pt idx="7">
                  <c:v>27</c:v>
                </c:pt>
                <c:pt idx="8">
                  <c:v>23</c:v>
                </c:pt>
                <c:pt idx="9">
                  <c:v>22</c:v>
                </c:pt>
                <c:pt idx="10">
                  <c:v>22</c:v>
                </c:pt>
                <c:pt idx="11">
                  <c:v>22</c:v>
                </c:pt>
              </c:numCache>
            </c:numRef>
          </c:val>
          <c:smooth val="0"/>
        </c:ser>
        <c:ser>
          <c:idx val="3"/>
          <c:order val="2"/>
          <c:tx>
            <c:strRef>
              <c:f>'487600'!$K$5</c:f>
              <c:strCache>
                <c:ptCount val="1"/>
                <c:pt idx="0">
                  <c:v>HYDROSS
Natural
Flow</c:v>
                </c:pt>
              </c:strCache>
            </c:strRef>
          </c:tx>
          <c:spPr>
            <a:ln>
              <a:solidFill>
                <a:schemeClr val="accent1"/>
              </a:solidFill>
              <a:prstDash val="sys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'487600'!$K$23:$K$34</c:f>
              <c:numCache>
                <c:formatCode>[&gt;=20]#,##0_);[&lt;=-20]\(#,##0\);#,##0.0_)</c:formatCode>
                <c:ptCount val="12"/>
                <c:pt idx="0">
                  <c:v>23.861178315412186</c:v>
                </c:pt>
                <c:pt idx="1">
                  <c:v>24.417571924603177</c:v>
                </c:pt>
                <c:pt idx="2">
                  <c:v>25.694881272401432</c:v>
                </c:pt>
                <c:pt idx="3">
                  <c:v>41.942465277777778</c:v>
                </c:pt>
                <c:pt idx="4">
                  <c:v>138.35444668458783</c:v>
                </c:pt>
                <c:pt idx="5">
                  <c:v>272.22899305555558</c:v>
                </c:pt>
                <c:pt idx="6">
                  <c:v>189.4853494623656</c:v>
                </c:pt>
                <c:pt idx="7">
                  <c:v>85.830309139784944</c:v>
                </c:pt>
                <c:pt idx="8">
                  <c:v>62.037708333333327</c:v>
                </c:pt>
                <c:pt idx="9">
                  <c:v>45.029401881720425</c:v>
                </c:pt>
                <c:pt idx="10">
                  <c:v>40.805289351851847</c:v>
                </c:pt>
                <c:pt idx="11">
                  <c:v>30.9005376344086</c:v>
                </c:pt>
              </c:numCache>
            </c:numRef>
          </c:val>
          <c:smooth val="0"/>
        </c:ser>
        <c:ser>
          <c:idx val="4"/>
          <c:order val="3"/>
          <c:tx>
            <c:strRef>
              <c:f>'487600'!$M$5</c:f>
              <c:strCache>
                <c:ptCount val="1"/>
                <c:pt idx="0">
                  <c:v>HYDROSS
2009 HIA
(Existing)</c:v>
                </c:pt>
              </c:strCache>
            </c:strRef>
          </c:tx>
          <c:spPr>
            <a:ln>
              <a:solidFill>
                <a:schemeClr val="accent3"/>
              </a:solidFill>
              <a:prstDash val="sys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'487600'!$M$23:$M$34</c:f>
              <c:numCache>
                <c:formatCode>[&gt;=20]#,##0_);[&lt;=-20]\(#,##0\);#,##0.0_)</c:formatCode>
                <c:ptCount val="12"/>
                <c:pt idx="0">
                  <c:v>21.499442092293904</c:v>
                </c:pt>
                <c:pt idx="1">
                  <c:v>37.099914434523804</c:v>
                </c:pt>
                <c:pt idx="2">
                  <c:v>17.117271505376344</c:v>
                </c:pt>
                <c:pt idx="3">
                  <c:v>21.695468055555558</c:v>
                </c:pt>
                <c:pt idx="4">
                  <c:v>22.249891465053761</c:v>
                </c:pt>
                <c:pt idx="5">
                  <c:v>104.83372777777775</c:v>
                </c:pt>
                <c:pt idx="6">
                  <c:v>37.312372087813621</c:v>
                </c:pt>
                <c:pt idx="7">
                  <c:v>31.597805555555549</c:v>
                </c:pt>
                <c:pt idx="8">
                  <c:v>37.487270486111115</c:v>
                </c:pt>
                <c:pt idx="9">
                  <c:v>25.255551523297488</c:v>
                </c:pt>
                <c:pt idx="10">
                  <c:v>21.458257638888892</c:v>
                </c:pt>
                <c:pt idx="11">
                  <c:v>27.936010528673837</c:v>
                </c:pt>
              </c:numCache>
            </c:numRef>
          </c:val>
          <c:smooth val="0"/>
        </c:ser>
        <c:ser>
          <c:idx val="5"/>
          <c:order val="4"/>
          <c:tx>
            <c:strRef>
              <c:f>'487600'!$N$5</c:f>
              <c:strCache>
                <c:ptCount val="1"/>
                <c:pt idx="0">
                  <c:v>HYDROSS
Achievable
Management
Target
Oper. Improv.</c:v>
                </c:pt>
              </c:strCache>
            </c:strRef>
          </c:tx>
          <c:spPr>
            <a:ln>
              <a:solidFill>
                <a:schemeClr val="accent2"/>
              </a:solidFill>
              <a:prstDash val="sys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'487600'!$N$23:$N$34</c:f>
              <c:numCache>
                <c:formatCode>[&gt;=20]#,##0_);[&lt;=-20]\(#,##0\);#,##0.0_)</c:formatCode>
                <c:ptCount val="12"/>
                <c:pt idx="0">
                  <c:v>21.980528225806449</c:v>
                </c:pt>
                <c:pt idx="1">
                  <c:v>22.867169394841266</c:v>
                </c:pt>
                <c:pt idx="2">
                  <c:v>21.742377240143366</c:v>
                </c:pt>
                <c:pt idx="3">
                  <c:v>26.726281134259263</c:v>
                </c:pt>
                <c:pt idx="4">
                  <c:v>76.035719646057345</c:v>
                </c:pt>
                <c:pt idx="5">
                  <c:v>130.02343495370371</c:v>
                </c:pt>
                <c:pt idx="6">
                  <c:v>91.378825940860224</c:v>
                </c:pt>
                <c:pt idx="7">
                  <c:v>70.27638799283153</c:v>
                </c:pt>
                <c:pt idx="8">
                  <c:v>73.269099189814824</c:v>
                </c:pt>
                <c:pt idx="9">
                  <c:v>52.914758288530479</c:v>
                </c:pt>
                <c:pt idx="10">
                  <c:v>35.168734027777774</c:v>
                </c:pt>
                <c:pt idx="11">
                  <c:v>29.210373095878136</c:v>
                </c:pt>
              </c:numCache>
            </c:numRef>
          </c:val>
          <c:smooth val="0"/>
        </c:ser>
        <c:dLbls>
          <c:showLegendKey val="0"/>
          <c:showVal val="0"/>
          <c:showCatName val="0"/>
          <c:showSerName val="0"/>
          <c:showPercent val="0"/>
          <c:showBubbleSize val="0"/>
        </c:dLbls>
        <c:marker val="1"/>
        <c:smooth val="0"/>
        <c:axId val="67159168"/>
        <c:axId val="67160704"/>
      </c:lineChart>
      <c:catAx>
        <c:axId val="67159168"/>
        <c:scaling>
          <c:orientation val="minMax"/>
        </c:scaling>
        <c:delete val="0"/>
        <c:axPos val="b"/>
        <c:majorTickMark val="out"/>
        <c:minorTickMark val="none"/>
        <c:tickLblPos val="nextTo"/>
        <c:crossAx val="67160704"/>
        <c:crosses val="autoZero"/>
        <c:auto val="1"/>
        <c:lblAlgn val="ctr"/>
        <c:lblOffset val="100"/>
        <c:noMultiLvlLbl val="0"/>
      </c:catAx>
      <c:valAx>
        <c:axId val="67160704"/>
        <c:scaling>
          <c:orientation val="minMax"/>
          <c:max val="5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6715916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Moiese!$D$4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Moiese!$B$21:$B$32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Moiese!$E$21:$E$32</c:f>
              <c:numCache>
                <c:formatCode>[&gt;=20]#,##0.0_);[&lt;=-20]\(#,##0.0\);#,##0.00_)</c:formatCode>
                <c:ptCount val="12"/>
                <c:pt idx="0">
                  <c:v>0</c:v>
                </c:pt>
                <c:pt idx="1">
                  <c:v>0</c:v>
                </c:pt>
                <c:pt idx="2">
                  <c:v>2.7122203430803173E-4</c:v>
                </c:pt>
                <c:pt idx="3">
                  <c:v>2.3516478462405316E-2</c:v>
                </c:pt>
                <c:pt idx="4">
                  <c:v>0.11844638043429022</c:v>
                </c:pt>
                <c:pt idx="5">
                  <c:v>0.15479255968901146</c:v>
                </c:pt>
                <c:pt idx="6">
                  <c:v>0.19680637157299097</c:v>
                </c:pt>
                <c:pt idx="7">
                  <c:v>0.20826887047513307</c:v>
                </c:pt>
                <c:pt idx="8">
                  <c:v>0.11517382432304953</c:v>
                </c:pt>
                <c:pt idx="9">
                  <c:v>1.5821971504775968E-2</c:v>
                </c:pt>
                <c:pt idx="10">
                  <c:v>0</c:v>
                </c:pt>
                <c:pt idx="11">
                  <c:v>0</c:v>
                </c:pt>
              </c:numCache>
            </c:numRef>
          </c:val>
        </c:ser>
        <c:ser>
          <c:idx val="4"/>
          <c:order val="3"/>
          <c:tx>
            <c:strRef>
              <c:f>Moiese!$F$4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Moiese!$B$21:$B$32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Moiese!$G$21:$G$32</c:f>
              <c:numCache>
                <c:formatCode>[&gt;=20]#,##0.0_);[&lt;=-20]\(#,##0.0\);#,##0.00_)</c:formatCode>
                <c:ptCount val="12"/>
                <c:pt idx="0">
                  <c:v>0</c:v>
                </c:pt>
                <c:pt idx="1">
                  <c:v>0</c:v>
                </c:pt>
                <c:pt idx="2">
                  <c:v>0</c:v>
                </c:pt>
                <c:pt idx="3">
                  <c:v>1.238489399651533E-2</c:v>
                </c:pt>
                <c:pt idx="4">
                  <c:v>7.8003326358695127E-2</c:v>
                </c:pt>
                <c:pt idx="5">
                  <c:v>0.14858012962844647</c:v>
                </c:pt>
                <c:pt idx="6">
                  <c:v>0.24656740980598732</c:v>
                </c:pt>
                <c:pt idx="7">
                  <c:v>0.21776794729705873</c:v>
                </c:pt>
                <c:pt idx="8">
                  <c:v>8.8434605264979912E-2</c:v>
                </c:pt>
                <c:pt idx="9">
                  <c:v>1.1512730823267108E-2</c:v>
                </c:pt>
                <c:pt idx="10">
                  <c:v>0</c:v>
                </c:pt>
                <c:pt idx="11">
                  <c:v>0</c:v>
                </c:pt>
              </c:numCache>
            </c:numRef>
          </c:val>
        </c:ser>
        <c:dLbls>
          <c:showLegendKey val="0"/>
          <c:showVal val="0"/>
          <c:showCatName val="0"/>
          <c:showSerName val="0"/>
          <c:showPercent val="0"/>
          <c:showBubbleSize val="0"/>
        </c:dLbls>
        <c:gapWidth val="150"/>
        <c:axId val="115068928"/>
        <c:axId val="115070464"/>
      </c:barChart>
      <c:lineChart>
        <c:grouping val="standard"/>
        <c:varyColors val="0"/>
        <c:ser>
          <c:idx val="1"/>
          <c:order val="0"/>
          <c:tx>
            <c:strRef>
              <c:f>Moiese!$Z$3</c:f>
              <c:strCache>
                <c:ptCount val="1"/>
                <c:pt idx="0">
                  <c:v>HYDROSS
2009 HIA
(Existing)
River
Headgate
Diversion</c:v>
                </c:pt>
              </c:strCache>
            </c:strRef>
          </c:tx>
          <c:spPr>
            <a:ln>
              <a:solidFill>
                <a:schemeClr val="accent3"/>
              </a:solidFill>
              <a:prstDash val="sys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Moiese!$AA$21:$AA$32</c:f>
              <c:numCache>
                <c:formatCode>[&gt;=20]#,##0.0_);[&lt;=-20]\(#,##0.0\);#,##0.00_)</c:formatCode>
                <c:ptCount val="12"/>
                <c:pt idx="0">
                  <c:v>0</c:v>
                </c:pt>
                <c:pt idx="1">
                  <c:v>0</c:v>
                </c:pt>
                <c:pt idx="2">
                  <c:v>3.9244098859271786E-4</c:v>
                </c:pt>
                <c:pt idx="3">
                  <c:v>7.8131596089639696E-2</c:v>
                </c:pt>
                <c:pt idx="4">
                  <c:v>0.47354763552967022</c:v>
                </c:pt>
                <c:pt idx="5">
                  <c:v>0.47781751124345506</c:v>
                </c:pt>
                <c:pt idx="6">
                  <c:v>0.58887216712496182</c:v>
                </c:pt>
                <c:pt idx="7">
                  <c:v>0.58081291911264876</c:v>
                </c:pt>
                <c:pt idx="8">
                  <c:v>0.37506478703843998</c:v>
                </c:pt>
                <c:pt idx="9">
                  <c:v>0.13718423704664248</c:v>
                </c:pt>
                <c:pt idx="10">
                  <c:v>3.107426082277602E-2</c:v>
                </c:pt>
                <c:pt idx="11">
                  <c:v>5.8551273914498637E-3</c:v>
                </c:pt>
              </c:numCache>
            </c:numRef>
          </c:val>
          <c:smooth val="0"/>
        </c:ser>
        <c:ser>
          <c:idx val="2"/>
          <c:order val="1"/>
          <c:tx>
            <c:strRef>
              <c:f>Moiese!$AC$3</c:f>
              <c:strCache>
                <c:ptCount val="1"/>
                <c:pt idx="0">
                  <c:v>HYDROSS
Oper. Improv.
River
Headgate
Diversion</c:v>
                </c:pt>
              </c:strCache>
            </c:strRef>
          </c:tx>
          <c:spPr>
            <a:ln>
              <a:solidFill>
                <a:schemeClr val="accent2"/>
              </a:solidFill>
              <a:prstDash val="sys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Moiese!$AD$21:$AD$32</c:f>
              <c:numCache>
                <c:formatCode>[&gt;=20]#,##0.0_);[&lt;=-20]\(#,##0.0\);#,##0.00_)</c:formatCode>
                <c:ptCount val="12"/>
                <c:pt idx="0">
                  <c:v>0</c:v>
                </c:pt>
                <c:pt idx="1">
                  <c:v>0</c:v>
                </c:pt>
                <c:pt idx="2">
                  <c:v>0</c:v>
                </c:pt>
                <c:pt idx="3">
                  <c:v>4.4702527755561362E-2</c:v>
                </c:pt>
                <c:pt idx="4">
                  <c:v>0.25929612705189425</c:v>
                </c:pt>
                <c:pt idx="5">
                  <c:v>0.45965264928850497</c:v>
                </c:pt>
                <c:pt idx="6">
                  <c:v>0.7606759169231111</c:v>
                </c:pt>
                <c:pt idx="7">
                  <c:v>0.62922460358913634</c:v>
                </c:pt>
                <c:pt idx="8">
                  <c:v>0.254817740160311</c:v>
                </c:pt>
                <c:pt idx="9">
                  <c:v>4.1124641235822379E-2</c:v>
                </c:pt>
                <c:pt idx="10">
                  <c:v>0</c:v>
                </c:pt>
                <c:pt idx="11">
                  <c:v>0</c:v>
                </c:pt>
              </c:numCache>
            </c:numRef>
          </c:val>
          <c:smooth val="0"/>
        </c:ser>
        <c:dLbls>
          <c:showLegendKey val="0"/>
          <c:showVal val="0"/>
          <c:showCatName val="0"/>
          <c:showSerName val="0"/>
          <c:showPercent val="0"/>
          <c:showBubbleSize val="0"/>
        </c:dLbls>
        <c:marker val="1"/>
        <c:smooth val="0"/>
        <c:axId val="115068928"/>
        <c:axId val="115070464"/>
      </c:lineChart>
      <c:catAx>
        <c:axId val="115068928"/>
        <c:scaling>
          <c:orientation val="minMax"/>
        </c:scaling>
        <c:delete val="0"/>
        <c:axPos val="b"/>
        <c:majorTickMark val="out"/>
        <c:minorTickMark val="none"/>
        <c:tickLblPos val="nextTo"/>
        <c:crossAx val="115070464"/>
        <c:crosses val="autoZero"/>
        <c:auto val="1"/>
        <c:lblAlgn val="ctr"/>
        <c:lblOffset val="100"/>
        <c:noMultiLvlLbl val="0"/>
      </c:catAx>
      <c:valAx>
        <c:axId val="11507046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5068928"/>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Moiese!$D$4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Moiese!$B$36:$B$47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Moiese!$E$36:$E$47</c:f>
              <c:numCache>
                <c:formatCode>[&gt;=20]#,##0.0_);[&lt;=-20]\(#,##0.0\);#,##0.00_)</c:formatCode>
                <c:ptCount val="12"/>
                <c:pt idx="0">
                  <c:v>0</c:v>
                </c:pt>
                <c:pt idx="1">
                  <c:v>0</c:v>
                </c:pt>
                <c:pt idx="2">
                  <c:v>5.1976528019856709E-4</c:v>
                </c:pt>
                <c:pt idx="3">
                  <c:v>2.4839348856612126E-2</c:v>
                </c:pt>
                <c:pt idx="4">
                  <c:v>0.130356519697225</c:v>
                </c:pt>
                <c:pt idx="5">
                  <c:v>0.15551574758763217</c:v>
                </c:pt>
                <c:pt idx="6">
                  <c:v>0.20605169063158776</c:v>
                </c:pt>
                <c:pt idx="7">
                  <c:v>0.21037630001069316</c:v>
                </c:pt>
                <c:pt idx="8">
                  <c:v>0.13086509848928299</c:v>
                </c:pt>
                <c:pt idx="9">
                  <c:v>2.0593843753818387E-2</c:v>
                </c:pt>
                <c:pt idx="10">
                  <c:v>0</c:v>
                </c:pt>
                <c:pt idx="11">
                  <c:v>0</c:v>
                </c:pt>
              </c:numCache>
            </c:numRef>
          </c:val>
        </c:ser>
        <c:ser>
          <c:idx val="4"/>
          <c:order val="3"/>
          <c:tx>
            <c:strRef>
              <c:f>Moiese!$F$4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Moiese!$B$36:$B$47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Moiese!$G$36:$G$47</c:f>
              <c:numCache>
                <c:formatCode>[&gt;=20]#,##0.0_);[&lt;=-20]\(#,##0.0\);#,##0.00_)</c:formatCode>
                <c:ptCount val="12"/>
                <c:pt idx="0">
                  <c:v>0</c:v>
                </c:pt>
                <c:pt idx="1">
                  <c:v>0</c:v>
                </c:pt>
                <c:pt idx="2">
                  <c:v>0</c:v>
                </c:pt>
                <c:pt idx="3">
                  <c:v>1.1075649883646038E-2</c:v>
                </c:pt>
                <c:pt idx="4">
                  <c:v>8.3367756461622394E-2</c:v>
                </c:pt>
                <c:pt idx="5">
                  <c:v>0.16502157580915269</c:v>
                </c:pt>
                <c:pt idx="6">
                  <c:v>0.24528955694615953</c:v>
                </c:pt>
                <c:pt idx="7">
                  <c:v>0.22521239214265368</c:v>
                </c:pt>
                <c:pt idx="8">
                  <c:v>0.10156279042336258</c:v>
                </c:pt>
                <c:pt idx="9">
                  <c:v>1.2662923067746367E-2</c:v>
                </c:pt>
                <c:pt idx="10">
                  <c:v>0</c:v>
                </c:pt>
                <c:pt idx="11">
                  <c:v>0</c:v>
                </c:pt>
              </c:numCache>
            </c:numRef>
          </c:val>
        </c:ser>
        <c:dLbls>
          <c:showLegendKey val="0"/>
          <c:showVal val="0"/>
          <c:showCatName val="0"/>
          <c:showSerName val="0"/>
          <c:showPercent val="0"/>
          <c:showBubbleSize val="0"/>
        </c:dLbls>
        <c:gapWidth val="150"/>
        <c:axId val="116278016"/>
        <c:axId val="116279552"/>
      </c:barChart>
      <c:lineChart>
        <c:grouping val="standard"/>
        <c:varyColors val="0"/>
        <c:ser>
          <c:idx val="1"/>
          <c:order val="0"/>
          <c:tx>
            <c:strRef>
              <c:f>Moiese!$Z$3</c:f>
              <c:strCache>
                <c:ptCount val="1"/>
                <c:pt idx="0">
                  <c:v>HYDROSS
2009 HIA
(Existing)
River
Headgate
Diversion</c:v>
                </c:pt>
              </c:strCache>
            </c:strRef>
          </c:tx>
          <c:spPr>
            <a:ln>
              <a:solidFill>
                <a:schemeClr val="accent3"/>
              </a:solidFill>
              <a:prstDash val="sysDot"/>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Moiese!$AA$36:$AA$47</c:f>
              <c:numCache>
                <c:formatCode>[&gt;=20]#,##0.0_);[&lt;=-20]\(#,##0.0\);#,##0.00_)</c:formatCode>
                <c:ptCount val="12"/>
                <c:pt idx="0">
                  <c:v>0</c:v>
                </c:pt>
                <c:pt idx="1">
                  <c:v>0</c:v>
                </c:pt>
                <c:pt idx="2">
                  <c:v>7.7681812125544847E-4</c:v>
                </c:pt>
                <c:pt idx="3">
                  <c:v>8.306961986619496E-2</c:v>
                </c:pt>
                <c:pt idx="4">
                  <c:v>0.49331176242092967</c:v>
                </c:pt>
                <c:pt idx="5">
                  <c:v>0.48239214951230819</c:v>
                </c:pt>
                <c:pt idx="6">
                  <c:v>0.61647564195730065</c:v>
                </c:pt>
                <c:pt idx="7">
                  <c:v>0.5816609039624292</c:v>
                </c:pt>
                <c:pt idx="8">
                  <c:v>0.4005202042482861</c:v>
                </c:pt>
                <c:pt idx="9">
                  <c:v>0.14865680007617732</c:v>
                </c:pt>
                <c:pt idx="10">
                  <c:v>3.1074260822776031E-2</c:v>
                </c:pt>
                <c:pt idx="11">
                  <c:v>5.8551273914498655E-3</c:v>
                </c:pt>
              </c:numCache>
            </c:numRef>
          </c:val>
          <c:smooth val="0"/>
        </c:ser>
        <c:ser>
          <c:idx val="2"/>
          <c:order val="1"/>
          <c:tx>
            <c:strRef>
              <c:f>Moiese!$AC$3</c:f>
              <c:strCache>
                <c:ptCount val="1"/>
                <c:pt idx="0">
                  <c:v>HYDROSS
Oper. Improv.
River
Headgate
Diversion</c:v>
                </c:pt>
              </c:strCache>
            </c:strRef>
          </c:tx>
          <c:spPr>
            <a:ln>
              <a:solidFill>
                <a:schemeClr val="accent2"/>
              </a:solidFill>
              <a:prstDash val="sysDot"/>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Moiese!$AD$36:$AD$47</c:f>
              <c:numCache>
                <c:formatCode>[&gt;=20]#,##0.0_);[&lt;=-20]\(#,##0.0\);#,##0.00_)</c:formatCode>
                <c:ptCount val="12"/>
                <c:pt idx="0">
                  <c:v>0</c:v>
                </c:pt>
                <c:pt idx="1">
                  <c:v>0</c:v>
                </c:pt>
                <c:pt idx="2">
                  <c:v>0</c:v>
                </c:pt>
                <c:pt idx="3">
                  <c:v>4.0957335838583665E-2</c:v>
                </c:pt>
                <c:pt idx="4">
                  <c:v>0.27658843306851016</c:v>
                </c:pt>
                <c:pt idx="5">
                  <c:v>0.50767829455337243</c:v>
                </c:pt>
                <c:pt idx="6">
                  <c:v>0.75467503842185368</c:v>
                </c:pt>
                <c:pt idx="7">
                  <c:v>0.64593127824140739</c:v>
                </c:pt>
                <c:pt idx="8">
                  <c:v>0.29130780948098906</c:v>
                </c:pt>
                <c:pt idx="9">
                  <c:v>4.5233181991612768E-2</c:v>
                </c:pt>
                <c:pt idx="10">
                  <c:v>0</c:v>
                </c:pt>
                <c:pt idx="11">
                  <c:v>0</c:v>
                </c:pt>
              </c:numCache>
            </c:numRef>
          </c:val>
          <c:smooth val="0"/>
        </c:ser>
        <c:dLbls>
          <c:showLegendKey val="0"/>
          <c:showVal val="0"/>
          <c:showCatName val="0"/>
          <c:showSerName val="0"/>
          <c:showPercent val="0"/>
          <c:showBubbleSize val="0"/>
        </c:dLbls>
        <c:marker val="1"/>
        <c:smooth val="0"/>
        <c:axId val="116278016"/>
        <c:axId val="116279552"/>
      </c:lineChart>
      <c:catAx>
        <c:axId val="116278016"/>
        <c:scaling>
          <c:orientation val="minMax"/>
        </c:scaling>
        <c:delete val="0"/>
        <c:axPos val="b"/>
        <c:majorTickMark val="out"/>
        <c:minorTickMark val="none"/>
        <c:tickLblPos val="nextTo"/>
        <c:crossAx val="116279552"/>
        <c:crosses val="autoZero"/>
        <c:auto val="1"/>
        <c:lblAlgn val="ctr"/>
        <c:lblOffset val="100"/>
        <c:noMultiLvlLbl val="0"/>
      </c:catAx>
      <c:valAx>
        <c:axId val="11627955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6278016"/>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PabloFdrNorth!$D$4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PabloFdrNorth!$E$6:$E$17</c:f>
              <c:numCache>
                <c:formatCode>[&gt;=20]#,##0.0_);[&lt;=-20]\(#,##0.0\);#,##0.00_)</c:formatCode>
                <c:ptCount val="12"/>
                <c:pt idx="0">
                  <c:v>0</c:v>
                </c:pt>
                <c:pt idx="1">
                  <c:v>0</c:v>
                </c:pt>
                <c:pt idx="2">
                  <c:v>0</c:v>
                </c:pt>
                <c:pt idx="3">
                  <c:v>9.5457067802608691E-3</c:v>
                </c:pt>
                <c:pt idx="4">
                  <c:v>2.9880228227964354E-2</c:v>
                </c:pt>
                <c:pt idx="5">
                  <c:v>0.10844020988464687</c:v>
                </c:pt>
                <c:pt idx="6">
                  <c:v>0.22054215622659304</c:v>
                </c:pt>
                <c:pt idx="7">
                  <c:v>0.20945682226648504</c:v>
                </c:pt>
                <c:pt idx="8">
                  <c:v>7.792187345717308E-2</c:v>
                </c:pt>
                <c:pt idx="9">
                  <c:v>4.5387172114729115E-3</c:v>
                </c:pt>
                <c:pt idx="10">
                  <c:v>0</c:v>
                </c:pt>
                <c:pt idx="11">
                  <c:v>0</c:v>
                </c:pt>
              </c:numCache>
            </c:numRef>
          </c:val>
        </c:ser>
        <c:ser>
          <c:idx val="4"/>
          <c:order val="3"/>
          <c:tx>
            <c:strRef>
              <c:f>PabloFdrNorth!$F$4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PabloFdrNorth!$G$6:$G$17</c:f>
              <c:numCache>
                <c:formatCode>[&gt;=20]#,##0.0_);[&lt;=-20]\(#,##0.0\);#,##0.00_)</c:formatCode>
                <c:ptCount val="12"/>
                <c:pt idx="0">
                  <c:v>0</c:v>
                </c:pt>
                <c:pt idx="1">
                  <c:v>0</c:v>
                </c:pt>
                <c:pt idx="2">
                  <c:v>0</c:v>
                </c:pt>
                <c:pt idx="3">
                  <c:v>1.0956478497707686E-2</c:v>
                </c:pt>
                <c:pt idx="4">
                  <c:v>3.7566116521894531E-2</c:v>
                </c:pt>
                <c:pt idx="5">
                  <c:v>0.12031877755725054</c:v>
                </c:pt>
                <c:pt idx="6">
                  <c:v>0.25314695304803131</c:v>
                </c:pt>
                <c:pt idx="7">
                  <c:v>0.20482256449009276</c:v>
                </c:pt>
                <c:pt idx="8">
                  <c:v>9.4777529951031725E-2</c:v>
                </c:pt>
                <c:pt idx="9">
                  <c:v>0</c:v>
                </c:pt>
                <c:pt idx="10">
                  <c:v>0</c:v>
                </c:pt>
                <c:pt idx="11">
                  <c:v>0</c:v>
                </c:pt>
              </c:numCache>
            </c:numRef>
          </c:val>
        </c:ser>
        <c:dLbls>
          <c:showLegendKey val="0"/>
          <c:showVal val="0"/>
          <c:showCatName val="0"/>
          <c:showSerName val="0"/>
          <c:showPercent val="0"/>
          <c:showBubbleSize val="0"/>
        </c:dLbls>
        <c:gapWidth val="150"/>
        <c:axId val="116410240"/>
        <c:axId val="116411776"/>
      </c:barChart>
      <c:lineChart>
        <c:grouping val="standard"/>
        <c:varyColors val="0"/>
        <c:ser>
          <c:idx val="1"/>
          <c:order val="0"/>
          <c:tx>
            <c:strRef>
              <c:f>PabloFdrNorth!$Z$3</c:f>
              <c:strCache>
                <c:ptCount val="1"/>
                <c:pt idx="0">
                  <c:v>HYDROSS
2009 HIA
(Existing)
River
Headgate
Diversion</c:v>
                </c:pt>
              </c:strCache>
            </c:strRef>
          </c:tx>
          <c:spPr>
            <a:ln>
              <a:solidFill>
                <a:schemeClr val="accent3"/>
              </a:solidFill>
              <a:prstDash val="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PabloFdrNorth!$AA$6:$AA$17</c:f>
              <c:numCache>
                <c:formatCode>[&gt;=20]#,##0.0_);[&lt;=-20]\(#,##0.0\);#,##0.00_)</c:formatCode>
                <c:ptCount val="12"/>
                <c:pt idx="0">
                  <c:v>8.3304070599279009E-3</c:v>
                </c:pt>
                <c:pt idx="1">
                  <c:v>6.6309843940816085E-2</c:v>
                </c:pt>
                <c:pt idx="2">
                  <c:v>7.8196056696765465E-2</c:v>
                </c:pt>
                <c:pt idx="3">
                  <c:v>0.37950888498995766</c:v>
                </c:pt>
                <c:pt idx="4">
                  <c:v>0.94384877415199342</c:v>
                </c:pt>
                <c:pt idx="5">
                  <c:v>1.8225244053074598</c:v>
                </c:pt>
                <c:pt idx="6">
                  <c:v>1.8326697333163651</c:v>
                </c:pt>
                <c:pt idx="7">
                  <c:v>1.5637246224650803</c:v>
                </c:pt>
                <c:pt idx="8">
                  <c:v>0.54216045166658955</c:v>
                </c:pt>
                <c:pt idx="9">
                  <c:v>0.19748597189887773</c:v>
                </c:pt>
                <c:pt idx="10">
                  <c:v>9.6118263002816534E-2</c:v>
                </c:pt>
                <c:pt idx="11">
                  <c:v>8.2693000127183024E-3</c:v>
                </c:pt>
              </c:numCache>
            </c:numRef>
          </c:val>
          <c:smooth val="0"/>
        </c:ser>
        <c:ser>
          <c:idx val="2"/>
          <c:order val="1"/>
          <c:tx>
            <c:strRef>
              <c:f>PabloFdrNorth!$AC$3</c:f>
              <c:strCache>
                <c:ptCount val="1"/>
                <c:pt idx="0">
                  <c:v>HYDROSS
Oper. Improv.
River
Headgate
Diversion</c:v>
                </c:pt>
              </c:strCache>
            </c:strRef>
          </c:tx>
          <c:spPr>
            <a:ln>
              <a:solidFill>
                <a:schemeClr val="accent2"/>
              </a:solidFill>
              <a:prstDash val="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PabloFdrNorth!$AD$6:$AD$17</c:f>
              <c:numCache>
                <c:formatCode>[&gt;=20]#,##0.0_);[&lt;=-20]\(#,##0.0\);#,##0.00_)</c:formatCode>
                <c:ptCount val="12"/>
                <c:pt idx="0">
                  <c:v>1.7251366911551481E-2</c:v>
                </c:pt>
                <c:pt idx="1">
                  <c:v>8.4057872930073021E-3</c:v>
                </c:pt>
                <c:pt idx="2">
                  <c:v>3.4020121960799822E-2</c:v>
                </c:pt>
                <c:pt idx="3">
                  <c:v>0.45968177734638688</c:v>
                </c:pt>
                <c:pt idx="4">
                  <c:v>0.6504222959454099</c:v>
                </c:pt>
                <c:pt idx="5">
                  <c:v>1.2677709601072911</c:v>
                </c:pt>
                <c:pt idx="6">
                  <c:v>1.3946517150799416</c:v>
                </c:pt>
                <c:pt idx="7">
                  <c:v>1.4350974437767297</c:v>
                </c:pt>
                <c:pt idx="8">
                  <c:v>0.7346853458224879</c:v>
                </c:pt>
                <c:pt idx="9">
                  <c:v>0.12491663174191889</c:v>
                </c:pt>
                <c:pt idx="10">
                  <c:v>2.3002565943470835E-2</c:v>
                </c:pt>
                <c:pt idx="11">
                  <c:v>1.3261567365986208E-2</c:v>
                </c:pt>
              </c:numCache>
            </c:numRef>
          </c:val>
          <c:smooth val="0"/>
        </c:ser>
        <c:dLbls>
          <c:showLegendKey val="0"/>
          <c:showVal val="0"/>
          <c:showCatName val="0"/>
          <c:showSerName val="0"/>
          <c:showPercent val="0"/>
          <c:showBubbleSize val="0"/>
        </c:dLbls>
        <c:marker val="1"/>
        <c:smooth val="0"/>
        <c:axId val="116410240"/>
        <c:axId val="116411776"/>
      </c:lineChart>
      <c:catAx>
        <c:axId val="116410240"/>
        <c:scaling>
          <c:orientation val="minMax"/>
        </c:scaling>
        <c:delete val="0"/>
        <c:axPos val="b"/>
        <c:majorTickMark val="out"/>
        <c:minorTickMark val="none"/>
        <c:tickLblPos val="nextTo"/>
        <c:crossAx val="116411776"/>
        <c:crosses val="autoZero"/>
        <c:auto val="1"/>
        <c:lblAlgn val="ctr"/>
        <c:lblOffset val="100"/>
        <c:noMultiLvlLbl val="0"/>
      </c:catAx>
      <c:valAx>
        <c:axId val="116411776"/>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6410240"/>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PabloFdrNorth!$D$4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PabloFdrNorth!$B$21:$B$32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PabloFdrNorth!$E$21:$E$32</c:f>
              <c:numCache>
                <c:formatCode>[&gt;=20]#,##0.0_);[&lt;=-20]\(#,##0.0\);#,##0.00_)</c:formatCode>
                <c:ptCount val="12"/>
                <c:pt idx="0">
                  <c:v>0</c:v>
                </c:pt>
                <c:pt idx="1">
                  <c:v>0</c:v>
                </c:pt>
                <c:pt idx="2">
                  <c:v>9.1271879443307214E-5</c:v>
                </c:pt>
                <c:pt idx="3">
                  <c:v>1.0893233215150703E-2</c:v>
                </c:pt>
                <c:pt idx="4">
                  <c:v>3.2446435045083641E-2</c:v>
                </c:pt>
                <c:pt idx="5">
                  <c:v>9.7226553942864752E-2</c:v>
                </c:pt>
                <c:pt idx="6">
                  <c:v>0.22815522272318642</c:v>
                </c:pt>
                <c:pt idx="7">
                  <c:v>0.20334123799169232</c:v>
                </c:pt>
                <c:pt idx="8">
                  <c:v>6.5561612337799183E-2</c:v>
                </c:pt>
                <c:pt idx="9">
                  <c:v>8.2300748341344581E-3</c:v>
                </c:pt>
                <c:pt idx="10">
                  <c:v>0</c:v>
                </c:pt>
                <c:pt idx="11">
                  <c:v>0</c:v>
                </c:pt>
              </c:numCache>
            </c:numRef>
          </c:val>
        </c:ser>
        <c:ser>
          <c:idx val="4"/>
          <c:order val="3"/>
          <c:tx>
            <c:strRef>
              <c:f>PabloFdrNorth!$F$4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PabloFdrNorth!$B$21:$B$32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PabloFdrNorth!$G$21:$G$32</c:f>
              <c:numCache>
                <c:formatCode>[&gt;=20]#,##0.0_);[&lt;=-20]\(#,##0.0\);#,##0.00_)</c:formatCode>
                <c:ptCount val="12"/>
                <c:pt idx="0">
                  <c:v>0</c:v>
                </c:pt>
                <c:pt idx="1">
                  <c:v>0</c:v>
                </c:pt>
                <c:pt idx="2">
                  <c:v>0</c:v>
                </c:pt>
                <c:pt idx="3">
                  <c:v>1.9134635564702619E-2</c:v>
                </c:pt>
                <c:pt idx="4">
                  <c:v>4.9526485469831606E-2</c:v>
                </c:pt>
                <c:pt idx="5">
                  <c:v>0.12189489371885356</c:v>
                </c:pt>
                <c:pt idx="6">
                  <c:v>0.27873189388054714</c:v>
                </c:pt>
                <c:pt idx="7">
                  <c:v>0.21533474774193578</c:v>
                </c:pt>
                <c:pt idx="8">
                  <c:v>7.7837303182163142E-2</c:v>
                </c:pt>
                <c:pt idx="9">
                  <c:v>0</c:v>
                </c:pt>
                <c:pt idx="10">
                  <c:v>0</c:v>
                </c:pt>
                <c:pt idx="11">
                  <c:v>0</c:v>
                </c:pt>
              </c:numCache>
            </c:numRef>
          </c:val>
        </c:ser>
        <c:dLbls>
          <c:showLegendKey val="0"/>
          <c:showVal val="0"/>
          <c:showCatName val="0"/>
          <c:showSerName val="0"/>
          <c:showPercent val="0"/>
          <c:showBubbleSize val="0"/>
        </c:dLbls>
        <c:gapWidth val="150"/>
        <c:axId val="116526080"/>
        <c:axId val="116544256"/>
      </c:barChart>
      <c:lineChart>
        <c:grouping val="standard"/>
        <c:varyColors val="0"/>
        <c:ser>
          <c:idx val="1"/>
          <c:order val="0"/>
          <c:tx>
            <c:strRef>
              <c:f>PabloFdrNorth!$Z$3</c:f>
              <c:strCache>
                <c:ptCount val="1"/>
                <c:pt idx="0">
                  <c:v>HYDROSS
2009 HIA
(Existing)
River
Headgate
Diversion</c:v>
                </c:pt>
              </c:strCache>
            </c:strRef>
          </c:tx>
          <c:spPr>
            <a:ln>
              <a:solidFill>
                <a:schemeClr val="accent3"/>
              </a:solidFill>
              <a:prstDash val="sys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PabloFdrNorth!$AA$21:$AA$32</c:f>
              <c:numCache>
                <c:formatCode>[&gt;=20]#,##0.0_);[&lt;=-20]\(#,##0.0\);#,##0.00_)</c:formatCode>
                <c:ptCount val="12"/>
                <c:pt idx="0">
                  <c:v>5.6389464221862683E-3</c:v>
                </c:pt>
                <c:pt idx="1">
                  <c:v>6.3104028485990213E-2</c:v>
                </c:pt>
                <c:pt idx="2">
                  <c:v>5.1477929547785857E-2</c:v>
                </c:pt>
                <c:pt idx="3">
                  <c:v>0.25858837174897153</c:v>
                </c:pt>
                <c:pt idx="4">
                  <c:v>1.0974672539529038</c:v>
                </c:pt>
                <c:pt idx="5">
                  <c:v>1.7015368061329044</c:v>
                </c:pt>
                <c:pt idx="6">
                  <c:v>1.7940019701395269</c:v>
                </c:pt>
                <c:pt idx="7">
                  <c:v>1.4386384547293449</c:v>
                </c:pt>
                <c:pt idx="8">
                  <c:v>0.79645067083334176</c:v>
                </c:pt>
                <c:pt idx="9">
                  <c:v>0.25783713191223623</c:v>
                </c:pt>
                <c:pt idx="10">
                  <c:v>7.0506827595697444E-2</c:v>
                </c:pt>
                <c:pt idx="11">
                  <c:v>8.2864724310947203E-3</c:v>
                </c:pt>
              </c:numCache>
            </c:numRef>
          </c:val>
          <c:smooth val="0"/>
        </c:ser>
        <c:ser>
          <c:idx val="2"/>
          <c:order val="1"/>
          <c:tx>
            <c:strRef>
              <c:f>PabloFdrNorth!$AC$3</c:f>
              <c:strCache>
                <c:ptCount val="1"/>
                <c:pt idx="0">
                  <c:v>HYDROSS
Oper. Improv.
River
Headgate
Diversion</c:v>
                </c:pt>
              </c:strCache>
            </c:strRef>
          </c:tx>
          <c:spPr>
            <a:ln>
              <a:solidFill>
                <a:schemeClr val="accent2"/>
              </a:solidFill>
              <a:prstDash val="sys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PabloFdrNorth!$AD$21:$AD$32</c:f>
              <c:numCache>
                <c:formatCode>[&gt;=20]#,##0.0_);[&lt;=-20]\(#,##0.0\);#,##0.00_)</c:formatCode>
                <c:ptCount val="12"/>
                <c:pt idx="0">
                  <c:v>9.9929350533542096E-3</c:v>
                </c:pt>
                <c:pt idx="1">
                  <c:v>9.9810407375858032E-3</c:v>
                </c:pt>
                <c:pt idx="2">
                  <c:v>1.6670998641526737E-2</c:v>
                </c:pt>
                <c:pt idx="3">
                  <c:v>0.26259958127701694</c:v>
                </c:pt>
                <c:pt idx="4">
                  <c:v>0.6752003858752097</c:v>
                </c:pt>
                <c:pt idx="5">
                  <c:v>1.4071909257814179</c:v>
                </c:pt>
                <c:pt idx="6">
                  <c:v>1.5057594922515805</c:v>
                </c:pt>
                <c:pt idx="7">
                  <c:v>1.1233417776867727</c:v>
                </c:pt>
                <c:pt idx="8">
                  <c:v>0.73323981475925859</c:v>
                </c:pt>
                <c:pt idx="9">
                  <c:v>2.2957293204077335E-2</c:v>
                </c:pt>
                <c:pt idx="10">
                  <c:v>2.0135218109075495E-2</c:v>
                </c:pt>
                <c:pt idx="11">
                  <c:v>1.8716746614219314E-2</c:v>
                </c:pt>
              </c:numCache>
            </c:numRef>
          </c:val>
          <c:smooth val="0"/>
        </c:ser>
        <c:dLbls>
          <c:showLegendKey val="0"/>
          <c:showVal val="0"/>
          <c:showCatName val="0"/>
          <c:showSerName val="0"/>
          <c:showPercent val="0"/>
          <c:showBubbleSize val="0"/>
        </c:dLbls>
        <c:marker val="1"/>
        <c:smooth val="0"/>
        <c:axId val="116526080"/>
        <c:axId val="116544256"/>
      </c:lineChart>
      <c:catAx>
        <c:axId val="116526080"/>
        <c:scaling>
          <c:orientation val="minMax"/>
        </c:scaling>
        <c:delete val="0"/>
        <c:axPos val="b"/>
        <c:majorTickMark val="out"/>
        <c:minorTickMark val="none"/>
        <c:tickLblPos val="nextTo"/>
        <c:crossAx val="116544256"/>
        <c:crosses val="autoZero"/>
        <c:auto val="1"/>
        <c:lblAlgn val="ctr"/>
        <c:lblOffset val="100"/>
        <c:noMultiLvlLbl val="0"/>
      </c:catAx>
      <c:valAx>
        <c:axId val="116544256"/>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6526080"/>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PabloFdrNorth!$D$4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PabloFdrNorth!$B$36:$B$47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PabloFdrNorth!$E$36:$E$47</c:f>
              <c:numCache>
                <c:formatCode>[&gt;=20]#,##0.0_);[&lt;=-20]\(#,##0.0\);#,##0.00_)</c:formatCode>
                <c:ptCount val="12"/>
                <c:pt idx="0">
                  <c:v>0</c:v>
                </c:pt>
                <c:pt idx="1">
                  <c:v>0</c:v>
                </c:pt>
                <c:pt idx="2">
                  <c:v>3.8127204632037521E-4</c:v>
                </c:pt>
                <c:pt idx="3">
                  <c:v>1.1018756650175515E-2</c:v>
                </c:pt>
                <c:pt idx="4">
                  <c:v>4.3439918355777478E-2</c:v>
                </c:pt>
                <c:pt idx="5">
                  <c:v>0.13935022406341269</c:v>
                </c:pt>
                <c:pt idx="6">
                  <c:v>0.22517205882353183</c:v>
                </c:pt>
                <c:pt idx="7">
                  <c:v>0.2221525262767321</c:v>
                </c:pt>
                <c:pt idx="8">
                  <c:v>6.1414750831449927E-2</c:v>
                </c:pt>
                <c:pt idx="9">
                  <c:v>8.1427762657381927E-3</c:v>
                </c:pt>
                <c:pt idx="10">
                  <c:v>0</c:v>
                </c:pt>
                <c:pt idx="11">
                  <c:v>0</c:v>
                </c:pt>
              </c:numCache>
            </c:numRef>
          </c:val>
        </c:ser>
        <c:ser>
          <c:idx val="4"/>
          <c:order val="3"/>
          <c:tx>
            <c:strRef>
              <c:f>PabloFdrNorth!$F$4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PabloFdrNorth!$B$36:$B$47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PabloFdrNorth!$G$36:$G$47</c:f>
              <c:numCache>
                <c:formatCode>[&gt;=20]#,##0.0_);[&lt;=-20]\(#,##0.0\);#,##0.00_)</c:formatCode>
                <c:ptCount val="12"/>
                <c:pt idx="0">
                  <c:v>0</c:v>
                </c:pt>
                <c:pt idx="1">
                  <c:v>0</c:v>
                </c:pt>
                <c:pt idx="2">
                  <c:v>0</c:v>
                </c:pt>
                <c:pt idx="3">
                  <c:v>1.5636429331314844E-2</c:v>
                </c:pt>
                <c:pt idx="4">
                  <c:v>6.71987278012732E-2</c:v>
                </c:pt>
                <c:pt idx="5">
                  <c:v>0.16868669141604933</c:v>
                </c:pt>
                <c:pt idx="6">
                  <c:v>0.22757330572709253</c:v>
                </c:pt>
                <c:pt idx="7">
                  <c:v>0.2398130139966593</c:v>
                </c:pt>
                <c:pt idx="8">
                  <c:v>0.10131431493801236</c:v>
                </c:pt>
                <c:pt idx="9">
                  <c:v>0</c:v>
                </c:pt>
                <c:pt idx="10">
                  <c:v>0</c:v>
                </c:pt>
                <c:pt idx="11">
                  <c:v>0</c:v>
                </c:pt>
              </c:numCache>
            </c:numRef>
          </c:val>
        </c:ser>
        <c:dLbls>
          <c:showLegendKey val="0"/>
          <c:showVal val="0"/>
          <c:showCatName val="0"/>
          <c:showSerName val="0"/>
          <c:showPercent val="0"/>
          <c:showBubbleSize val="0"/>
        </c:dLbls>
        <c:gapWidth val="150"/>
        <c:axId val="116654080"/>
        <c:axId val="116655616"/>
      </c:barChart>
      <c:lineChart>
        <c:grouping val="standard"/>
        <c:varyColors val="0"/>
        <c:ser>
          <c:idx val="1"/>
          <c:order val="0"/>
          <c:tx>
            <c:strRef>
              <c:f>PabloFdrNorth!$Z$3</c:f>
              <c:strCache>
                <c:ptCount val="1"/>
                <c:pt idx="0">
                  <c:v>HYDROSS
2009 HIA
(Existing)
River
Headgate
Diversion</c:v>
                </c:pt>
              </c:strCache>
            </c:strRef>
          </c:tx>
          <c:spPr>
            <a:ln>
              <a:solidFill>
                <a:schemeClr val="accent3"/>
              </a:solidFill>
              <a:prstDash val="sysDot"/>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PabloFdrNorth!$AA$36:$AA$47</c:f>
              <c:numCache>
                <c:formatCode>[&gt;=20]#,##0.0_);[&lt;=-20]\(#,##0.0\);#,##0.00_)</c:formatCode>
                <c:ptCount val="12"/>
                <c:pt idx="0">
                  <c:v>4.3716070781117103E-3</c:v>
                </c:pt>
                <c:pt idx="1">
                  <c:v>5.5154685567177182E-2</c:v>
                </c:pt>
                <c:pt idx="2">
                  <c:v>6.2207866133056226E-2</c:v>
                </c:pt>
                <c:pt idx="3">
                  <c:v>0.36824221740608237</c:v>
                </c:pt>
                <c:pt idx="4">
                  <c:v>1.212329917838582</c:v>
                </c:pt>
                <c:pt idx="5">
                  <c:v>1.1325049345986817</c:v>
                </c:pt>
                <c:pt idx="6">
                  <c:v>1.4864001428478812</c:v>
                </c:pt>
                <c:pt idx="7">
                  <c:v>0.8910259413526106</c:v>
                </c:pt>
                <c:pt idx="8">
                  <c:v>0.65920297665775907</c:v>
                </c:pt>
                <c:pt idx="9">
                  <c:v>0.53656916157122581</c:v>
                </c:pt>
                <c:pt idx="10">
                  <c:v>2.4502141783686423E-2</c:v>
                </c:pt>
                <c:pt idx="11">
                  <c:v>6.5973309144322341E-3</c:v>
                </c:pt>
              </c:numCache>
            </c:numRef>
          </c:val>
          <c:smooth val="0"/>
        </c:ser>
        <c:ser>
          <c:idx val="2"/>
          <c:order val="1"/>
          <c:tx>
            <c:strRef>
              <c:f>PabloFdrNorth!$AC$3</c:f>
              <c:strCache>
                <c:ptCount val="1"/>
                <c:pt idx="0">
                  <c:v>HYDROSS
Oper. Improv.
River
Headgate
Diversion</c:v>
                </c:pt>
              </c:strCache>
            </c:strRef>
          </c:tx>
          <c:spPr>
            <a:ln>
              <a:solidFill>
                <a:schemeClr val="accent2"/>
              </a:solidFill>
              <a:prstDash val="sysDot"/>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PabloFdrNorth!$AD$36:$AD$47</c:f>
              <c:numCache>
                <c:formatCode>[&gt;=20]#,##0.0_);[&lt;=-20]\(#,##0.0\);#,##0.00_)</c:formatCode>
                <c:ptCount val="12"/>
                <c:pt idx="0">
                  <c:v>6.6649055013537255E-3</c:v>
                </c:pt>
                <c:pt idx="1">
                  <c:v>3.5560287173861524E-3</c:v>
                </c:pt>
                <c:pt idx="2">
                  <c:v>1.103316730677502E-2</c:v>
                </c:pt>
                <c:pt idx="3">
                  <c:v>0.19551222072741381</c:v>
                </c:pt>
                <c:pt idx="4">
                  <c:v>0.94308691617181051</c:v>
                </c:pt>
                <c:pt idx="5">
                  <c:v>1.115653440653021</c:v>
                </c:pt>
                <c:pt idx="6">
                  <c:v>1.4108879021406593</c:v>
                </c:pt>
                <c:pt idx="7">
                  <c:v>1.0976946593111434</c:v>
                </c:pt>
                <c:pt idx="8">
                  <c:v>0.81976196689812497</c:v>
                </c:pt>
                <c:pt idx="9">
                  <c:v>0.55216974657731899</c:v>
                </c:pt>
                <c:pt idx="10">
                  <c:v>6.8071912537333032E-3</c:v>
                </c:pt>
                <c:pt idx="11">
                  <c:v>5.0304034963538436E-3</c:v>
                </c:pt>
              </c:numCache>
            </c:numRef>
          </c:val>
          <c:smooth val="0"/>
        </c:ser>
        <c:dLbls>
          <c:showLegendKey val="0"/>
          <c:showVal val="0"/>
          <c:showCatName val="0"/>
          <c:showSerName val="0"/>
          <c:showPercent val="0"/>
          <c:showBubbleSize val="0"/>
        </c:dLbls>
        <c:marker val="1"/>
        <c:smooth val="0"/>
        <c:axId val="116654080"/>
        <c:axId val="116655616"/>
      </c:lineChart>
      <c:catAx>
        <c:axId val="116654080"/>
        <c:scaling>
          <c:orientation val="minMax"/>
        </c:scaling>
        <c:delete val="0"/>
        <c:axPos val="b"/>
        <c:majorTickMark val="out"/>
        <c:minorTickMark val="none"/>
        <c:tickLblPos val="nextTo"/>
        <c:crossAx val="116655616"/>
        <c:crosses val="autoZero"/>
        <c:auto val="1"/>
        <c:lblAlgn val="ctr"/>
        <c:lblOffset val="100"/>
        <c:noMultiLvlLbl val="0"/>
      </c:catAx>
      <c:valAx>
        <c:axId val="116655616"/>
        <c:scaling>
          <c:orientation val="minMax"/>
          <c:max val="2"/>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6654080"/>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PabloAFJBC!$D$4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PabloAFJBC!$E$6:$E$17</c:f>
              <c:numCache>
                <c:formatCode>[&gt;=20]#,##0.0_);[&lt;=-20]\(#,##0.0\);#,##0.00_)</c:formatCode>
                <c:ptCount val="12"/>
                <c:pt idx="0">
                  <c:v>0</c:v>
                </c:pt>
                <c:pt idx="1">
                  <c:v>0</c:v>
                </c:pt>
                <c:pt idx="2">
                  <c:v>1.1116829312093422E-5</c:v>
                </c:pt>
                <c:pt idx="3">
                  <c:v>1.1551322155484125E-2</c:v>
                </c:pt>
                <c:pt idx="4">
                  <c:v>6.259498742501779E-2</c:v>
                </c:pt>
                <c:pt idx="5">
                  <c:v>0.15020550337150315</c:v>
                </c:pt>
                <c:pt idx="6">
                  <c:v>0.26059598552135294</c:v>
                </c:pt>
                <c:pt idx="7">
                  <c:v>0.18641132927663423</c:v>
                </c:pt>
                <c:pt idx="8">
                  <c:v>7.462439027337435E-2</c:v>
                </c:pt>
                <c:pt idx="9">
                  <c:v>2.9004620940979008E-3</c:v>
                </c:pt>
                <c:pt idx="10">
                  <c:v>0</c:v>
                </c:pt>
                <c:pt idx="11">
                  <c:v>0</c:v>
                </c:pt>
              </c:numCache>
            </c:numRef>
          </c:val>
        </c:ser>
        <c:ser>
          <c:idx val="4"/>
          <c:order val="3"/>
          <c:tx>
            <c:strRef>
              <c:f>PabloAFJBC!$F$4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PabloAFJBC!$G$6:$G$17</c:f>
              <c:numCache>
                <c:formatCode>[&gt;=20]#,##0.0_);[&lt;=-20]\(#,##0.0\);#,##0.00_)</c:formatCode>
                <c:ptCount val="12"/>
                <c:pt idx="0">
                  <c:v>0</c:v>
                </c:pt>
                <c:pt idx="1">
                  <c:v>0</c:v>
                </c:pt>
                <c:pt idx="2">
                  <c:v>0</c:v>
                </c:pt>
                <c:pt idx="3">
                  <c:v>5.1957516021871875E-3</c:v>
                </c:pt>
                <c:pt idx="4">
                  <c:v>4.0266217408626785E-2</c:v>
                </c:pt>
                <c:pt idx="5">
                  <c:v>0.12743283671898475</c:v>
                </c:pt>
                <c:pt idx="6">
                  <c:v>0.24733879163741773</c:v>
                </c:pt>
                <c:pt idx="7">
                  <c:v>0.20033395538104787</c:v>
                </c:pt>
                <c:pt idx="8">
                  <c:v>0.10524212742694249</c:v>
                </c:pt>
                <c:pt idx="9">
                  <c:v>0</c:v>
                </c:pt>
                <c:pt idx="10">
                  <c:v>0</c:v>
                </c:pt>
                <c:pt idx="11">
                  <c:v>0</c:v>
                </c:pt>
              </c:numCache>
            </c:numRef>
          </c:val>
        </c:ser>
        <c:dLbls>
          <c:showLegendKey val="0"/>
          <c:showVal val="0"/>
          <c:showCatName val="0"/>
          <c:showSerName val="0"/>
          <c:showPercent val="0"/>
          <c:showBubbleSize val="0"/>
        </c:dLbls>
        <c:gapWidth val="150"/>
        <c:axId val="116851456"/>
        <c:axId val="116852992"/>
      </c:barChart>
      <c:lineChart>
        <c:grouping val="standard"/>
        <c:varyColors val="0"/>
        <c:ser>
          <c:idx val="1"/>
          <c:order val="0"/>
          <c:tx>
            <c:strRef>
              <c:f>PabloAFJBC!$Z$3</c:f>
              <c:strCache>
                <c:ptCount val="1"/>
                <c:pt idx="0">
                  <c:v>HYDROSS
2009 HIA
(Existing)
River
Headgate
Diversion</c:v>
                </c:pt>
              </c:strCache>
            </c:strRef>
          </c:tx>
          <c:spPr>
            <a:ln>
              <a:solidFill>
                <a:schemeClr val="accent3"/>
              </a:solidFill>
              <a:prstDash val="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PabloAFJBC!$AA$6:$AA$17</c:f>
              <c:numCache>
                <c:formatCode>[&gt;=20]#,##0.0_);[&lt;=-20]\(#,##0.0\);#,##0.00_)</c:formatCode>
                <c:ptCount val="12"/>
                <c:pt idx="0">
                  <c:v>5.0941415575629222E-4</c:v>
                </c:pt>
                <c:pt idx="1">
                  <c:v>4.1685946347064614E-4</c:v>
                </c:pt>
                <c:pt idx="2">
                  <c:v>3.3780811101598038E-3</c:v>
                </c:pt>
                <c:pt idx="3">
                  <c:v>2.261016662009999E-2</c:v>
                </c:pt>
                <c:pt idx="4">
                  <c:v>0.11729295619524496</c:v>
                </c:pt>
                <c:pt idx="5">
                  <c:v>0.26922752837465891</c:v>
                </c:pt>
                <c:pt idx="6">
                  <c:v>0.46172364942597638</c:v>
                </c:pt>
                <c:pt idx="7">
                  <c:v>0.30531137240114603</c:v>
                </c:pt>
                <c:pt idx="8">
                  <c:v>0.1575725468753747</c:v>
                </c:pt>
                <c:pt idx="9">
                  <c:v>4.0043612549619887E-3</c:v>
                </c:pt>
                <c:pt idx="10">
                  <c:v>3.9151097279970359E-3</c:v>
                </c:pt>
                <c:pt idx="11">
                  <c:v>7.2709275038954123E-4</c:v>
                </c:pt>
              </c:numCache>
            </c:numRef>
          </c:val>
          <c:smooth val="0"/>
        </c:ser>
        <c:ser>
          <c:idx val="2"/>
          <c:order val="1"/>
          <c:tx>
            <c:strRef>
              <c:f>PabloAFJBC!$AC$3</c:f>
              <c:strCache>
                <c:ptCount val="1"/>
                <c:pt idx="0">
                  <c:v>HYDROSS
Oper. Improv.
River
Headgate
Diversion</c:v>
                </c:pt>
              </c:strCache>
            </c:strRef>
          </c:tx>
          <c:spPr>
            <a:ln>
              <a:solidFill>
                <a:schemeClr val="accent2"/>
              </a:solidFill>
              <a:prstDash val="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PabloAFJBC!$AD$6:$AD$17</c:f>
              <c:numCache>
                <c:formatCode>[&gt;=20]#,##0.0_);[&lt;=-20]\(#,##0.0\);#,##0.00_)</c:formatCode>
                <c:ptCount val="12"/>
                <c:pt idx="0">
                  <c:v>0</c:v>
                </c:pt>
                <c:pt idx="1">
                  <c:v>0</c:v>
                </c:pt>
                <c:pt idx="2">
                  <c:v>0</c:v>
                </c:pt>
                <c:pt idx="3">
                  <c:v>1.3364672956149234E-2</c:v>
                </c:pt>
                <c:pt idx="4">
                  <c:v>7.7242605219261226E-2</c:v>
                </c:pt>
                <c:pt idx="5">
                  <c:v>0.23258412823586094</c:v>
                </c:pt>
                <c:pt idx="6">
                  <c:v>0.45127672864671237</c:v>
                </c:pt>
                <c:pt idx="7">
                  <c:v>0.33986915418539421</c:v>
                </c:pt>
                <c:pt idx="8">
                  <c:v>0.17922030331931205</c:v>
                </c:pt>
                <c:pt idx="9">
                  <c:v>0</c:v>
                </c:pt>
                <c:pt idx="10">
                  <c:v>0</c:v>
                </c:pt>
                <c:pt idx="11">
                  <c:v>0</c:v>
                </c:pt>
              </c:numCache>
            </c:numRef>
          </c:val>
          <c:smooth val="0"/>
        </c:ser>
        <c:dLbls>
          <c:showLegendKey val="0"/>
          <c:showVal val="0"/>
          <c:showCatName val="0"/>
          <c:showSerName val="0"/>
          <c:showPercent val="0"/>
          <c:showBubbleSize val="0"/>
        </c:dLbls>
        <c:marker val="1"/>
        <c:smooth val="0"/>
        <c:axId val="116851456"/>
        <c:axId val="116852992"/>
      </c:lineChart>
      <c:catAx>
        <c:axId val="116851456"/>
        <c:scaling>
          <c:orientation val="minMax"/>
        </c:scaling>
        <c:delete val="0"/>
        <c:axPos val="b"/>
        <c:majorTickMark val="out"/>
        <c:minorTickMark val="none"/>
        <c:tickLblPos val="nextTo"/>
        <c:crossAx val="116852992"/>
        <c:crosses val="autoZero"/>
        <c:auto val="1"/>
        <c:lblAlgn val="ctr"/>
        <c:lblOffset val="100"/>
        <c:noMultiLvlLbl val="0"/>
      </c:catAx>
      <c:valAx>
        <c:axId val="116852992"/>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6851456"/>
        <c:crosses val="autoZero"/>
        <c:crossBetween val="between"/>
      </c:valAx>
    </c:plotArea>
    <c:legend>
      <c:legendPos val="b"/>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PabloAFJBC!$D$4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PabloAFJBC!$B$21:$B$32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PabloAFJBC!$E$21:$E$32</c:f>
              <c:numCache>
                <c:formatCode>[&gt;=20]#,##0.0_);[&lt;=-20]\(#,##0.0\);#,##0.00_)</c:formatCode>
                <c:ptCount val="12"/>
                <c:pt idx="0">
                  <c:v>0</c:v>
                </c:pt>
                <c:pt idx="1">
                  <c:v>0</c:v>
                </c:pt>
                <c:pt idx="2">
                  <c:v>7.4105690380384625E-5</c:v>
                </c:pt>
                <c:pt idx="3">
                  <c:v>1.6332493885786583E-2</c:v>
                </c:pt>
                <c:pt idx="4">
                  <c:v>5.6544925945297038E-2</c:v>
                </c:pt>
                <c:pt idx="5">
                  <c:v>0.13908782419901491</c:v>
                </c:pt>
                <c:pt idx="6">
                  <c:v>0.2518046598213099</c:v>
                </c:pt>
                <c:pt idx="7">
                  <c:v>0.19944154788183202</c:v>
                </c:pt>
                <c:pt idx="8">
                  <c:v>8.9307759745278797E-2</c:v>
                </c:pt>
                <c:pt idx="9">
                  <c:v>5.3331597694883286E-3</c:v>
                </c:pt>
                <c:pt idx="10">
                  <c:v>0</c:v>
                </c:pt>
                <c:pt idx="11">
                  <c:v>0</c:v>
                </c:pt>
              </c:numCache>
            </c:numRef>
          </c:val>
        </c:ser>
        <c:ser>
          <c:idx val="4"/>
          <c:order val="3"/>
          <c:tx>
            <c:strRef>
              <c:f>PabloAFJBC!$F$4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PabloAFJBC!$B$21:$B$32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PabloAFJBC!$G$21:$G$32</c:f>
              <c:numCache>
                <c:formatCode>[&gt;=20]#,##0.0_);[&lt;=-20]\(#,##0.0\);#,##0.00_)</c:formatCode>
                <c:ptCount val="12"/>
                <c:pt idx="0">
                  <c:v>0</c:v>
                </c:pt>
                <c:pt idx="1">
                  <c:v>0</c:v>
                </c:pt>
                <c:pt idx="2">
                  <c:v>0</c:v>
                </c:pt>
                <c:pt idx="3">
                  <c:v>1.4816498955871815E-2</c:v>
                </c:pt>
                <c:pt idx="4">
                  <c:v>5.8356773894201693E-2</c:v>
                </c:pt>
                <c:pt idx="5">
                  <c:v>0.12568035716218059</c:v>
                </c:pt>
                <c:pt idx="6">
                  <c:v>0.26320446160568878</c:v>
                </c:pt>
                <c:pt idx="7">
                  <c:v>0.2090125033990099</c:v>
                </c:pt>
                <c:pt idx="8">
                  <c:v>7.9824015595643366E-2</c:v>
                </c:pt>
                <c:pt idx="9">
                  <c:v>0</c:v>
                </c:pt>
                <c:pt idx="10">
                  <c:v>0</c:v>
                </c:pt>
                <c:pt idx="11">
                  <c:v>0</c:v>
                </c:pt>
              </c:numCache>
            </c:numRef>
          </c:val>
        </c:ser>
        <c:dLbls>
          <c:showLegendKey val="0"/>
          <c:showVal val="0"/>
          <c:showCatName val="0"/>
          <c:showSerName val="0"/>
          <c:showPercent val="0"/>
          <c:showBubbleSize val="0"/>
        </c:dLbls>
        <c:gapWidth val="150"/>
        <c:axId val="116897664"/>
        <c:axId val="116899200"/>
      </c:barChart>
      <c:lineChart>
        <c:grouping val="standard"/>
        <c:varyColors val="0"/>
        <c:ser>
          <c:idx val="1"/>
          <c:order val="0"/>
          <c:tx>
            <c:strRef>
              <c:f>PabloAFJBC!$Z$3</c:f>
              <c:strCache>
                <c:ptCount val="1"/>
                <c:pt idx="0">
                  <c:v>HYDROSS
2009 HIA
(Existing)
River
Headgate
Diversion</c:v>
                </c:pt>
              </c:strCache>
            </c:strRef>
          </c:tx>
          <c:spPr>
            <a:ln>
              <a:solidFill>
                <a:schemeClr val="accent3"/>
              </a:solidFill>
              <a:prstDash val="sys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PabloAFJBC!$AA$21:$AA$32</c:f>
              <c:numCache>
                <c:formatCode>[&gt;=20]#,##0.0_);[&lt;=-20]\(#,##0.0\);#,##0.00_)</c:formatCode>
                <c:ptCount val="12"/>
                <c:pt idx="0">
                  <c:v>6.678339645364229E-4</c:v>
                </c:pt>
                <c:pt idx="1">
                  <c:v>5.1853089204138673E-4</c:v>
                </c:pt>
                <c:pt idx="2">
                  <c:v>3.5376239951489682E-3</c:v>
                </c:pt>
                <c:pt idx="3">
                  <c:v>3.1074065311214587E-2</c:v>
                </c:pt>
                <c:pt idx="4">
                  <c:v>0.13563265856214843</c:v>
                </c:pt>
                <c:pt idx="5">
                  <c:v>0.2442967339690616</c:v>
                </c:pt>
                <c:pt idx="6">
                  <c:v>0.44761644693218366</c:v>
                </c:pt>
                <c:pt idx="7">
                  <c:v>0.37418203902093022</c:v>
                </c:pt>
                <c:pt idx="8">
                  <c:v>0.17383645207035014</c:v>
                </c:pt>
                <c:pt idx="9">
                  <c:v>2.7156004755531069E-2</c:v>
                </c:pt>
                <c:pt idx="10">
                  <c:v>5.9075570283330754E-3</c:v>
                </c:pt>
                <c:pt idx="11">
                  <c:v>8.1784171229987179E-4</c:v>
                </c:pt>
              </c:numCache>
            </c:numRef>
          </c:val>
          <c:smooth val="0"/>
        </c:ser>
        <c:ser>
          <c:idx val="2"/>
          <c:order val="1"/>
          <c:tx>
            <c:strRef>
              <c:f>PabloAFJBC!$AC$3</c:f>
              <c:strCache>
                <c:ptCount val="1"/>
                <c:pt idx="0">
                  <c:v>HYDROSS
Oper. Improv.
River
Headgate
Diversion</c:v>
                </c:pt>
              </c:strCache>
            </c:strRef>
          </c:tx>
          <c:spPr>
            <a:ln>
              <a:solidFill>
                <a:schemeClr val="accent2"/>
              </a:solidFill>
              <a:prstDash val="sys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PabloAFJBC!$AD$21:$AD$32</c:f>
              <c:numCache>
                <c:formatCode>[&gt;=20]#,##0.0_);[&lt;=-20]\(#,##0.0\);#,##0.00_)</c:formatCode>
                <c:ptCount val="12"/>
                <c:pt idx="0">
                  <c:v>0</c:v>
                </c:pt>
                <c:pt idx="1">
                  <c:v>0</c:v>
                </c:pt>
                <c:pt idx="2">
                  <c:v>0</c:v>
                </c:pt>
                <c:pt idx="3">
                  <c:v>2.9395440749201546E-2</c:v>
                </c:pt>
                <c:pt idx="4">
                  <c:v>0.11406642435561494</c:v>
                </c:pt>
                <c:pt idx="5">
                  <c:v>0.22982450977814065</c:v>
                </c:pt>
                <c:pt idx="6">
                  <c:v>0.47760322051633863</c:v>
                </c:pt>
                <c:pt idx="7">
                  <c:v>0.35480208195202412</c:v>
                </c:pt>
                <c:pt idx="8">
                  <c:v>0.13642387681652132</c:v>
                </c:pt>
                <c:pt idx="9">
                  <c:v>0</c:v>
                </c:pt>
                <c:pt idx="10">
                  <c:v>0</c:v>
                </c:pt>
                <c:pt idx="11">
                  <c:v>0</c:v>
                </c:pt>
              </c:numCache>
            </c:numRef>
          </c:val>
          <c:smooth val="0"/>
        </c:ser>
        <c:dLbls>
          <c:showLegendKey val="0"/>
          <c:showVal val="0"/>
          <c:showCatName val="0"/>
          <c:showSerName val="0"/>
          <c:showPercent val="0"/>
          <c:showBubbleSize val="0"/>
        </c:dLbls>
        <c:marker val="1"/>
        <c:smooth val="0"/>
        <c:axId val="116897664"/>
        <c:axId val="116899200"/>
      </c:lineChart>
      <c:catAx>
        <c:axId val="116897664"/>
        <c:scaling>
          <c:orientation val="minMax"/>
        </c:scaling>
        <c:delete val="0"/>
        <c:axPos val="b"/>
        <c:majorTickMark val="out"/>
        <c:minorTickMark val="none"/>
        <c:tickLblPos val="nextTo"/>
        <c:crossAx val="116899200"/>
        <c:crosses val="autoZero"/>
        <c:auto val="1"/>
        <c:lblAlgn val="ctr"/>
        <c:lblOffset val="100"/>
        <c:noMultiLvlLbl val="0"/>
      </c:catAx>
      <c:valAx>
        <c:axId val="116899200"/>
        <c:scaling>
          <c:orientation val="minMax"/>
          <c:max val="0.5"/>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6897664"/>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PabloAFJBC!$D$4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PabloAFJBC!$B$36:$B$47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PabloAFJBC!$E$36:$E$47</c:f>
              <c:numCache>
                <c:formatCode>[&gt;=20]#,##0.0_);[&lt;=-20]\(#,##0.0\);#,##0.00_)</c:formatCode>
                <c:ptCount val="12"/>
                <c:pt idx="0">
                  <c:v>0</c:v>
                </c:pt>
                <c:pt idx="1">
                  <c:v>0</c:v>
                </c:pt>
                <c:pt idx="2">
                  <c:v>2.0349996889678211E-4</c:v>
                </c:pt>
                <c:pt idx="3">
                  <c:v>1.160586090307124E-2</c:v>
                </c:pt>
                <c:pt idx="4">
                  <c:v>6.1499213357177868E-2</c:v>
                </c:pt>
                <c:pt idx="5">
                  <c:v>0.15123807289038779</c:v>
                </c:pt>
                <c:pt idx="6">
                  <c:v>0.22721054512801916</c:v>
                </c:pt>
                <c:pt idx="7">
                  <c:v>0.17632446179956304</c:v>
                </c:pt>
                <c:pt idx="8">
                  <c:v>9.081981900368151E-2</c:v>
                </c:pt>
                <c:pt idx="9">
                  <c:v>4.3025876746731239E-3</c:v>
                </c:pt>
                <c:pt idx="10">
                  <c:v>0</c:v>
                </c:pt>
                <c:pt idx="11">
                  <c:v>0</c:v>
                </c:pt>
              </c:numCache>
            </c:numRef>
          </c:val>
        </c:ser>
        <c:ser>
          <c:idx val="4"/>
          <c:order val="3"/>
          <c:tx>
            <c:strRef>
              <c:f>PabloAFJBC!$F$4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PabloAFJBC!$B$36:$B$47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PabloAFJBC!$G$36:$G$47</c:f>
              <c:numCache>
                <c:formatCode>[&gt;=20]#,##0.0_);[&lt;=-20]\(#,##0.0\);#,##0.00_)</c:formatCode>
                <c:ptCount val="12"/>
                <c:pt idx="0">
                  <c:v>0</c:v>
                </c:pt>
                <c:pt idx="1">
                  <c:v>0</c:v>
                </c:pt>
                <c:pt idx="2">
                  <c:v>0</c:v>
                </c:pt>
                <c:pt idx="3">
                  <c:v>1.0204437876808964E-2</c:v>
                </c:pt>
                <c:pt idx="4">
                  <c:v>6.6777348563016217E-2</c:v>
                </c:pt>
                <c:pt idx="5">
                  <c:v>0.14795414460967091</c:v>
                </c:pt>
                <c:pt idx="6">
                  <c:v>0.24830520676218826</c:v>
                </c:pt>
                <c:pt idx="7">
                  <c:v>0.22473310968280169</c:v>
                </c:pt>
                <c:pt idx="8">
                  <c:v>9.9061224089265473E-2</c:v>
                </c:pt>
                <c:pt idx="9">
                  <c:v>0</c:v>
                </c:pt>
                <c:pt idx="10">
                  <c:v>0</c:v>
                </c:pt>
                <c:pt idx="11">
                  <c:v>0</c:v>
                </c:pt>
              </c:numCache>
            </c:numRef>
          </c:val>
        </c:ser>
        <c:dLbls>
          <c:showLegendKey val="0"/>
          <c:showVal val="0"/>
          <c:showCatName val="0"/>
          <c:showSerName val="0"/>
          <c:showPercent val="0"/>
          <c:showBubbleSize val="0"/>
        </c:dLbls>
        <c:gapWidth val="150"/>
        <c:axId val="117009024"/>
        <c:axId val="117023104"/>
      </c:barChart>
      <c:lineChart>
        <c:grouping val="standard"/>
        <c:varyColors val="0"/>
        <c:ser>
          <c:idx val="1"/>
          <c:order val="0"/>
          <c:tx>
            <c:strRef>
              <c:f>PabloAFJBC!$Z$3</c:f>
              <c:strCache>
                <c:ptCount val="1"/>
                <c:pt idx="0">
                  <c:v>HYDROSS
2009 HIA
(Existing)
River
Headgate
Diversion</c:v>
                </c:pt>
              </c:strCache>
            </c:strRef>
          </c:tx>
          <c:spPr>
            <a:ln>
              <a:solidFill>
                <a:schemeClr val="accent3"/>
              </a:solidFill>
              <a:prstDash val="sysDot"/>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PabloAFJBC!$AA$36:$AA$47</c:f>
              <c:numCache>
                <c:formatCode>[&gt;=20]#,##0.0_);[&lt;=-20]\(#,##0.0\);#,##0.00_)</c:formatCode>
                <c:ptCount val="12"/>
                <c:pt idx="0">
                  <c:v>5.0089198922892073E-4</c:v>
                </c:pt>
                <c:pt idx="1">
                  <c:v>3.888486215512211E-4</c:v>
                </c:pt>
                <c:pt idx="2">
                  <c:v>2.6244309105919422E-3</c:v>
                </c:pt>
                <c:pt idx="3">
                  <c:v>1.3411577898358272E-2</c:v>
                </c:pt>
                <c:pt idx="4">
                  <c:v>0.13294282497820692</c:v>
                </c:pt>
                <c:pt idx="5">
                  <c:v>0.26051602441110566</c:v>
                </c:pt>
                <c:pt idx="6">
                  <c:v>0.39860412394603967</c:v>
                </c:pt>
                <c:pt idx="7">
                  <c:v>0.30192569401074865</c:v>
                </c:pt>
                <c:pt idx="8">
                  <c:v>0.14878480585621995</c:v>
                </c:pt>
                <c:pt idx="9">
                  <c:v>7.5287065255217958E-3</c:v>
                </c:pt>
                <c:pt idx="10">
                  <c:v>4.7380603359929042E-3</c:v>
                </c:pt>
                <c:pt idx="11">
                  <c:v>2.1812782511686168E-3</c:v>
                </c:pt>
              </c:numCache>
            </c:numRef>
          </c:val>
          <c:smooth val="0"/>
        </c:ser>
        <c:ser>
          <c:idx val="2"/>
          <c:order val="1"/>
          <c:tx>
            <c:strRef>
              <c:f>PabloAFJBC!$AC$3</c:f>
              <c:strCache>
                <c:ptCount val="1"/>
                <c:pt idx="0">
                  <c:v>HYDROSS
Oper. Improv.
River
Headgate
Diversion</c:v>
                </c:pt>
              </c:strCache>
            </c:strRef>
          </c:tx>
          <c:spPr>
            <a:ln>
              <a:solidFill>
                <a:schemeClr val="accent2"/>
              </a:solidFill>
              <a:prstDash val="sysDot"/>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PabloAFJBC!$AD$36:$AD$47</c:f>
              <c:numCache>
                <c:formatCode>[&gt;=20]#,##0.0_);[&lt;=-20]\(#,##0.0\);#,##0.00_)</c:formatCode>
                <c:ptCount val="12"/>
                <c:pt idx="0">
                  <c:v>0</c:v>
                </c:pt>
                <c:pt idx="1">
                  <c:v>0</c:v>
                </c:pt>
                <c:pt idx="2">
                  <c:v>0</c:v>
                </c:pt>
                <c:pt idx="3">
                  <c:v>2.0277933721885404E-2</c:v>
                </c:pt>
                <c:pt idx="4">
                  <c:v>0.12895293163891949</c:v>
                </c:pt>
                <c:pt idx="5">
                  <c:v>0.2700667306640358</c:v>
                </c:pt>
                <c:pt idx="6">
                  <c:v>0.45312029127623132</c:v>
                </c:pt>
                <c:pt idx="7">
                  <c:v>0.38171570044708625</c:v>
                </c:pt>
                <c:pt idx="8">
                  <c:v>0.16822935102686393</c:v>
                </c:pt>
                <c:pt idx="9">
                  <c:v>0</c:v>
                </c:pt>
                <c:pt idx="10">
                  <c:v>0</c:v>
                </c:pt>
                <c:pt idx="11">
                  <c:v>0</c:v>
                </c:pt>
              </c:numCache>
            </c:numRef>
          </c:val>
          <c:smooth val="0"/>
        </c:ser>
        <c:dLbls>
          <c:showLegendKey val="0"/>
          <c:showVal val="0"/>
          <c:showCatName val="0"/>
          <c:showSerName val="0"/>
          <c:showPercent val="0"/>
          <c:showBubbleSize val="0"/>
        </c:dLbls>
        <c:marker val="1"/>
        <c:smooth val="0"/>
        <c:axId val="117009024"/>
        <c:axId val="117023104"/>
      </c:lineChart>
      <c:catAx>
        <c:axId val="117009024"/>
        <c:scaling>
          <c:orientation val="minMax"/>
        </c:scaling>
        <c:delete val="0"/>
        <c:axPos val="b"/>
        <c:majorTickMark val="out"/>
        <c:minorTickMark val="none"/>
        <c:tickLblPos val="nextTo"/>
        <c:crossAx val="117023104"/>
        <c:crosses val="autoZero"/>
        <c:auto val="1"/>
        <c:lblAlgn val="ctr"/>
        <c:lblOffset val="100"/>
        <c:noMultiLvlLbl val="0"/>
      </c:catAx>
      <c:valAx>
        <c:axId val="117023104"/>
        <c:scaling>
          <c:orientation val="minMax"/>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009024"/>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barChart>
        <c:barDir val="col"/>
        <c:grouping val="clustered"/>
        <c:varyColors val="0"/>
        <c:ser>
          <c:idx val="3"/>
          <c:order val="2"/>
          <c:tx>
            <c:strRef>
              <c:f>PolsonFJBC!$D$4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PolsonFJBC!$E$6:$E$17</c:f>
              <c:numCache>
                <c:formatCode>[&gt;=20]#,##0.0_);[&lt;=-20]\(#,##0.0\);#,##0.00_)</c:formatCode>
                <c:ptCount val="12"/>
                <c:pt idx="0">
                  <c:v>0</c:v>
                </c:pt>
                <c:pt idx="1">
                  <c:v>0</c:v>
                </c:pt>
                <c:pt idx="2">
                  <c:v>0</c:v>
                </c:pt>
                <c:pt idx="3">
                  <c:v>1.0949765503594699E-2</c:v>
                </c:pt>
                <c:pt idx="4">
                  <c:v>3.3239229249848089E-2</c:v>
                </c:pt>
                <c:pt idx="5">
                  <c:v>0.10944809777963851</c:v>
                </c:pt>
                <c:pt idx="6">
                  <c:v>0.20194706358503883</c:v>
                </c:pt>
                <c:pt idx="7">
                  <c:v>0.17307159368886102</c:v>
                </c:pt>
                <c:pt idx="8">
                  <c:v>7.920939816650463E-2</c:v>
                </c:pt>
                <c:pt idx="9">
                  <c:v>1.5058259941701361E-3</c:v>
                </c:pt>
                <c:pt idx="10">
                  <c:v>0</c:v>
                </c:pt>
                <c:pt idx="11">
                  <c:v>0</c:v>
                </c:pt>
              </c:numCache>
            </c:numRef>
          </c:val>
        </c:ser>
        <c:ser>
          <c:idx val="4"/>
          <c:order val="3"/>
          <c:tx>
            <c:strRef>
              <c:f>PolsonFJBC!$F$4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PolsonFJBC!$G$6:$G$17</c:f>
              <c:numCache>
                <c:formatCode>[&gt;=20]#,##0.0_);[&lt;=-20]\(#,##0.0\);#,##0.00_)</c:formatCode>
                <c:ptCount val="12"/>
                <c:pt idx="0">
                  <c:v>0</c:v>
                </c:pt>
                <c:pt idx="1">
                  <c:v>0</c:v>
                </c:pt>
                <c:pt idx="2">
                  <c:v>0</c:v>
                </c:pt>
                <c:pt idx="3">
                  <c:v>1.0440296189227634E-2</c:v>
                </c:pt>
                <c:pt idx="4">
                  <c:v>3.9296650150330334E-2</c:v>
                </c:pt>
                <c:pt idx="5">
                  <c:v>0.12172640852640523</c:v>
                </c:pt>
                <c:pt idx="6">
                  <c:v>0.24752791096181936</c:v>
                </c:pt>
                <c:pt idx="7">
                  <c:v>0.19435120540687856</c:v>
                </c:pt>
                <c:pt idx="8">
                  <c:v>8.8713828882020354E-2</c:v>
                </c:pt>
                <c:pt idx="9">
                  <c:v>0</c:v>
                </c:pt>
                <c:pt idx="10">
                  <c:v>0</c:v>
                </c:pt>
                <c:pt idx="11">
                  <c:v>0</c:v>
                </c:pt>
              </c:numCache>
            </c:numRef>
          </c:val>
        </c:ser>
        <c:dLbls>
          <c:showLegendKey val="0"/>
          <c:showVal val="0"/>
          <c:showCatName val="0"/>
          <c:showSerName val="0"/>
          <c:showPercent val="0"/>
          <c:showBubbleSize val="0"/>
        </c:dLbls>
        <c:gapWidth val="150"/>
        <c:axId val="117346304"/>
        <c:axId val="117347840"/>
      </c:barChart>
      <c:lineChart>
        <c:grouping val="standard"/>
        <c:varyColors val="0"/>
        <c:ser>
          <c:idx val="1"/>
          <c:order val="0"/>
          <c:tx>
            <c:strRef>
              <c:f>PolsonFJBC!$Z$3</c:f>
              <c:strCache>
                <c:ptCount val="1"/>
                <c:pt idx="0">
                  <c:v>HYDROSS
2009 HIA
(Existing)
River
Headgate
Diversion</c:v>
                </c:pt>
              </c:strCache>
            </c:strRef>
          </c:tx>
          <c:spPr>
            <a:ln>
              <a:solidFill>
                <a:schemeClr val="accent3"/>
              </a:solidFill>
              <a:prstDash val="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PolsonFJBC!$AA$6:$AA$17</c:f>
              <c:numCache>
                <c:formatCode>[&gt;=20]#,##0.0_);[&lt;=-20]\(#,##0.0\);#,##0.00_)</c:formatCode>
                <c:ptCount val="12"/>
                <c:pt idx="0">
                  <c:v>7.1391066572332367E-3</c:v>
                </c:pt>
                <c:pt idx="1">
                  <c:v>1.2593933696829836E-3</c:v>
                </c:pt>
                <c:pt idx="2">
                  <c:v>1.0989797293627571E-2</c:v>
                </c:pt>
                <c:pt idx="3">
                  <c:v>3.6672517233556627E-2</c:v>
                </c:pt>
                <c:pt idx="4">
                  <c:v>0.17956532434101163</c:v>
                </c:pt>
                <c:pt idx="5">
                  <c:v>0.29959060092985929</c:v>
                </c:pt>
                <c:pt idx="6">
                  <c:v>0.44460020658999366</c:v>
                </c:pt>
                <c:pt idx="7">
                  <c:v>0.37285803641156789</c:v>
                </c:pt>
                <c:pt idx="8">
                  <c:v>0.10724815840188211</c:v>
                </c:pt>
                <c:pt idx="9">
                  <c:v>3.7970074038684541E-2</c:v>
                </c:pt>
                <c:pt idx="10">
                  <c:v>5.1495195560370879E-3</c:v>
                </c:pt>
                <c:pt idx="11">
                  <c:v>0</c:v>
                </c:pt>
              </c:numCache>
            </c:numRef>
          </c:val>
          <c:smooth val="0"/>
        </c:ser>
        <c:ser>
          <c:idx val="2"/>
          <c:order val="1"/>
          <c:tx>
            <c:strRef>
              <c:f>PolsonFJBC!$AC$3</c:f>
              <c:strCache>
                <c:ptCount val="1"/>
                <c:pt idx="0">
                  <c:v>HYDROSS
Oper. Improv.
River
Headgate
Diversion</c:v>
                </c:pt>
              </c:strCache>
            </c:strRef>
          </c:tx>
          <c:spPr>
            <a:ln>
              <a:solidFill>
                <a:schemeClr val="accent2"/>
              </a:solidFill>
              <a:prstDash val="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PolsonFJBC!$AD$6:$AD$17</c:f>
              <c:numCache>
                <c:formatCode>[&gt;=20]#,##0.0_);[&lt;=-20]\(#,##0.0\);#,##0.00_)</c:formatCode>
                <c:ptCount val="12"/>
                <c:pt idx="0">
                  <c:v>0</c:v>
                </c:pt>
                <c:pt idx="1">
                  <c:v>0</c:v>
                </c:pt>
                <c:pt idx="2">
                  <c:v>9.4518108043567736E-3</c:v>
                </c:pt>
                <c:pt idx="3">
                  <c:v>2.7986519205363308E-2</c:v>
                </c:pt>
                <c:pt idx="4">
                  <c:v>0.13200350629013333</c:v>
                </c:pt>
                <c:pt idx="5">
                  <c:v>0.31704909916148627</c:v>
                </c:pt>
                <c:pt idx="6">
                  <c:v>0.51178311613593208</c:v>
                </c:pt>
                <c:pt idx="7">
                  <c:v>0.32356105333477053</c:v>
                </c:pt>
                <c:pt idx="8">
                  <c:v>0.12372458506338319</c:v>
                </c:pt>
                <c:pt idx="9">
                  <c:v>3.9426644987810247E-2</c:v>
                </c:pt>
                <c:pt idx="10">
                  <c:v>0</c:v>
                </c:pt>
                <c:pt idx="11">
                  <c:v>0</c:v>
                </c:pt>
              </c:numCache>
            </c:numRef>
          </c:val>
          <c:smooth val="0"/>
        </c:ser>
        <c:dLbls>
          <c:showLegendKey val="0"/>
          <c:showVal val="0"/>
          <c:showCatName val="0"/>
          <c:showSerName val="0"/>
          <c:showPercent val="0"/>
          <c:showBubbleSize val="0"/>
        </c:dLbls>
        <c:marker val="1"/>
        <c:smooth val="0"/>
        <c:axId val="117346304"/>
        <c:axId val="117347840"/>
      </c:lineChart>
      <c:catAx>
        <c:axId val="117346304"/>
        <c:scaling>
          <c:orientation val="minMax"/>
        </c:scaling>
        <c:delete val="0"/>
        <c:axPos val="b"/>
        <c:majorTickMark val="out"/>
        <c:minorTickMark val="none"/>
        <c:tickLblPos val="nextTo"/>
        <c:crossAx val="117347840"/>
        <c:crosses val="autoZero"/>
        <c:auto val="1"/>
        <c:lblAlgn val="ctr"/>
        <c:lblOffset val="100"/>
        <c:noMultiLvlLbl val="0"/>
      </c:catAx>
      <c:valAx>
        <c:axId val="117347840"/>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346304"/>
        <c:crosses val="autoZero"/>
        <c:crossBetween val="between"/>
      </c:valAx>
    </c:plotArea>
    <c:legend>
      <c:legendPos val="b"/>
      <c:overlay val="0"/>
    </c:legend>
    <c:plotVisOnly val="1"/>
    <c:dispBlanksAs val="gap"/>
    <c:showDLblsOverMax val="0"/>
  </c:chart>
  <c:printSettings>
    <c:headerFooter/>
    <c:pageMargins b="0.75000000000000988" l="0.70000000000000062" r="0.70000000000000062" t="0.75000000000000988"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barChart>
        <c:barDir val="col"/>
        <c:grouping val="clustered"/>
        <c:varyColors val="0"/>
        <c:ser>
          <c:idx val="3"/>
          <c:order val="2"/>
          <c:tx>
            <c:strRef>
              <c:f>PolsonFJBC!$D$4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PolsonFJBC!$E$21:$E$32</c:f>
              <c:numCache>
                <c:formatCode>[&gt;=20]#,##0.0_);[&lt;=-20]\(#,##0.0\);#,##0.00_)</c:formatCode>
                <c:ptCount val="12"/>
                <c:pt idx="0">
                  <c:v>0</c:v>
                </c:pt>
                <c:pt idx="1">
                  <c:v>0</c:v>
                </c:pt>
                <c:pt idx="2">
                  <c:v>7.3683925773864299E-5</c:v>
                </c:pt>
                <c:pt idx="3">
                  <c:v>1.1823586349117095E-2</c:v>
                </c:pt>
                <c:pt idx="4">
                  <c:v>3.117774541655996E-2</c:v>
                </c:pt>
                <c:pt idx="5">
                  <c:v>9.8832191945850564E-2</c:v>
                </c:pt>
                <c:pt idx="6">
                  <c:v>0.24634296403278305</c:v>
                </c:pt>
                <c:pt idx="7">
                  <c:v>0.18619833100908884</c:v>
                </c:pt>
                <c:pt idx="8">
                  <c:v>6.4581485405946201E-2</c:v>
                </c:pt>
                <c:pt idx="9">
                  <c:v>2.2853560157005512E-3</c:v>
                </c:pt>
                <c:pt idx="10">
                  <c:v>0</c:v>
                </c:pt>
                <c:pt idx="11">
                  <c:v>0</c:v>
                </c:pt>
              </c:numCache>
            </c:numRef>
          </c:val>
        </c:ser>
        <c:ser>
          <c:idx val="4"/>
          <c:order val="3"/>
          <c:tx>
            <c:strRef>
              <c:f>PolsonFJBC!$F$4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PolsonFJBC!$G$21:$G$32</c:f>
              <c:numCache>
                <c:formatCode>[&gt;=20]#,##0.0_);[&lt;=-20]\(#,##0.0\);#,##0.00_)</c:formatCode>
                <c:ptCount val="12"/>
                <c:pt idx="0">
                  <c:v>0</c:v>
                </c:pt>
                <c:pt idx="1">
                  <c:v>0</c:v>
                </c:pt>
                <c:pt idx="2">
                  <c:v>0</c:v>
                </c:pt>
                <c:pt idx="3">
                  <c:v>2.0396757448474152E-2</c:v>
                </c:pt>
                <c:pt idx="4">
                  <c:v>3.6253112624826445E-2</c:v>
                </c:pt>
                <c:pt idx="5">
                  <c:v>0.11051259632516594</c:v>
                </c:pt>
                <c:pt idx="6">
                  <c:v>0.28403345427238347</c:v>
                </c:pt>
                <c:pt idx="7">
                  <c:v>0.20092731647044265</c:v>
                </c:pt>
                <c:pt idx="8">
                  <c:v>7.5573662414481824E-2</c:v>
                </c:pt>
                <c:pt idx="9">
                  <c:v>0</c:v>
                </c:pt>
                <c:pt idx="10">
                  <c:v>0</c:v>
                </c:pt>
                <c:pt idx="11">
                  <c:v>0</c:v>
                </c:pt>
              </c:numCache>
            </c:numRef>
          </c:val>
        </c:ser>
        <c:dLbls>
          <c:showLegendKey val="0"/>
          <c:showVal val="0"/>
          <c:showCatName val="0"/>
          <c:showSerName val="0"/>
          <c:showPercent val="0"/>
          <c:showBubbleSize val="0"/>
        </c:dLbls>
        <c:gapWidth val="150"/>
        <c:axId val="117458048"/>
        <c:axId val="117459584"/>
      </c:barChart>
      <c:lineChart>
        <c:grouping val="standard"/>
        <c:varyColors val="0"/>
        <c:ser>
          <c:idx val="1"/>
          <c:order val="0"/>
          <c:tx>
            <c:strRef>
              <c:f>PolsonFJBC!$Z$3</c:f>
              <c:strCache>
                <c:ptCount val="1"/>
                <c:pt idx="0">
                  <c:v>HYDROSS
2009 HIA
(Existing)
River
Headgate
Diversion</c:v>
                </c:pt>
              </c:strCache>
            </c:strRef>
          </c:tx>
          <c:spPr>
            <a:ln>
              <a:solidFill>
                <a:schemeClr val="accent3"/>
              </a:solidFill>
              <a:prstDash val="sys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PolsonFJBC!$AA$21:$AA$32</c:f>
              <c:numCache>
                <c:formatCode>[&gt;=20]#,##0.0_);[&lt;=-20]\(#,##0.0\);#,##0.00_)</c:formatCode>
                <c:ptCount val="12"/>
                <c:pt idx="0">
                  <c:v>6.9368404493750603E-3</c:v>
                </c:pt>
                <c:pt idx="1">
                  <c:v>3.66920229894507E-3</c:v>
                </c:pt>
                <c:pt idx="2">
                  <c:v>1.299973822706102E-2</c:v>
                </c:pt>
                <c:pt idx="3">
                  <c:v>0.10342206197944119</c:v>
                </c:pt>
                <c:pt idx="4">
                  <c:v>0.25477612676321082</c:v>
                </c:pt>
                <c:pt idx="5">
                  <c:v>0.34577853473435399</c:v>
                </c:pt>
                <c:pt idx="6">
                  <c:v>0.41582964068439754</c:v>
                </c:pt>
                <c:pt idx="7">
                  <c:v>0.35802178886326202</c:v>
                </c:pt>
                <c:pt idx="8">
                  <c:v>0.11823413935196518</c:v>
                </c:pt>
                <c:pt idx="9">
                  <c:v>5.5150404599652807E-2</c:v>
                </c:pt>
                <c:pt idx="10">
                  <c:v>1.5898463168189936E-2</c:v>
                </c:pt>
                <c:pt idx="11">
                  <c:v>1.3005674761463566E-2</c:v>
                </c:pt>
              </c:numCache>
            </c:numRef>
          </c:val>
          <c:smooth val="0"/>
        </c:ser>
        <c:ser>
          <c:idx val="2"/>
          <c:order val="1"/>
          <c:tx>
            <c:strRef>
              <c:f>PolsonFJBC!$AC$3</c:f>
              <c:strCache>
                <c:ptCount val="1"/>
                <c:pt idx="0">
                  <c:v>HYDROSS
Oper. Improv.
River
Headgate
Diversion</c:v>
                </c:pt>
              </c:strCache>
            </c:strRef>
          </c:tx>
          <c:spPr>
            <a:ln>
              <a:solidFill>
                <a:schemeClr val="accent2"/>
              </a:solidFill>
              <a:prstDash val="sys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PolsonFJBC!$AD$21:$AD$32</c:f>
              <c:numCache>
                <c:formatCode>[&gt;=20]#,##0.0_);[&lt;=-20]\(#,##0.0\);#,##0.00_)</c:formatCode>
                <c:ptCount val="12"/>
                <c:pt idx="0">
                  <c:v>0</c:v>
                </c:pt>
                <c:pt idx="1">
                  <c:v>0</c:v>
                </c:pt>
                <c:pt idx="2">
                  <c:v>3.1696853190922719E-3</c:v>
                </c:pt>
                <c:pt idx="3">
                  <c:v>4.2575976474753148E-2</c:v>
                </c:pt>
                <c:pt idx="4">
                  <c:v>0.14254000673278286</c:v>
                </c:pt>
                <c:pt idx="5">
                  <c:v>0.32801303007927213</c:v>
                </c:pt>
                <c:pt idx="6">
                  <c:v>0.48093264313188661</c:v>
                </c:pt>
                <c:pt idx="7">
                  <c:v>0.34023084186509239</c:v>
                </c:pt>
                <c:pt idx="8">
                  <c:v>0.13459225931662949</c:v>
                </c:pt>
                <c:pt idx="9">
                  <c:v>4.9732468666100378E-2</c:v>
                </c:pt>
                <c:pt idx="10">
                  <c:v>0</c:v>
                </c:pt>
                <c:pt idx="11">
                  <c:v>0</c:v>
                </c:pt>
              </c:numCache>
            </c:numRef>
          </c:val>
          <c:smooth val="0"/>
        </c:ser>
        <c:dLbls>
          <c:showLegendKey val="0"/>
          <c:showVal val="0"/>
          <c:showCatName val="0"/>
          <c:showSerName val="0"/>
          <c:showPercent val="0"/>
          <c:showBubbleSize val="0"/>
        </c:dLbls>
        <c:marker val="1"/>
        <c:smooth val="0"/>
        <c:axId val="117458048"/>
        <c:axId val="117459584"/>
      </c:lineChart>
      <c:catAx>
        <c:axId val="117458048"/>
        <c:scaling>
          <c:orientation val="minMax"/>
        </c:scaling>
        <c:delete val="0"/>
        <c:axPos val="b"/>
        <c:majorTickMark val="out"/>
        <c:minorTickMark val="none"/>
        <c:tickLblPos val="nextTo"/>
        <c:crossAx val="117459584"/>
        <c:crosses val="autoZero"/>
        <c:auto val="1"/>
        <c:lblAlgn val="ctr"/>
        <c:lblOffset val="100"/>
        <c:noMultiLvlLbl val="0"/>
      </c:catAx>
      <c:valAx>
        <c:axId val="117459584"/>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458048"/>
        <c:crosses val="autoZero"/>
        <c:crossBetween val="between"/>
      </c:valAx>
    </c:plotArea>
    <c:legend>
      <c:legendPos val="b"/>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'487600'!$B$4</c:f>
              <c:strCache>
                <c:ptCount val="1"/>
                <c:pt idx="0">
                  <c:v>Interim
Instream
Flow</c:v>
                </c:pt>
              </c:strCache>
            </c:strRef>
          </c:tx>
          <c:spPr>
            <a:ln>
              <a:solidFill>
                <a:schemeClr val="tx1"/>
              </a:solidFill>
              <a:prstDash val="dash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'487600'!$B$23:$B$34</c:f>
              <c:numCache>
                <c:formatCode>[&gt;=20]#,##0_);[&lt;=-20]\(#,##0\);#,##0.0_)</c:formatCode>
                <c:ptCount val="12"/>
                <c:pt idx="0">
                  <c:v>22</c:v>
                </c:pt>
                <c:pt idx="1">
                  <c:v>22</c:v>
                </c:pt>
                <c:pt idx="2">
                  <c:v>22</c:v>
                </c:pt>
                <c:pt idx="3">
                  <c:v>22</c:v>
                </c:pt>
                <c:pt idx="4">
                  <c:v>22</c:v>
                </c:pt>
                <c:pt idx="5">
                  <c:v>22</c:v>
                </c:pt>
                <c:pt idx="6">
                  <c:v>22</c:v>
                </c:pt>
                <c:pt idx="7">
                  <c:v>22</c:v>
                </c:pt>
                <c:pt idx="8">
                  <c:v>22</c:v>
                </c:pt>
                <c:pt idx="9">
                  <c:v>22</c:v>
                </c:pt>
                <c:pt idx="10">
                  <c:v>22</c:v>
                </c:pt>
                <c:pt idx="11">
                  <c:v>22</c:v>
                </c:pt>
              </c:numCache>
            </c:numRef>
          </c:val>
          <c:smooth val="0"/>
        </c:ser>
        <c:ser>
          <c:idx val="1"/>
          <c:order val="1"/>
          <c:tx>
            <c:strRef>
              <c:f>'487600'!$C$4</c:f>
              <c:strCache>
                <c:ptCount val="1"/>
                <c:pt idx="0">
                  <c:v>HYDROSS
Enforceable
Min. Flow
Oper. Improv.</c:v>
                </c:pt>
              </c:strCache>
            </c:strRef>
          </c:tx>
          <c:spPr>
            <a:ln>
              <a:solidFill>
                <a:schemeClr val="tx1"/>
              </a:solidFill>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'487600'!$C$23:$C$34</c:f>
              <c:numCache>
                <c:formatCode>[&gt;=20]#,##0_);[&lt;=-20]\(#,##0\);#,##0.0_)</c:formatCode>
                <c:ptCount val="12"/>
                <c:pt idx="0">
                  <c:v>20</c:v>
                </c:pt>
                <c:pt idx="1">
                  <c:v>20</c:v>
                </c:pt>
                <c:pt idx="2">
                  <c:v>22</c:v>
                </c:pt>
                <c:pt idx="3">
                  <c:v>27</c:v>
                </c:pt>
                <c:pt idx="4">
                  <c:v>75</c:v>
                </c:pt>
                <c:pt idx="5">
                  <c:v>85</c:v>
                </c:pt>
                <c:pt idx="6">
                  <c:v>45</c:v>
                </c:pt>
                <c:pt idx="7">
                  <c:v>27</c:v>
                </c:pt>
                <c:pt idx="8">
                  <c:v>23</c:v>
                </c:pt>
                <c:pt idx="9">
                  <c:v>22</c:v>
                </c:pt>
                <c:pt idx="10">
                  <c:v>22</c:v>
                </c:pt>
                <c:pt idx="11">
                  <c:v>22</c:v>
                </c:pt>
              </c:numCache>
            </c:numRef>
          </c:val>
          <c:smooth val="0"/>
        </c:ser>
        <c:ser>
          <c:idx val="3"/>
          <c:order val="2"/>
          <c:tx>
            <c:strRef>
              <c:f>'487600'!$R$5</c:f>
              <c:strCache>
                <c:ptCount val="1"/>
                <c:pt idx="0">
                  <c:v>HYDROSS
Natural
Flow</c:v>
                </c:pt>
              </c:strCache>
            </c:strRef>
          </c:tx>
          <c:spPr>
            <a:ln>
              <a:solidFill>
                <a:schemeClr val="accent1"/>
              </a:solidFill>
              <a:prstDash val="sys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'487600'!$R$23:$R$34</c:f>
              <c:numCache>
                <c:formatCode>[&gt;=20]#,##0_);[&lt;=-20]\(#,##0\);#,##0.0_)</c:formatCode>
                <c:ptCount val="12"/>
                <c:pt idx="0">
                  <c:v>21.061155913978496</c:v>
                </c:pt>
                <c:pt idx="1">
                  <c:v>19.995610119047619</c:v>
                </c:pt>
                <c:pt idx="2">
                  <c:v>23.939784946236561</c:v>
                </c:pt>
                <c:pt idx="3">
                  <c:v>54.462604166666665</c:v>
                </c:pt>
                <c:pt idx="4">
                  <c:v>155.37278225806452</c:v>
                </c:pt>
                <c:pt idx="5">
                  <c:v>190.14645833333333</c:v>
                </c:pt>
                <c:pt idx="6">
                  <c:v>104.04129704301074</c:v>
                </c:pt>
                <c:pt idx="7">
                  <c:v>61.451411290322582</c:v>
                </c:pt>
                <c:pt idx="8">
                  <c:v>36.539479166666666</c:v>
                </c:pt>
                <c:pt idx="9">
                  <c:v>35.572211021505375</c:v>
                </c:pt>
                <c:pt idx="10">
                  <c:v>32.3675</c:v>
                </c:pt>
                <c:pt idx="11">
                  <c:v>25.91985887096774</c:v>
                </c:pt>
              </c:numCache>
            </c:numRef>
          </c:val>
          <c:smooth val="0"/>
        </c:ser>
        <c:ser>
          <c:idx val="4"/>
          <c:order val="3"/>
          <c:tx>
            <c:strRef>
              <c:f>'487600'!$T$5</c:f>
              <c:strCache>
                <c:ptCount val="1"/>
                <c:pt idx="0">
                  <c:v>HYDROSS
2009 HIA
(Existing)</c:v>
                </c:pt>
              </c:strCache>
            </c:strRef>
          </c:tx>
          <c:spPr>
            <a:ln>
              <a:solidFill>
                <a:schemeClr val="accent3"/>
              </a:solidFill>
              <a:prstDash val="sys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'487600'!$T$23:$T$34</c:f>
              <c:numCache>
                <c:formatCode>[&gt;=20]#,##0_);[&lt;=-20]\(#,##0\);#,##0.0_)</c:formatCode>
                <c:ptCount val="12"/>
                <c:pt idx="0">
                  <c:v>20.67119926075269</c:v>
                </c:pt>
                <c:pt idx="1">
                  <c:v>22.522340401785709</c:v>
                </c:pt>
                <c:pt idx="2">
                  <c:v>19.076650201612903</c:v>
                </c:pt>
                <c:pt idx="3">
                  <c:v>23.582101736111113</c:v>
                </c:pt>
                <c:pt idx="4">
                  <c:v>22.666642137096773</c:v>
                </c:pt>
                <c:pt idx="5">
                  <c:v>23.128939930555553</c:v>
                </c:pt>
                <c:pt idx="6">
                  <c:v>30.183807795698925</c:v>
                </c:pt>
                <c:pt idx="7">
                  <c:v>22.00004435483871</c:v>
                </c:pt>
                <c:pt idx="8">
                  <c:v>19.796356249999999</c:v>
                </c:pt>
                <c:pt idx="9">
                  <c:v>19.440463373655916</c:v>
                </c:pt>
                <c:pt idx="10">
                  <c:v>16.778918749999999</c:v>
                </c:pt>
                <c:pt idx="11">
                  <c:v>19.727635080645165</c:v>
                </c:pt>
              </c:numCache>
            </c:numRef>
          </c:val>
          <c:smooth val="0"/>
        </c:ser>
        <c:ser>
          <c:idx val="5"/>
          <c:order val="4"/>
          <c:tx>
            <c:strRef>
              <c:f>'487600'!$U$5</c:f>
              <c:strCache>
                <c:ptCount val="1"/>
                <c:pt idx="0">
                  <c:v>HYDROSS
Achievable
Flow
Oper. Improv.</c:v>
                </c:pt>
              </c:strCache>
            </c:strRef>
          </c:tx>
          <c:spPr>
            <a:ln>
              <a:solidFill>
                <a:schemeClr val="accent2"/>
              </a:solidFill>
              <a:prstDash val="sys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'487600'!$U$23:$U$34</c:f>
              <c:numCache>
                <c:formatCode>[&gt;=20]#,##0_);[&lt;=-20]\(#,##0\);#,##0.0_)</c:formatCode>
                <c:ptCount val="12"/>
                <c:pt idx="0">
                  <c:v>20.602364247311826</c:v>
                </c:pt>
                <c:pt idx="1">
                  <c:v>19.872989583333332</c:v>
                </c:pt>
                <c:pt idx="2">
                  <c:v>21.958938508064513</c:v>
                </c:pt>
                <c:pt idx="3">
                  <c:v>27.103579861111111</c:v>
                </c:pt>
                <c:pt idx="4">
                  <c:v>74.999995967741938</c:v>
                </c:pt>
                <c:pt idx="5">
                  <c:v>84.999979166666677</c:v>
                </c:pt>
                <c:pt idx="6">
                  <c:v>45.658634408602161</c:v>
                </c:pt>
                <c:pt idx="7">
                  <c:v>29.395600134408603</c:v>
                </c:pt>
                <c:pt idx="8">
                  <c:v>23.227924652777777</c:v>
                </c:pt>
                <c:pt idx="9">
                  <c:v>22.300714717741933</c:v>
                </c:pt>
                <c:pt idx="10">
                  <c:v>22.03477222222222</c:v>
                </c:pt>
                <c:pt idx="11">
                  <c:v>22.00004435483871</c:v>
                </c:pt>
              </c:numCache>
            </c:numRef>
          </c:val>
          <c:smooth val="0"/>
        </c:ser>
        <c:dLbls>
          <c:showLegendKey val="0"/>
          <c:showVal val="0"/>
          <c:showCatName val="0"/>
          <c:showSerName val="0"/>
          <c:showPercent val="0"/>
          <c:showBubbleSize val="0"/>
        </c:dLbls>
        <c:marker val="1"/>
        <c:smooth val="0"/>
        <c:axId val="67181184"/>
        <c:axId val="67191168"/>
      </c:lineChart>
      <c:catAx>
        <c:axId val="67181184"/>
        <c:scaling>
          <c:orientation val="minMax"/>
        </c:scaling>
        <c:delete val="0"/>
        <c:axPos val="b"/>
        <c:majorTickMark val="out"/>
        <c:minorTickMark val="none"/>
        <c:tickLblPos val="nextTo"/>
        <c:crossAx val="67191168"/>
        <c:crosses val="autoZero"/>
        <c:auto val="1"/>
        <c:lblAlgn val="ctr"/>
        <c:lblOffset val="100"/>
        <c:noMultiLvlLbl val="0"/>
      </c:catAx>
      <c:valAx>
        <c:axId val="67191168"/>
        <c:scaling>
          <c:orientation val="minMax"/>
          <c:max val="5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67181184"/>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barChart>
        <c:barDir val="col"/>
        <c:grouping val="clustered"/>
        <c:varyColors val="0"/>
        <c:ser>
          <c:idx val="3"/>
          <c:order val="2"/>
          <c:tx>
            <c:strRef>
              <c:f>PolsonFJBC!$D$4</c:f>
              <c:strCache>
                <c:ptCount val="1"/>
                <c:pt idx="0">
                  <c:v>HYDROSS
2009 HIA
(Existing)
Crop
Irrigation
Consumption</c:v>
                </c:pt>
              </c:strCache>
            </c:strRef>
          </c:tx>
          <c:spPr>
            <a:solidFill>
              <a:schemeClr val="accent3"/>
            </a:solidFill>
            <a:ln>
              <a:solidFill>
                <a:schemeClr val="accent3"/>
              </a:solidFill>
              <a:prstDash val="solid"/>
            </a:ln>
          </c:spPr>
          <c:invertIfNegative val="0"/>
          <c:cat>
            <c:strRef>
              <c:f>PolsonFJBC!$B$36:$B$47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PolsonFJBC!$E$36:$E$47</c:f>
              <c:numCache>
                <c:formatCode>[&gt;=20]#,##0.0_);[&lt;=-20]\(#,##0.0\);#,##0.00_)</c:formatCode>
                <c:ptCount val="12"/>
                <c:pt idx="0">
                  <c:v>0</c:v>
                </c:pt>
                <c:pt idx="1">
                  <c:v>0</c:v>
                </c:pt>
                <c:pt idx="2">
                  <c:v>1.1255151476619776E-3</c:v>
                </c:pt>
                <c:pt idx="3">
                  <c:v>1.1242662619581869E-2</c:v>
                </c:pt>
                <c:pt idx="4">
                  <c:v>4.7802373953632765E-2</c:v>
                </c:pt>
                <c:pt idx="5">
                  <c:v>0.14687261151537798</c:v>
                </c:pt>
                <c:pt idx="6">
                  <c:v>0.24881381715799963</c:v>
                </c:pt>
                <c:pt idx="7">
                  <c:v>0.21613682626844327</c:v>
                </c:pt>
                <c:pt idx="8">
                  <c:v>6.9781182882963533E-2</c:v>
                </c:pt>
                <c:pt idx="9">
                  <c:v>3.3682946354541884E-3</c:v>
                </c:pt>
                <c:pt idx="10">
                  <c:v>0</c:v>
                </c:pt>
                <c:pt idx="11">
                  <c:v>0</c:v>
                </c:pt>
              </c:numCache>
            </c:numRef>
          </c:val>
        </c:ser>
        <c:ser>
          <c:idx val="4"/>
          <c:order val="3"/>
          <c:tx>
            <c:strRef>
              <c:f>PolsonFJBC!$F$4</c:f>
              <c:strCache>
                <c:ptCount val="1"/>
                <c:pt idx="0">
                  <c:v>HYDROSS
Oper. Improv.
Crop
Irrigation
Consumption</c:v>
                </c:pt>
              </c:strCache>
            </c:strRef>
          </c:tx>
          <c:spPr>
            <a:solidFill>
              <a:schemeClr val="accent2"/>
            </a:solidFill>
            <a:ln>
              <a:solidFill>
                <a:schemeClr val="accent2"/>
              </a:solidFill>
              <a:prstDash val="solid"/>
            </a:ln>
          </c:spPr>
          <c:invertIfNegative val="0"/>
          <c:cat>
            <c:strRef>
              <c:f>PolsonFJBC!$B$36:$B$47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PolsonFJBC!$G$36:$G$47</c:f>
              <c:numCache>
                <c:formatCode>[&gt;=20]#,##0.0_);[&lt;=-20]\(#,##0.0\);#,##0.00_)</c:formatCode>
                <c:ptCount val="12"/>
                <c:pt idx="0">
                  <c:v>0</c:v>
                </c:pt>
                <c:pt idx="1">
                  <c:v>0</c:v>
                </c:pt>
                <c:pt idx="2">
                  <c:v>0</c:v>
                </c:pt>
                <c:pt idx="3">
                  <c:v>1.683364476623412E-2</c:v>
                </c:pt>
                <c:pt idx="4">
                  <c:v>6.1742430595124347E-2</c:v>
                </c:pt>
                <c:pt idx="5">
                  <c:v>0.14531082546631605</c:v>
                </c:pt>
                <c:pt idx="6">
                  <c:v>0.24339408734225801</c:v>
                </c:pt>
                <c:pt idx="7">
                  <c:v>0.22414526168721655</c:v>
                </c:pt>
                <c:pt idx="8">
                  <c:v>9.0116518821897015E-2</c:v>
                </c:pt>
                <c:pt idx="9">
                  <c:v>0</c:v>
                </c:pt>
                <c:pt idx="10">
                  <c:v>0</c:v>
                </c:pt>
                <c:pt idx="11">
                  <c:v>0</c:v>
                </c:pt>
              </c:numCache>
            </c:numRef>
          </c:val>
        </c:ser>
        <c:dLbls>
          <c:showLegendKey val="0"/>
          <c:showVal val="0"/>
          <c:showCatName val="0"/>
          <c:showSerName val="0"/>
          <c:showPercent val="0"/>
          <c:showBubbleSize val="0"/>
        </c:dLbls>
        <c:gapWidth val="150"/>
        <c:axId val="117782400"/>
        <c:axId val="117783936"/>
      </c:barChart>
      <c:lineChart>
        <c:grouping val="standard"/>
        <c:varyColors val="0"/>
        <c:ser>
          <c:idx val="1"/>
          <c:order val="0"/>
          <c:tx>
            <c:strRef>
              <c:f>PolsonFJBC!$Z$3</c:f>
              <c:strCache>
                <c:ptCount val="1"/>
                <c:pt idx="0">
                  <c:v>HYDROSS
2009 HIA
(Existing)
River
Headgate
Diversion</c:v>
                </c:pt>
              </c:strCache>
            </c:strRef>
          </c:tx>
          <c:spPr>
            <a:ln>
              <a:solidFill>
                <a:schemeClr val="accent3"/>
              </a:solidFill>
              <a:prstDash val="sysDot"/>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PolsonFJBC!$AA$36:$AA$47</c:f>
              <c:numCache>
                <c:formatCode>[&gt;=20]#,##0.0_);[&lt;=-20]\(#,##0.0\);#,##0.00_)</c:formatCode>
                <c:ptCount val="12"/>
                <c:pt idx="0">
                  <c:v>0</c:v>
                </c:pt>
                <c:pt idx="1">
                  <c:v>0</c:v>
                </c:pt>
                <c:pt idx="2">
                  <c:v>1.1651296841339845E-2</c:v>
                </c:pt>
                <c:pt idx="3">
                  <c:v>6.4585253917984919E-2</c:v>
                </c:pt>
                <c:pt idx="4">
                  <c:v>0.35528123016014379</c:v>
                </c:pt>
                <c:pt idx="5">
                  <c:v>0.33431932718475366</c:v>
                </c:pt>
                <c:pt idx="6">
                  <c:v>0.42977498403414977</c:v>
                </c:pt>
                <c:pt idx="7">
                  <c:v>0.38960287977029212</c:v>
                </c:pt>
                <c:pt idx="8">
                  <c:v>0.14308871274273907</c:v>
                </c:pt>
                <c:pt idx="9">
                  <c:v>5.5933603102617281E-2</c:v>
                </c:pt>
                <c:pt idx="10">
                  <c:v>2.409003256736026E-2</c:v>
                </c:pt>
                <c:pt idx="11">
                  <c:v>3.3354842578876592E-3</c:v>
                </c:pt>
              </c:numCache>
            </c:numRef>
          </c:val>
          <c:smooth val="0"/>
        </c:ser>
        <c:ser>
          <c:idx val="2"/>
          <c:order val="1"/>
          <c:tx>
            <c:strRef>
              <c:f>PolsonFJBC!$AC$3</c:f>
              <c:strCache>
                <c:ptCount val="1"/>
                <c:pt idx="0">
                  <c:v>HYDROSS
Oper. Improv.
River
Headgate
Diversion</c:v>
                </c:pt>
              </c:strCache>
            </c:strRef>
          </c:tx>
          <c:spPr>
            <a:ln>
              <a:solidFill>
                <a:schemeClr val="accent2"/>
              </a:solidFill>
              <a:prstDash val="sysDot"/>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PolsonFJBC!$AD$36:$AD$47</c:f>
              <c:numCache>
                <c:formatCode>[&gt;=20]#,##0.0_);[&lt;=-20]\(#,##0.0\);#,##0.00_)</c:formatCode>
                <c:ptCount val="12"/>
                <c:pt idx="0">
                  <c:v>0</c:v>
                </c:pt>
                <c:pt idx="1">
                  <c:v>0</c:v>
                </c:pt>
                <c:pt idx="2">
                  <c:v>0</c:v>
                </c:pt>
                <c:pt idx="3">
                  <c:v>3.2526695889178829E-2</c:v>
                </c:pt>
                <c:pt idx="4">
                  <c:v>0.1982526857072657</c:v>
                </c:pt>
                <c:pt idx="5">
                  <c:v>0.28458600899777409</c:v>
                </c:pt>
                <c:pt idx="6">
                  <c:v>0.40408335754663816</c:v>
                </c:pt>
                <c:pt idx="7">
                  <c:v>0.41238644894906568</c:v>
                </c:pt>
                <c:pt idx="8">
                  <c:v>0.20284756331498258</c:v>
                </c:pt>
                <c:pt idx="9">
                  <c:v>2.6967555483386214E-2</c:v>
                </c:pt>
                <c:pt idx="10">
                  <c:v>0</c:v>
                </c:pt>
                <c:pt idx="11">
                  <c:v>0</c:v>
                </c:pt>
              </c:numCache>
            </c:numRef>
          </c:val>
          <c:smooth val="0"/>
        </c:ser>
        <c:dLbls>
          <c:showLegendKey val="0"/>
          <c:showVal val="0"/>
          <c:showCatName val="0"/>
          <c:showSerName val="0"/>
          <c:showPercent val="0"/>
          <c:showBubbleSize val="0"/>
        </c:dLbls>
        <c:marker val="1"/>
        <c:smooth val="0"/>
        <c:axId val="117782400"/>
        <c:axId val="117783936"/>
      </c:lineChart>
      <c:catAx>
        <c:axId val="117782400"/>
        <c:scaling>
          <c:orientation val="minMax"/>
        </c:scaling>
        <c:delete val="0"/>
        <c:axPos val="b"/>
        <c:majorTickMark val="out"/>
        <c:minorTickMark val="none"/>
        <c:tickLblPos val="nextTo"/>
        <c:crossAx val="117783936"/>
        <c:crosses val="autoZero"/>
        <c:auto val="1"/>
        <c:lblAlgn val="ctr"/>
        <c:lblOffset val="100"/>
        <c:noMultiLvlLbl val="0"/>
      </c:catAx>
      <c:valAx>
        <c:axId val="117783936"/>
        <c:scaling>
          <c:orientation val="minMax"/>
          <c:max val="1"/>
        </c:scaling>
        <c:delete val="0"/>
        <c:axPos val="l"/>
        <c:majorGridlines/>
        <c:title>
          <c:tx>
            <c:rich>
              <a:bodyPr rot="-5400000" vert="horz"/>
              <a:lstStyle/>
              <a:p>
                <a:pPr>
                  <a:defRPr/>
                </a:pPr>
                <a:r>
                  <a:rPr lang="en-US"/>
                  <a:t>Diversion</a:t>
                </a:r>
                <a:r>
                  <a:rPr lang="en-US" baseline="0"/>
                  <a:t> or Crop Irrigation Consumption </a:t>
                </a:r>
                <a:r>
                  <a:rPr lang="en-US"/>
                  <a:t>(Acre-Feet/Acre)</a:t>
                </a:r>
              </a:p>
            </c:rich>
          </c:tx>
          <c:overlay val="0"/>
        </c:title>
        <c:numFmt formatCode="[&gt;=20]#,##0.0_);[&lt;=-20]\(#,##0.0\);#,##0.00_)" sourceLinked="1"/>
        <c:majorTickMark val="out"/>
        <c:minorTickMark val="none"/>
        <c:tickLblPos val="nextTo"/>
        <c:crossAx val="117782400"/>
        <c:crosses val="autoZero"/>
        <c:crossBetween val="between"/>
      </c:valAx>
    </c:plotArea>
    <c:legend>
      <c:legendPos val="b"/>
      <c:overlay val="0"/>
    </c:legend>
    <c:plotVisOnly val="1"/>
    <c:dispBlanksAs val="gap"/>
    <c:showDLblsOverMax val="0"/>
  </c:chart>
  <c:printSettings>
    <c:headerFooter/>
    <c:pageMargins b="0.75000000000001033" l="0.70000000000000062" r="0.70000000000000062" t="0.7500000000000103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'481500'!$B$4</c:f>
              <c:strCache>
                <c:ptCount val="1"/>
                <c:pt idx="0">
                  <c:v>Interim
Instream
Flow</c:v>
                </c:pt>
              </c:strCache>
            </c:strRef>
          </c:tx>
          <c:spPr>
            <a:ln>
              <a:solidFill>
                <a:schemeClr val="tx1"/>
              </a:solidFill>
              <a:prstDash val="dash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'481500'!$B$23:$B$34</c:f>
              <c:numCache>
                <c:formatCode>[&gt;=20]#,##0_);[&lt;=-20]\(#,##0\);#,##0.0_)</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ser>
        <c:ser>
          <c:idx val="1"/>
          <c:order val="1"/>
          <c:tx>
            <c:strRef>
              <c:f>'481500'!$C$4</c:f>
              <c:strCache>
                <c:ptCount val="1"/>
                <c:pt idx="0">
                  <c:v>HYDROSS
Enforceable
Min. Flow
Oper. Improv.</c:v>
                </c:pt>
              </c:strCache>
            </c:strRef>
          </c:tx>
          <c:spPr>
            <a:ln>
              <a:solidFill>
                <a:schemeClr val="tx1"/>
              </a:solidFill>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'481500'!$C$23:$C$34</c:f>
              <c:numCache>
                <c:formatCode>[&gt;=20]#,##0_);[&lt;=-20]\(#,##0\);#,##0.0_)</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smooth val="0"/>
        </c:ser>
        <c:ser>
          <c:idx val="3"/>
          <c:order val="2"/>
          <c:tx>
            <c:strRef>
              <c:f>'481500'!$D$5</c:f>
              <c:strCache>
                <c:ptCount val="1"/>
                <c:pt idx="0">
                  <c:v>HYDROSS
Natural
Flow</c:v>
                </c:pt>
              </c:strCache>
            </c:strRef>
          </c:tx>
          <c:spPr>
            <a:ln>
              <a:solidFill>
                <a:schemeClr val="accent1"/>
              </a:solidFill>
              <a:prstDash val="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'481500'!$D$23:$D$34</c:f>
              <c:numCache>
                <c:formatCode>[&gt;=20]#,##0_);[&lt;=-20]\(#,##0\);#,##0.0_)</c:formatCode>
                <c:ptCount val="12"/>
                <c:pt idx="0">
                  <c:v>9.9471270161290324</c:v>
                </c:pt>
                <c:pt idx="1">
                  <c:v>7.5354910714285719</c:v>
                </c:pt>
                <c:pt idx="2">
                  <c:v>12.242305107526882</c:v>
                </c:pt>
                <c:pt idx="3">
                  <c:v>21.386119791666665</c:v>
                </c:pt>
                <c:pt idx="4">
                  <c:v>84.335292338709678</c:v>
                </c:pt>
                <c:pt idx="5">
                  <c:v>213.58180555555555</c:v>
                </c:pt>
                <c:pt idx="6">
                  <c:v>176.38108198924729</c:v>
                </c:pt>
                <c:pt idx="7">
                  <c:v>61.999082661290316</c:v>
                </c:pt>
                <c:pt idx="8">
                  <c:v>32.229904513888897</c:v>
                </c:pt>
                <c:pt idx="9">
                  <c:v>24.367106854838706</c:v>
                </c:pt>
                <c:pt idx="10">
                  <c:v>22.032083333333333</c:v>
                </c:pt>
                <c:pt idx="11">
                  <c:v>12.437872983870969</c:v>
                </c:pt>
              </c:numCache>
            </c:numRef>
          </c:val>
          <c:smooth val="0"/>
        </c:ser>
        <c:ser>
          <c:idx val="4"/>
          <c:order val="3"/>
          <c:tx>
            <c:strRef>
              <c:f>'481500'!$F$5</c:f>
              <c:strCache>
                <c:ptCount val="1"/>
                <c:pt idx="0">
                  <c:v>HYDROSS
2009 HIA
(Existing)</c:v>
                </c:pt>
              </c:strCache>
            </c:strRef>
          </c:tx>
          <c:spPr>
            <a:ln>
              <a:solidFill>
                <a:schemeClr val="accent3"/>
              </a:solidFill>
              <a:prstDash val="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'481500'!$F$23:$F$34</c:f>
              <c:numCache>
                <c:formatCode>[&gt;=20]#,##0_);[&lt;=-20]\(#,##0\);#,##0.0_)</c:formatCode>
                <c:ptCount val="12"/>
                <c:pt idx="0">
                  <c:v>15.782530913978498</c:v>
                </c:pt>
                <c:pt idx="1">
                  <c:v>17.620579985119047</c:v>
                </c:pt>
                <c:pt idx="2">
                  <c:v>17.023472110215053</c:v>
                </c:pt>
                <c:pt idx="3">
                  <c:v>27.652659374999995</c:v>
                </c:pt>
                <c:pt idx="4">
                  <c:v>48.777921706989254</c:v>
                </c:pt>
                <c:pt idx="5">
                  <c:v>119.88894270833333</c:v>
                </c:pt>
                <c:pt idx="6">
                  <c:v>140.88258501344089</c:v>
                </c:pt>
                <c:pt idx="7">
                  <c:v>112.50759711021506</c:v>
                </c:pt>
                <c:pt idx="8">
                  <c:v>47.950451388888887</c:v>
                </c:pt>
                <c:pt idx="9">
                  <c:v>37.286743615591398</c:v>
                </c:pt>
                <c:pt idx="10">
                  <c:v>19.84857951388889</c:v>
                </c:pt>
                <c:pt idx="11">
                  <c:v>16.778910618279571</c:v>
                </c:pt>
              </c:numCache>
            </c:numRef>
          </c:val>
          <c:smooth val="0"/>
        </c:ser>
        <c:ser>
          <c:idx val="5"/>
          <c:order val="4"/>
          <c:tx>
            <c:strRef>
              <c:f>'481500'!$G$5</c:f>
              <c:strCache>
                <c:ptCount val="1"/>
                <c:pt idx="0">
                  <c:v>HYDROSS
Achievable
Management
Target
Oper. Improv.</c:v>
                </c:pt>
              </c:strCache>
            </c:strRef>
          </c:tx>
          <c:spPr>
            <a:ln>
              <a:solidFill>
                <a:schemeClr val="accent2"/>
              </a:solidFill>
              <a:prstDash val="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'481500'!$G$23:$G$34</c:f>
              <c:numCache>
                <c:formatCode>[&gt;=20]#,##0_);[&lt;=-20]\(#,##0\);#,##0.0_)</c:formatCode>
                <c:ptCount val="12"/>
                <c:pt idx="0">
                  <c:v>23.507705981182792</c:v>
                </c:pt>
                <c:pt idx="1">
                  <c:v>14.523376116071432</c:v>
                </c:pt>
                <c:pt idx="2">
                  <c:v>14.621239919354839</c:v>
                </c:pt>
                <c:pt idx="3">
                  <c:v>21.92994756944444</c:v>
                </c:pt>
                <c:pt idx="4">
                  <c:v>100.72046505376345</c:v>
                </c:pt>
                <c:pt idx="5">
                  <c:v>199.97434722222224</c:v>
                </c:pt>
                <c:pt idx="6">
                  <c:v>190.83749193548388</c:v>
                </c:pt>
                <c:pt idx="7">
                  <c:v>135.90003595430105</c:v>
                </c:pt>
                <c:pt idx="8">
                  <c:v>138.13918784722225</c:v>
                </c:pt>
                <c:pt idx="9">
                  <c:v>119.04070262096775</c:v>
                </c:pt>
                <c:pt idx="10">
                  <c:v>47.785967013888893</c:v>
                </c:pt>
                <c:pt idx="11">
                  <c:v>24.29070934139785</c:v>
                </c:pt>
              </c:numCache>
            </c:numRef>
          </c:val>
          <c:smooth val="0"/>
        </c:ser>
        <c:dLbls>
          <c:showLegendKey val="0"/>
          <c:showVal val="0"/>
          <c:showCatName val="0"/>
          <c:showSerName val="0"/>
          <c:showPercent val="0"/>
          <c:showBubbleSize val="0"/>
        </c:dLbls>
        <c:marker val="1"/>
        <c:smooth val="0"/>
        <c:axId val="122563584"/>
        <c:axId val="122565376"/>
      </c:lineChart>
      <c:catAx>
        <c:axId val="122563584"/>
        <c:scaling>
          <c:orientation val="minMax"/>
        </c:scaling>
        <c:delete val="0"/>
        <c:axPos val="b"/>
        <c:majorTickMark val="out"/>
        <c:minorTickMark val="none"/>
        <c:tickLblPos val="nextTo"/>
        <c:crossAx val="122565376"/>
        <c:crosses val="autoZero"/>
        <c:auto val="1"/>
        <c:lblAlgn val="ctr"/>
        <c:lblOffset val="100"/>
        <c:noMultiLvlLbl val="0"/>
      </c:catAx>
      <c:valAx>
        <c:axId val="122565376"/>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2563584"/>
        <c:crosses val="autoZero"/>
        <c:crossBetween val="between"/>
      </c:valAx>
    </c:plotArea>
    <c:legend>
      <c:legendPos val="b"/>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'481500'!$B$4</c:f>
              <c:strCache>
                <c:ptCount val="1"/>
                <c:pt idx="0">
                  <c:v>Interim
Instream
Flow</c:v>
                </c:pt>
              </c:strCache>
            </c:strRef>
          </c:tx>
          <c:spPr>
            <a:ln>
              <a:solidFill>
                <a:schemeClr val="tx1"/>
              </a:solidFill>
              <a:prstDash val="dash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'481500'!$B$23:$B$34</c:f>
              <c:numCache>
                <c:formatCode>[&gt;=20]#,##0_);[&lt;=-20]\(#,##0\);#,##0.0_)</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ser>
        <c:ser>
          <c:idx val="1"/>
          <c:order val="1"/>
          <c:tx>
            <c:strRef>
              <c:f>'481500'!$C$4</c:f>
              <c:strCache>
                <c:ptCount val="1"/>
                <c:pt idx="0">
                  <c:v>HYDROSS
Enforceable
Min. Flow
Oper. Improv.</c:v>
                </c:pt>
              </c:strCache>
            </c:strRef>
          </c:tx>
          <c:spPr>
            <a:ln>
              <a:solidFill>
                <a:schemeClr val="tx1"/>
              </a:solidFill>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'481500'!$C$23:$C$34</c:f>
              <c:numCache>
                <c:formatCode>[&gt;=20]#,##0_);[&lt;=-20]\(#,##0\);#,##0.0_)</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smooth val="0"/>
        </c:ser>
        <c:ser>
          <c:idx val="3"/>
          <c:order val="2"/>
          <c:tx>
            <c:strRef>
              <c:f>'481500'!$K$5</c:f>
              <c:strCache>
                <c:ptCount val="1"/>
                <c:pt idx="0">
                  <c:v>HYDROSS
Natural
Flow</c:v>
                </c:pt>
              </c:strCache>
            </c:strRef>
          </c:tx>
          <c:spPr>
            <a:ln>
              <a:solidFill>
                <a:schemeClr val="accent1"/>
              </a:solidFill>
              <a:prstDash val="sys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'481500'!$K$23:$K$34</c:f>
              <c:numCache>
                <c:formatCode>[&gt;=20]#,##0_);[&lt;=-20]\(#,##0\);#,##0.0_)</c:formatCode>
                <c:ptCount val="12"/>
                <c:pt idx="0">
                  <c:v>7.7668094758064514</c:v>
                </c:pt>
                <c:pt idx="1">
                  <c:v>7.0605840773809527</c:v>
                </c:pt>
                <c:pt idx="2">
                  <c:v>10.615961021505376</c:v>
                </c:pt>
                <c:pt idx="3">
                  <c:v>16.636449652777777</c:v>
                </c:pt>
                <c:pt idx="4">
                  <c:v>100.17439292114696</c:v>
                </c:pt>
                <c:pt idx="5">
                  <c:v>185.94927083333332</c:v>
                </c:pt>
                <c:pt idx="6">
                  <c:v>120.8360103046595</c:v>
                </c:pt>
                <c:pt idx="7">
                  <c:v>45.698235887096779</c:v>
                </c:pt>
                <c:pt idx="8">
                  <c:v>27.413572337962957</c:v>
                </c:pt>
                <c:pt idx="9">
                  <c:v>23.26688508064516</c:v>
                </c:pt>
                <c:pt idx="10">
                  <c:v>19.345995370370371</c:v>
                </c:pt>
                <c:pt idx="11">
                  <c:v>12.38054435483871</c:v>
                </c:pt>
              </c:numCache>
            </c:numRef>
          </c:val>
          <c:smooth val="0"/>
        </c:ser>
        <c:ser>
          <c:idx val="4"/>
          <c:order val="3"/>
          <c:tx>
            <c:strRef>
              <c:f>'481500'!$M$5</c:f>
              <c:strCache>
                <c:ptCount val="1"/>
                <c:pt idx="0">
                  <c:v>HYDROSS
2009 HIA
(Existing)</c:v>
                </c:pt>
              </c:strCache>
            </c:strRef>
          </c:tx>
          <c:spPr>
            <a:ln>
              <a:solidFill>
                <a:schemeClr val="accent3"/>
              </a:solidFill>
              <a:prstDash val="sys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'481500'!$M$23:$M$34</c:f>
              <c:numCache>
                <c:formatCode>[&gt;=20]#,##0_);[&lt;=-20]\(#,##0\);#,##0.0_)</c:formatCode>
                <c:ptCount val="12"/>
                <c:pt idx="0">
                  <c:v>14.885683467741934</c:v>
                </c:pt>
                <c:pt idx="1">
                  <c:v>12.921731646825398</c:v>
                </c:pt>
                <c:pt idx="2">
                  <c:v>9.9176088709677419</c:v>
                </c:pt>
                <c:pt idx="3">
                  <c:v>19.088548263888885</c:v>
                </c:pt>
                <c:pt idx="4">
                  <c:v>42.516388552867383</c:v>
                </c:pt>
                <c:pt idx="5">
                  <c:v>76.821863657407405</c:v>
                </c:pt>
                <c:pt idx="6">
                  <c:v>98.279349686379931</c:v>
                </c:pt>
                <c:pt idx="7">
                  <c:v>91.093795586917565</c:v>
                </c:pt>
                <c:pt idx="8">
                  <c:v>41.032654513888886</c:v>
                </c:pt>
                <c:pt idx="9">
                  <c:v>28.718336245519712</c:v>
                </c:pt>
                <c:pt idx="10">
                  <c:v>20.140393981481484</c:v>
                </c:pt>
                <c:pt idx="11">
                  <c:v>15.837392921146957</c:v>
                </c:pt>
              </c:numCache>
            </c:numRef>
          </c:val>
          <c:smooth val="0"/>
        </c:ser>
        <c:ser>
          <c:idx val="5"/>
          <c:order val="4"/>
          <c:tx>
            <c:strRef>
              <c:f>'481500'!$N$5</c:f>
              <c:strCache>
                <c:ptCount val="1"/>
                <c:pt idx="0">
                  <c:v>HYDROSS
Achievable
Management
Target
Oper. Improv.</c:v>
                </c:pt>
              </c:strCache>
            </c:strRef>
          </c:tx>
          <c:spPr>
            <a:ln>
              <a:solidFill>
                <a:schemeClr val="accent2"/>
              </a:solidFill>
              <a:prstDash val="sys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'481500'!$N$23:$N$34</c:f>
              <c:numCache>
                <c:formatCode>[&gt;=20]#,##0_);[&lt;=-20]\(#,##0\);#,##0.0_)</c:formatCode>
                <c:ptCount val="12"/>
                <c:pt idx="0">
                  <c:v>14.669582997311824</c:v>
                </c:pt>
                <c:pt idx="1">
                  <c:v>14.200379340277779</c:v>
                </c:pt>
                <c:pt idx="2">
                  <c:v>17.55783456541219</c:v>
                </c:pt>
                <c:pt idx="3">
                  <c:v>24.29960092592593</c:v>
                </c:pt>
                <c:pt idx="4">
                  <c:v>92.804424955197121</c:v>
                </c:pt>
                <c:pt idx="5">
                  <c:v>158.76816134259258</c:v>
                </c:pt>
                <c:pt idx="6">
                  <c:v>149.63650403225807</c:v>
                </c:pt>
                <c:pt idx="7">
                  <c:v>127.65041913082439</c:v>
                </c:pt>
                <c:pt idx="8">
                  <c:v>126.65705810185187</c:v>
                </c:pt>
                <c:pt idx="9">
                  <c:v>123.81758691756274</c:v>
                </c:pt>
                <c:pt idx="10">
                  <c:v>42.444405208333343</c:v>
                </c:pt>
                <c:pt idx="11">
                  <c:v>22.349735439068102</c:v>
                </c:pt>
              </c:numCache>
            </c:numRef>
          </c:val>
          <c:smooth val="0"/>
        </c:ser>
        <c:dLbls>
          <c:showLegendKey val="0"/>
          <c:showVal val="0"/>
          <c:showCatName val="0"/>
          <c:showSerName val="0"/>
          <c:showPercent val="0"/>
          <c:showBubbleSize val="0"/>
        </c:dLbls>
        <c:marker val="1"/>
        <c:smooth val="0"/>
        <c:axId val="122622336"/>
        <c:axId val="122623872"/>
      </c:lineChart>
      <c:catAx>
        <c:axId val="122622336"/>
        <c:scaling>
          <c:orientation val="minMax"/>
        </c:scaling>
        <c:delete val="0"/>
        <c:axPos val="b"/>
        <c:majorTickMark val="out"/>
        <c:minorTickMark val="none"/>
        <c:tickLblPos val="nextTo"/>
        <c:crossAx val="122623872"/>
        <c:crosses val="autoZero"/>
        <c:auto val="1"/>
        <c:lblAlgn val="ctr"/>
        <c:lblOffset val="100"/>
        <c:noMultiLvlLbl val="0"/>
      </c:catAx>
      <c:valAx>
        <c:axId val="122623872"/>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2622336"/>
        <c:crosses val="autoZero"/>
        <c:crossBetween val="between"/>
      </c:valAx>
    </c:plotArea>
    <c:legend>
      <c:legendPos val="b"/>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layout/>
      <c:overlay val="0"/>
    </c:title>
    <c:autoTitleDeleted val="0"/>
    <c:plotArea>
      <c:layout/>
      <c:lineChart>
        <c:grouping val="standard"/>
        <c:varyColors val="0"/>
        <c:ser>
          <c:idx val="0"/>
          <c:order val="0"/>
          <c:tx>
            <c:strRef>
              <c:f>'481500'!$B$4</c:f>
              <c:strCache>
                <c:ptCount val="1"/>
                <c:pt idx="0">
                  <c:v>Interim
Instream
Flow</c:v>
                </c:pt>
              </c:strCache>
            </c:strRef>
          </c:tx>
          <c:spPr>
            <a:ln>
              <a:solidFill>
                <a:schemeClr val="tx1"/>
              </a:solidFill>
              <a:prstDash val="dash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'481500'!$B$23:$B$34</c:f>
              <c:numCache>
                <c:formatCode>[&gt;=20]#,##0_);[&lt;=-20]\(#,##0\);#,##0.0_)</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ser>
        <c:ser>
          <c:idx val="1"/>
          <c:order val="1"/>
          <c:tx>
            <c:strRef>
              <c:f>'481500'!$C$4</c:f>
              <c:strCache>
                <c:ptCount val="1"/>
                <c:pt idx="0">
                  <c:v>HYDROSS
Enforceable
Min. Flow
Oper. Improv.</c:v>
                </c:pt>
              </c:strCache>
            </c:strRef>
          </c:tx>
          <c:spPr>
            <a:ln>
              <a:solidFill>
                <a:schemeClr val="tx1"/>
              </a:solidFill>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'481500'!$C$23:$C$34</c:f>
              <c:numCache>
                <c:formatCode>[&gt;=20]#,##0_);[&lt;=-20]\(#,##0\);#,##0.0_)</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smooth val="0"/>
        </c:ser>
        <c:ser>
          <c:idx val="3"/>
          <c:order val="2"/>
          <c:tx>
            <c:strRef>
              <c:f>'481500'!$R$5</c:f>
              <c:strCache>
                <c:ptCount val="1"/>
                <c:pt idx="0">
                  <c:v>HYDROSS
Natural
Flow</c:v>
                </c:pt>
              </c:strCache>
            </c:strRef>
          </c:tx>
          <c:spPr>
            <a:ln>
              <a:solidFill>
                <a:schemeClr val="accent1"/>
              </a:solidFill>
              <a:prstDash val="sys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'481500'!$R$23:$R$34</c:f>
              <c:numCache>
                <c:formatCode>[&gt;=20]#,##0_);[&lt;=-20]\(#,##0\);#,##0.0_)</c:formatCode>
                <c:ptCount val="12"/>
                <c:pt idx="0">
                  <c:v>7.7820564516129034</c:v>
                </c:pt>
                <c:pt idx="1">
                  <c:v>6.7252232142857142</c:v>
                </c:pt>
                <c:pt idx="2">
                  <c:v>10.676948924731182</c:v>
                </c:pt>
                <c:pt idx="3">
                  <c:v>28.217578124999999</c:v>
                </c:pt>
                <c:pt idx="4">
                  <c:v>112.64018481182796</c:v>
                </c:pt>
                <c:pt idx="5">
                  <c:v>127.97430555555555</c:v>
                </c:pt>
                <c:pt idx="6">
                  <c:v>64.850470430107521</c:v>
                </c:pt>
                <c:pt idx="7">
                  <c:v>30.876955645161289</c:v>
                </c:pt>
                <c:pt idx="8">
                  <c:v>19.059390624999999</c:v>
                </c:pt>
                <c:pt idx="9">
                  <c:v>19.606391129032257</c:v>
                </c:pt>
                <c:pt idx="10">
                  <c:v>16.94840277777778</c:v>
                </c:pt>
                <c:pt idx="11">
                  <c:v>11.336431451612901</c:v>
                </c:pt>
              </c:numCache>
            </c:numRef>
          </c:val>
          <c:smooth val="0"/>
        </c:ser>
        <c:ser>
          <c:idx val="4"/>
          <c:order val="3"/>
          <c:tx>
            <c:strRef>
              <c:f>'481500'!$T$5</c:f>
              <c:strCache>
                <c:ptCount val="1"/>
                <c:pt idx="0">
                  <c:v>HYDROSS
2009 HIA
(Existing)</c:v>
                </c:pt>
              </c:strCache>
            </c:strRef>
          </c:tx>
          <c:spPr>
            <a:ln>
              <a:solidFill>
                <a:schemeClr val="accent3"/>
              </a:solidFill>
              <a:prstDash val="sys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'481500'!$T$23:$T$34</c:f>
              <c:numCache>
                <c:formatCode>[&gt;=20]#,##0_);[&lt;=-20]\(#,##0\);#,##0.0_)</c:formatCode>
                <c:ptCount val="12"/>
                <c:pt idx="0">
                  <c:v>11.126836357526882</c:v>
                </c:pt>
                <c:pt idx="1">
                  <c:v>12.503513392857144</c:v>
                </c:pt>
                <c:pt idx="2">
                  <c:v>12.105692204301073</c:v>
                </c:pt>
                <c:pt idx="3">
                  <c:v>21.127230208333334</c:v>
                </c:pt>
                <c:pt idx="4">
                  <c:v>40.121705309139791</c:v>
                </c:pt>
                <c:pt idx="5">
                  <c:v>56.525948263888885</c:v>
                </c:pt>
                <c:pt idx="6">
                  <c:v>86.475439180107514</c:v>
                </c:pt>
                <c:pt idx="7">
                  <c:v>99.093267137096774</c:v>
                </c:pt>
                <c:pt idx="8">
                  <c:v>41.367253125000005</c:v>
                </c:pt>
                <c:pt idx="9">
                  <c:v>27.389992607526882</c:v>
                </c:pt>
                <c:pt idx="10">
                  <c:v>19.102454861111109</c:v>
                </c:pt>
                <c:pt idx="11">
                  <c:v>15.313371303763439</c:v>
                </c:pt>
              </c:numCache>
            </c:numRef>
          </c:val>
          <c:smooth val="0"/>
        </c:ser>
        <c:ser>
          <c:idx val="5"/>
          <c:order val="4"/>
          <c:tx>
            <c:strRef>
              <c:f>'481500'!$U$5</c:f>
              <c:strCache>
                <c:ptCount val="1"/>
                <c:pt idx="0">
                  <c:v>HYDROSS
Achievable
Flow
Oper. Improv.</c:v>
                </c:pt>
              </c:strCache>
            </c:strRef>
          </c:tx>
          <c:spPr>
            <a:ln>
              <a:solidFill>
                <a:schemeClr val="accent2"/>
              </a:solidFill>
              <a:prstDash val="sys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'481500'!$U$23:$U$34</c:f>
              <c:numCache>
                <c:formatCode>[&gt;=20]#,##0_);[&lt;=-20]\(#,##0\);#,##0.0_)</c:formatCode>
                <c:ptCount val="12"/>
                <c:pt idx="0">
                  <c:v>13.673528561827958</c:v>
                </c:pt>
                <c:pt idx="1">
                  <c:v>11.516427083333335</c:v>
                </c:pt>
                <c:pt idx="2">
                  <c:v>14.079260752688173</c:v>
                </c:pt>
                <c:pt idx="3">
                  <c:v>25.16484895833333</c:v>
                </c:pt>
                <c:pt idx="4">
                  <c:v>94.085794354838697</c:v>
                </c:pt>
                <c:pt idx="5">
                  <c:v>114.81412708333332</c:v>
                </c:pt>
                <c:pt idx="6">
                  <c:v>101.578686827957</c:v>
                </c:pt>
                <c:pt idx="7">
                  <c:v>86.552283938172039</c:v>
                </c:pt>
                <c:pt idx="8">
                  <c:v>47.358559722222232</c:v>
                </c:pt>
                <c:pt idx="9">
                  <c:v>40.888445228494618</c:v>
                </c:pt>
                <c:pt idx="10">
                  <c:v>30.186727083333331</c:v>
                </c:pt>
                <c:pt idx="11">
                  <c:v>18.716252352150537</c:v>
                </c:pt>
              </c:numCache>
            </c:numRef>
          </c:val>
          <c:smooth val="0"/>
        </c:ser>
        <c:dLbls>
          <c:showLegendKey val="0"/>
          <c:showVal val="0"/>
          <c:showCatName val="0"/>
          <c:showSerName val="0"/>
          <c:showPercent val="0"/>
          <c:showBubbleSize val="0"/>
        </c:dLbls>
        <c:marker val="1"/>
        <c:smooth val="0"/>
        <c:axId val="122680832"/>
        <c:axId val="122682368"/>
      </c:lineChart>
      <c:catAx>
        <c:axId val="122680832"/>
        <c:scaling>
          <c:orientation val="minMax"/>
        </c:scaling>
        <c:delete val="0"/>
        <c:axPos val="b"/>
        <c:majorTickMark val="out"/>
        <c:minorTickMark val="none"/>
        <c:tickLblPos val="nextTo"/>
        <c:crossAx val="122682368"/>
        <c:crosses val="autoZero"/>
        <c:auto val="1"/>
        <c:lblAlgn val="ctr"/>
        <c:lblOffset val="100"/>
        <c:noMultiLvlLbl val="0"/>
      </c:catAx>
      <c:valAx>
        <c:axId val="122682368"/>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2680832"/>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1"/>
          <c:order val="0"/>
          <c:tx>
            <c:strRef>
              <c:f>'486300'!$C$4</c:f>
              <c:strCache>
                <c:ptCount val="1"/>
                <c:pt idx="0">
                  <c:v>HYDROSS
Enforceable
Min. Flow
Oper. Improv.</c:v>
                </c:pt>
              </c:strCache>
            </c:strRef>
          </c:tx>
          <c:spPr>
            <a:ln>
              <a:solidFill>
                <a:schemeClr val="tx1"/>
              </a:solidFill>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'486300'!$C$23:$C$34</c:f>
              <c:numCache>
                <c:formatCode>[&gt;=20]#,##0_);[&lt;=-20]\(#,##0\);#,##0.0_)</c:formatCode>
                <c:ptCount val="12"/>
              </c:numCache>
            </c:numRef>
          </c:val>
          <c:smooth val="0"/>
        </c:ser>
        <c:ser>
          <c:idx val="3"/>
          <c:order val="1"/>
          <c:tx>
            <c:strRef>
              <c:f>'486300'!$D$5</c:f>
              <c:strCache>
                <c:ptCount val="1"/>
                <c:pt idx="0">
                  <c:v>HYDROSS
Natural
Flow</c:v>
                </c:pt>
              </c:strCache>
            </c:strRef>
          </c:tx>
          <c:spPr>
            <a:ln>
              <a:solidFill>
                <a:schemeClr val="accent1"/>
              </a:solidFill>
              <a:prstDash val="dash"/>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'486300'!$D$23:$D$34</c:f>
              <c:numCache>
                <c:formatCode>[&gt;=20]#,##0_);[&lt;=-20]\(#,##0\);#,##0.0_)</c:formatCode>
                <c:ptCount val="12"/>
                <c:pt idx="0">
                  <c:v>28.160147849462366</c:v>
                </c:pt>
                <c:pt idx="1">
                  <c:v>22.939583333333331</c:v>
                </c:pt>
                <c:pt idx="2">
                  <c:v>22.837936827956991</c:v>
                </c:pt>
                <c:pt idx="3">
                  <c:v>46.059826388888887</c:v>
                </c:pt>
                <c:pt idx="4">
                  <c:v>105.02930107526882</c:v>
                </c:pt>
                <c:pt idx="5">
                  <c:v>277.70760416666667</c:v>
                </c:pt>
                <c:pt idx="6">
                  <c:v>248.3671370967742</c:v>
                </c:pt>
                <c:pt idx="7">
                  <c:v>96.852856182795705</c:v>
                </c:pt>
                <c:pt idx="8">
                  <c:v>59.374027777777776</c:v>
                </c:pt>
                <c:pt idx="9">
                  <c:v>39.467305107526883</c:v>
                </c:pt>
                <c:pt idx="10">
                  <c:v>39.232569444444451</c:v>
                </c:pt>
                <c:pt idx="11">
                  <c:v>28.009711021505378</c:v>
                </c:pt>
              </c:numCache>
            </c:numRef>
          </c:val>
          <c:smooth val="0"/>
        </c:ser>
        <c:ser>
          <c:idx val="4"/>
          <c:order val="2"/>
          <c:tx>
            <c:strRef>
              <c:f>'486300'!$F$5</c:f>
              <c:strCache>
                <c:ptCount val="1"/>
                <c:pt idx="0">
                  <c:v>HYDROSS
2009 HIA
(Existing)</c:v>
                </c:pt>
              </c:strCache>
            </c:strRef>
          </c:tx>
          <c:spPr>
            <a:ln>
              <a:solidFill>
                <a:schemeClr val="accent3"/>
              </a:solidFill>
              <a:prstDash val="dash"/>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'486300'!$F$23:$F$34</c:f>
              <c:numCache>
                <c:formatCode>[&gt;=20]#,##0_);[&lt;=-20]\(#,##0\);#,##0.0_)</c:formatCode>
                <c:ptCount val="12"/>
                <c:pt idx="0">
                  <c:v>24.137060483870968</c:v>
                </c:pt>
                <c:pt idx="1">
                  <c:v>17.44682254464286</c:v>
                </c:pt>
                <c:pt idx="2">
                  <c:v>20.136376008064516</c:v>
                </c:pt>
                <c:pt idx="3">
                  <c:v>64.293938194444451</c:v>
                </c:pt>
                <c:pt idx="4">
                  <c:v>61.579241935483871</c:v>
                </c:pt>
                <c:pt idx="5">
                  <c:v>224.33009270833335</c:v>
                </c:pt>
                <c:pt idx="6">
                  <c:v>256.50446841397854</c:v>
                </c:pt>
                <c:pt idx="7">
                  <c:v>152.70297580645163</c:v>
                </c:pt>
                <c:pt idx="8">
                  <c:v>108.08837569444445</c:v>
                </c:pt>
                <c:pt idx="9">
                  <c:v>39.3437436155914</c:v>
                </c:pt>
                <c:pt idx="10">
                  <c:v>33.617539236111114</c:v>
                </c:pt>
                <c:pt idx="11">
                  <c:v>24.425492607526881</c:v>
                </c:pt>
              </c:numCache>
            </c:numRef>
          </c:val>
          <c:smooth val="0"/>
        </c:ser>
        <c:ser>
          <c:idx val="5"/>
          <c:order val="3"/>
          <c:tx>
            <c:strRef>
              <c:f>'486300'!$G$5</c:f>
              <c:strCache>
                <c:ptCount val="1"/>
                <c:pt idx="0">
                  <c:v>HYDROSS
Achievable
Management
Target
Oper. Improv.</c:v>
                </c:pt>
              </c:strCache>
            </c:strRef>
          </c:tx>
          <c:spPr>
            <a:ln>
              <a:solidFill>
                <a:schemeClr val="accent2"/>
              </a:solidFill>
              <a:prstDash val="dash"/>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'486300'!$G$23:$G$34</c:f>
              <c:numCache>
                <c:formatCode>[&gt;=20]#,##0_);[&lt;=-20]\(#,##0\);#,##0.0_)</c:formatCode>
                <c:ptCount val="12"/>
                <c:pt idx="0">
                  <c:v>35.112768817204305</c:v>
                </c:pt>
                <c:pt idx="1">
                  <c:v>22.939583333333331</c:v>
                </c:pt>
                <c:pt idx="2">
                  <c:v>33.483172043010754</c:v>
                </c:pt>
                <c:pt idx="3">
                  <c:v>48.062292361111105</c:v>
                </c:pt>
                <c:pt idx="4">
                  <c:v>95.929743279569877</c:v>
                </c:pt>
                <c:pt idx="5">
                  <c:v>154.61237152777778</c:v>
                </c:pt>
                <c:pt idx="6">
                  <c:v>268.93965793010756</c:v>
                </c:pt>
                <c:pt idx="7">
                  <c:v>154.67784543010751</c:v>
                </c:pt>
                <c:pt idx="8">
                  <c:v>106.16796284722223</c:v>
                </c:pt>
                <c:pt idx="9">
                  <c:v>45.510596438172037</c:v>
                </c:pt>
                <c:pt idx="10">
                  <c:v>37.089861111111112</c:v>
                </c:pt>
                <c:pt idx="11">
                  <c:v>28.009711021505378</c:v>
                </c:pt>
              </c:numCache>
            </c:numRef>
          </c:val>
          <c:smooth val="0"/>
        </c:ser>
        <c:dLbls>
          <c:showLegendKey val="0"/>
          <c:showVal val="0"/>
          <c:showCatName val="0"/>
          <c:showSerName val="0"/>
          <c:showPercent val="0"/>
          <c:showBubbleSize val="0"/>
        </c:dLbls>
        <c:marker val="1"/>
        <c:smooth val="0"/>
        <c:axId val="122841728"/>
        <c:axId val="122843520"/>
      </c:lineChart>
      <c:catAx>
        <c:axId val="122841728"/>
        <c:scaling>
          <c:orientation val="minMax"/>
        </c:scaling>
        <c:delete val="0"/>
        <c:axPos val="b"/>
        <c:majorTickMark val="out"/>
        <c:minorTickMark val="none"/>
        <c:tickLblPos val="nextTo"/>
        <c:crossAx val="122843520"/>
        <c:crosses val="autoZero"/>
        <c:auto val="1"/>
        <c:lblAlgn val="ctr"/>
        <c:lblOffset val="100"/>
        <c:noMultiLvlLbl val="0"/>
      </c:catAx>
      <c:valAx>
        <c:axId val="122843520"/>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2841728"/>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1"/>
          <c:order val="0"/>
          <c:tx>
            <c:strRef>
              <c:f>'486300'!$C$4</c:f>
              <c:strCache>
                <c:ptCount val="1"/>
                <c:pt idx="0">
                  <c:v>HYDROSS
Enforceable
Min. Flow
Oper. Improv.</c:v>
                </c:pt>
              </c:strCache>
            </c:strRef>
          </c:tx>
          <c:spPr>
            <a:ln>
              <a:solidFill>
                <a:schemeClr val="tx1"/>
              </a:solidFill>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'486300'!$C$23:$C$34</c:f>
              <c:numCache>
                <c:formatCode>[&gt;=20]#,##0_);[&lt;=-20]\(#,##0\);#,##0.0_)</c:formatCode>
                <c:ptCount val="12"/>
              </c:numCache>
            </c:numRef>
          </c:val>
          <c:smooth val="0"/>
        </c:ser>
        <c:ser>
          <c:idx val="3"/>
          <c:order val="1"/>
          <c:tx>
            <c:strRef>
              <c:f>'486300'!$K$5</c:f>
              <c:strCache>
                <c:ptCount val="1"/>
                <c:pt idx="0">
                  <c:v>HYDROSS
Natural
Flow</c:v>
                </c:pt>
              </c:strCache>
            </c:strRef>
          </c:tx>
          <c:spPr>
            <a:ln>
              <a:solidFill>
                <a:schemeClr val="accent1"/>
              </a:solidFill>
              <a:prstDash val="sysDash"/>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'486300'!$K$23:$K$34</c:f>
              <c:numCache>
                <c:formatCode>[&gt;=20]#,##0_);[&lt;=-20]\(#,##0\);#,##0.0_)</c:formatCode>
                <c:ptCount val="12"/>
                <c:pt idx="0">
                  <c:v>20.884968637992834</c:v>
                </c:pt>
                <c:pt idx="1">
                  <c:v>21.626649305555556</c:v>
                </c:pt>
                <c:pt idx="2">
                  <c:v>23.052072132616487</c:v>
                </c:pt>
                <c:pt idx="3">
                  <c:v>38.207430555555554</c:v>
                </c:pt>
                <c:pt idx="4">
                  <c:v>123.01124551971326</c:v>
                </c:pt>
                <c:pt idx="5">
                  <c:v>241.08689814814815</c:v>
                </c:pt>
                <c:pt idx="6">
                  <c:v>168.1287410394265</c:v>
                </c:pt>
                <c:pt idx="7">
                  <c:v>73.155667562724005</c:v>
                </c:pt>
                <c:pt idx="8">
                  <c:v>53.906620370370369</c:v>
                </c:pt>
                <c:pt idx="9">
                  <c:v>39.062074372759852</c:v>
                </c:pt>
                <c:pt idx="10">
                  <c:v>36.243981481481477</c:v>
                </c:pt>
                <c:pt idx="11">
                  <c:v>27.414740143369176</c:v>
                </c:pt>
              </c:numCache>
            </c:numRef>
          </c:val>
          <c:smooth val="0"/>
        </c:ser>
        <c:ser>
          <c:idx val="4"/>
          <c:order val="2"/>
          <c:tx>
            <c:strRef>
              <c:f>'486300'!$M$5</c:f>
              <c:strCache>
                <c:ptCount val="1"/>
                <c:pt idx="0">
                  <c:v>HYDROSS
2009 HIA
(Existing)</c:v>
                </c:pt>
              </c:strCache>
            </c:strRef>
          </c:tx>
          <c:spPr>
            <a:ln>
              <a:solidFill>
                <a:schemeClr val="accent3"/>
              </a:solidFill>
              <a:prstDash val="sysDash"/>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'486300'!$M$23:$M$34</c:f>
              <c:numCache>
                <c:formatCode>[&gt;=20]#,##0_);[&lt;=-20]\(#,##0\);#,##0.0_)</c:formatCode>
                <c:ptCount val="12"/>
                <c:pt idx="0">
                  <c:v>19.873640120967739</c:v>
                </c:pt>
                <c:pt idx="1">
                  <c:v>18.794823164682544</c:v>
                </c:pt>
                <c:pt idx="2">
                  <c:v>19.970922603046596</c:v>
                </c:pt>
                <c:pt idx="3">
                  <c:v>41.948935416666664</c:v>
                </c:pt>
                <c:pt idx="4">
                  <c:v>74.244193212365587</c:v>
                </c:pt>
                <c:pt idx="5">
                  <c:v>198.1127258101852</c:v>
                </c:pt>
                <c:pt idx="6">
                  <c:v>168.20198073476701</c:v>
                </c:pt>
                <c:pt idx="7">
                  <c:v>143.01873375896054</c:v>
                </c:pt>
                <c:pt idx="8">
                  <c:v>71.878663541666668</c:v>
                </c:pt>
                <c:pt idx="9">
                  <c:v>37.127443212365591</c:v>
                </c:pt>
                <c:pt idx="10">
                  <c:v>31.751478356481478</c:v>
                </c:pt>
                <c:pt idx="11">
                  <c:v>27.752423387096773</c:v>
                </c:pt>
              </c:numCache>
            </c:numRef>
          </c:val>
          <c:smooth val="0"/>
        </c:ser>
        <c:ser>
          <c:idx val="5"/>
          <c:order val="3"/>
          <c:tx>
            <c:strRef>
              <c:f>'486300'!$N$5</c:f>
              <c:strCache>
                <c:ptCount val="1"/>
                <c:pt idx="0">
                  <c:v>HYDROSS
Achievable
Management
Target
Oper. Improv.</c:v>
                </c:pt>
              </c:strCache>
            </c:strRef>
          </c:tx>
          <c:spPr>
            <a:ln>
              <a:solidFill>
                <a:schemeClr val="accent2"/>
              </a:solidFill>
              <a:prstDash val="sysDash"/>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'486300'!$N$23:$N$34</c:f>
              <c:numCache>
                <c:formatCode>[&gt;=20]#,##0_);[&lt;=-20]\(#,##0\);#,##0.0_)</c:formatCode>
                <c:ptCount val="12"/>
                <c:pt idx="0">
                  <c:v>20.260005264336918</c:v>
                </c:pt>
                <c:pt idx="1">
                  <c:v>20.527475942460317</c:v>
                </c:pt>
                <c:pt idx="2">
                  <c:v>30.130978718637987</c:v>
                </c:pt>
                <c:pt idx="3">
                  <c:v>34.74433773148148</c:v>
                </c:pt>
                <c:pt idx="4">
                  <c:v>88.12306126792113</c:v>
                </c:pt>
                <c:pt idx="5">
                  <c:v>159.18624155092596</c:v>
                </c:pt>
                <c:pt idx="6">
                  <c:v>183.45680365143372</c:v>
                </c:pt>
                <c:pt idx="7">
                  <c:v>128.40668268369174</c:v>
                </c:pt>
                <c:pt idx="8">
                  <c:v>92.965574421296296</c:v>
                </c:pt>
                <c:pt idx="9">
                  <c:v>44.639201276881714</c:v>
                </c:pt>
                <c:pt idx="10">
                  <c:v>39.175248495370369</c:v>
                </c:pt>
                <c:pt idx="11">
                  <c:v>27.758915210573477</c:v>
                </c:pt>
              </c:numCache>
            </c:numRef>
          </c:val>
          <c:smooth val="0"/>
        </c:ser>
        <c:dLbls>
          <c:showLegendKey val="0"/>
          <c:showVal val="0"/>
          <c:showCatName val="0"/>
          <c:showSerName val="0"/>
          <c:showPercent val="0"/>
          <c:showBubbleSize val="0"/>
        </c:dLbls>
        <c:marker val="1"/>
        <c:smooth val="0"/>
        <c:axId val="122891264"/>
        <c:axId val="122897152"/>
      </c:lineChart>
      <c:catAx>
        <c:axId val="122891264"/>
        <c:scaling>
          <c:orientation val="minMax"/>
        </c:scaling>
        <c:delete val="0"/>
        <c:axPos val="b"/>
        <c:majorTickMark val="out"/>
        <c:minorTickMark val="none"/>
        <c:tickLblPos val="nextTo"/>
        <c:crossAx val="122897152"/>
        <c:crosses val="autoZero"/>
        <c:auto val="1"/>
        <c:lblAlgn val="ctr"/>
        <c:lblOffset val="100"/>
        <c:noMultiLvlLbl val="0"/>
      </c:catAx>
      <c:valAx>
        <c:axId val="122897152"/>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2891264"/>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layout/>
      <c:overlay val="0"/>
    </c:title>
    <c:autoTitleDeleted val="0"/>
    <c:plotArea>
      <c:layout/>
      <c:lineChart>
        <c:grouping val="standard"/>
        <c:varyColors val="0"/>
        <c:ser>
          <c:idx val="1"/>
          <c:order val="0"/>
          <c:tx>
            <c:strRef>
              <c:f>'486300'!$C$4</c:f>
              <c:strCache>
                <c:ptCount val="1"/>
                <c:pt idx="0">
                  <c:v>HYDROSS
Enforceable
Min. Flow
Oper. Improv.</c:v>
                </c:pt>
              </c:strCache>
            </c:strRef>
          </c:tx>
          <c:spPr>
            <a:ln>
              <a:solidFill>
                <a:schemeClr val="tx1"/>
              </a:solidFill>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'486300'!$C$23:$C$34</c:f>
              <c:numCache>
                <c:formatCode>[&gt;=20]#,##0_);[&lt;=-20]\(#,##0\);#,##0.0_)</c:formatCode>
                <c:ptCount val="12"/>
              </c:numCache>
            </c:numRef>
          </c:val>
          <c:smooth val="0"/>
        </c:ser>
        <c:ser>
          <c:idx val="3"/>
          <c:order val="1"/>
          <c:tx>
            <c:strRef>
              <c:f>'486300'!$R$5</c:f>
              <c:strCache>
                <c:ptCount val="1"/>
                <c:pt idx="0">
                  <c:v>HYDROSS
Natural
Flow</c:v>
                </c:pt>
              </c:strCache>
            </c:strRef>
          </c:tx>
          <c:spPr>
            <a:ln>
              <a:solidFill>
                <a:schemeClr val="accent1"/>
              </a:solidFill>
              <a:prstDash val="sysDot"/>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'486300'!$R$23:$R$34</c:f>
              <c:numCache>
                <c:formatCode>[&gt;=20]#,##0_);[&lt;=-20]\(#,##0\);#,##0.0_)</c:formatCode>
                <c:ptCount val="12"/>
                <c:pt idx="0">
                  <c:v>18.471202956989249</c:v>
                </c:pt>
                <c:pt idx="1">
                  <c:v>17.893415178571427</c:v>
                </c:pt>
                <c:pt idx="2">
                  <c:v>21.463676075268818</c:v>
                </c:pt>
                <c:pt idx="3">
                  <c:v>49.8746875</c:v>
                </c:pt>
                <c:pt idx="4">
                  <c:v>140.73975134408605</c:v>
                </c:pt>
                <c:pt idx="5">
                  <c:v>173.80305555555555</c:v>
                </c:pt>
                <c:pt idx="6">
                  <c:v>93.132594086021513</c:v>
                </c:pt>
                <c:pt idx="7">
                  <c:v>54.31582661290323</c:v>
                </c:pt>
                <c:pt idx="8">
                  <c:v>31.712083333333332</c:v>
                </c:pt>
                <c:pt idx="9">
                  <c:v>31.713709677419356</c:v>
                </c:pt>
                <c:pt idx="10">
                  <c:v>28.930763888888887</c:v>
                </c:pt>
                <c:pt idx="11">
                  <c:v>23.024966397849461</c:v>
                </c:pt>
              </c:numCache>
            </c:numRef>
          </c:val>
          <c:smooth val="0"/>
        </c:ser>
        <c:ser>
          <c:idx val="4"/>
          <c:order val="2"/>
          <c:tx>
            <c:strRef>
              <c:f>'486300'!$T$5</c:f>
              <c:strCache>
                <c:ptCount val="1"/>
                <c:pt idx="0">
                  <c:v>HYDROSS
2009 HIA
(Existing)</c:v>
                </c:pt>
              </c:strCache>
            </c:strRef>
          </c:tx>
          <c:spPr>
            <a:ln>
              <a:solidFill>
                <a:schemeClr val="accent3"/>
              </a:solidFill>
              <a:prstDash val="sysDot"/>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'486300'!$T$23:$T$34</c:f>
              <c:numCache>
                <c:formatCode>[&gt;=20]#,##0_);[&lt;=-20]\(#,##0\);#,##0.0_)</c:formatCode>
                <c:ptCount val="12"/>
                <c:pt idx="0">
                  <c:v>19.373214045698919</c:v>
                </c:pt>
                <c:pt idx="1">
                  <c:v>9.3981618303571413</c:v>
                </c:pt>
                <c:pt idx="2">
                  <c:v>25.144377352150542</c:v>
                </c:pt>
                <c:pt idx="3">
                  <c:v>42.646449999999987</c:v>
                </c:pt>
                <c:pt idx="4">
                  <c:v>77.750631720430121</c:v>
                </c:pt>
                <c:pt idx="5">
                  <c:v>131.46780243055557</c:v>
                </c:pt>
                <c:pt idx="6">
                  <c:v>152.62861122311827</c:v>
                </c:pt>
                <c:pt idx="7">
                  <c:v>107.99302856182796</c:v>
                </c:pt>
                <c:pt idx="8">
                  <c:v>40.116751736111119</c:v>
                </c:pt>
                <c:pt idx="9">
                  <c:v>31.65227452956989</c:v>
                </c:pt>
                <c:pt idx="10">
                  <c:v>23.056550000000001</c:v>
                </c:pt>
                <c:pt idx="11">
                  <c:v>19.042659610215054</c:v>
                </c:pt>
              </c:numCache>
            </c:numRef>
          </c:val>
          <c:smooth val="0"/>
        </c:ser>
        <c:ser>
          <c:idx val="5"/>
          <c:order val="3"/>
          <c:tx>
            <c:strRef>
              <c:f>'486300'!$U$5</c:f>
              <c:strCache>
                <c:ptCount val="1"/>
                <c:pt idx="0">
                  <c:v>HYDROSS
Achievable
Flow
Oper. Improv.</c:v>
                </c:pt>
              </c:strCache>
            </c:strRef>
          </c:tx>
          <c:spPr>
            <a:ln>
              <a:solidFill>
                <a:schemeClr val="accent2"/>
              </a:solidFill>
              <a:prstDash val="sysDot"/>
            </a:ln>
          </c:spPr>
          <c:marker>
            <c:symbol val="none"/>
          </c:marker>
          <c:cat>
            <c:strRef>
              <c:f>'486300'!$A$23:$A$34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'486300'!$U$23:$U$34</c:f>
              <c:numCache>
                <c:formatCode>[&gt;=20]#,##0_);[&lt;=-20]\(#,##0\);#,##0.0_)</c:formatCode>
                <c:ptCount val="12"/>
                <c:pt idx="0">
                  <c:v>18.471202956989249</c:v>
                </c:pt>
                <c:pt idx="1">
                  <c:v>17.893415178571427</c:v>
                </c:pt>
                <c:pt idx="2">
                  <c:v>28.07606586021506</c:v>
                </c:pt>
                <c:pt idx="3">
                  <c:v>32.346282986111113</c:v>
                </c:pt>
                <c:pt idx="4">
                  <c:v>103.64268010752687</c:v>
                </c:pt>
                <c:pt idx="5">
                  <c:v>130.85738263888891</c:v>
                </c:pt>
                <c:pt idx="6">
                  <c:v>129.6423518145161</c:v>
                </c:pt>
                <c:pt idx="7">
                  <c:v>92.869451612903234</c:v>
                </c:pt>
                <c:pt idx="8">
                  <c:v>52.191039236111109</c:v>
                </c:pt>
                <c:pt idx="9">
                  <c:v>35.339033938172037</c:v>
                </c:pt>
                <c:pt idx="10">
                  <c:v>29.13906875</c:v>
                </c:pt>
                <c:pt idx="11">
                  <c:v>23.24013172043011</c:v>
                </c:pt>
              </c:numCache>
            </c:numRef>
          </c:val>
          <c:smooth val="0"/>
        </c:ser>
        <c:dLbls>
          <c:showLegendKey val="0"/>
          <c:showVal val="0"/>
          <c:showCatName val="0"/>
          <c:showSerName val="0"/>
          <c:showPercent val="0"/>
          <c:showBubbleSize val="0"/>
        </c:dLbls>
        <c:marker val="1"/>
        <c:smooth val="0"/>
        <c:axId val="122953088"/>
        <c:axId val="122971264"/>
      </c:lineChart>
      <c:catAx>
        <c:axId val="122953088"/>
        <c:scaling>
          <c:orientation val="minMax"/>
        </c:scaling>
        <c:delete val="0"/>
        <c:axPos val="b"/>
        <c:majorTickMark val="out"/>
        <c:minorTickMark val="none"/>
        <c:tickLblPos val="nextTo"/>
        <c:crossAx val="122971264"/>
        <c:crosses val="autoZero"/>
        <c:auto val="1"/>
        <c:lblAlgn val="ctr"/>
        <c:lblOffset val="100"/>
        <c:noMultiLvlLbl val="0"/>
      </c:catAx>
      <c:valAx>
        <c:axId val="122971264"/>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2953088"/>
        <c:crosses val="autoZero"/>
        <c:crossBetween val="between"/>
      </c:valAx>
    </c:plotArea>
    <c:legend>
      <c:legendPos val="b"/>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'999418'!$C$4</c:f>
              <c:strCache>
                <c:ptCount val="1"/>
                <c:pt idx="0">
                  <c:v>HYDROSS
Enforceable
Min. Flow
Oper. Improv.</c:v>
                </c:pt>
              </c:strCache>
            </c:strRef>
          </c:tx>
          <c:spPr>
            <a:ln>
              <a:solidFill>
                <a:schemeClr val="tx1"/>
              </a:solidFill>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'999418'!$C$23:$C$34</c:f>
              <c:numCache>
                <c:formatCode>[&gt;=20]#,##0_);[&lt;=-20]\(#,##0\);#,##0.0_)</c:formatCode>
                <c:ptCount val="12"/>
                <c:pt idx="0">
                  <c:v>0.7</c:v>
                </c:pt>
                <c:pt idx="1">
                  <c:v>0.7</c:v>
                </c:pt>
                <c:pt idx="2">
                  <c:v>1</c:v>
                </c:pt>
                <c:pt idx="3">
                  <c:v>1.4</c:v>
                </c:pt>
                <c:pt idx="4">
                  <c:v>5.2</c:v>
                </c:pt>
                <c:pt idx="5">
                  <c:v>4.2</c:v>
                </c:pt>
                <c:pt idx="6">
                  <c:v>3.5</c:v>
                </c:pt>
                <c:pt idx="7">
                  <c:v>2.5</c:v>
                </c:pt>
                <c:pt idx="8">
                  <c:v>2</c:v>
                </c:pt>
                <c:pt idx="9">
                  <c:v>1.8</c:v>
                </c:pt>
                <c:pt idx="10">
                  <c:v>1.6</c:v>
                </c:pt>
                <c:pt idx="11">
                  <c:v>1.2</c:v>
                </c:pt>
              </c:numCache>
            </c:numRef>
          </c:val>
          <c:smooth val="0"/>
        </c:ser>
        <c:ser>
          <c:idx val="3"/>
          <c:order val="1"/>
          <c:tx>
            <c:strRef>
              <c:f>'999418'!$D$5</c:f>
              <c:strCache>
                <c:ptCount val="1"/>
                <c:pt idx="0">
                  <c:v>HYDROSS
Natural
Flow</c:v>
                </c:pt>
              </c:strCache>
            </c:strRef>
          </c:tx>
          <c:spPr>
            <a:ln>
              <a:solidFill>
                <a:schemeClr val="accent1"/>
              </a:solidFill>
              <a:prstDash val="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'999418'!$D$23:$D$34</c:f>
              <c:numCache>
                <c:formatCode>[&gt;=20]#,##0_);[&lt;=-20]\(#,##0\);#,##0.0_)</c:formatCode>
                <c:ptCount val="12"/>
                <c:pt idx="0">
                  <c:v>1.9638104838709676</c:v>
                </c:pt>
                <c:pt idx="1">
                  <c:v>1.6925595238095237</c:v>
                </c:pt>
                <c:pt idx="2">
                  <c:v>2.0817204301075267</c:v>
                </c:pt>
                <c:pt idx="3">
                  <c:v>3.17625</c:v>
                </c:pt>
                <c:pt idx="4">
                  <c:v>17.812533602150538</c:v>
                </c:pt>
                <c:pt idx="5">
                  <c:v>50.433472222222221</c:v>
                </c:pt>
                <c:pt idx="6">
                  <c:v>29.026176075268818</c:v>
                </c:pt>
                <c:pt idx="7">
                  <c:v>12.067473118279569</c:v>
                </c:pt>
                <c:pt idx="8">
                  <c:v>6.831458333333333</c:v>
                </c:pt>
                <c:pt idx="9">
                  <c:v>4.7285954301075268</c:v>
                </c:pt>
                <c:pt idx="10">
                  <c:v>3.5459722222222223</c:v>
                </c:pt>
                <c:pt idx="11">
                  <c:v>2.7200604838709679</c:v>
                </c:pt>
              </c:numCache>
            </c:numRef>
          </c:val>
          <c:smooth val="0"/>
        </c:ser>
        <c:ser>
          <c:idx val="4"/>
          <c:order val="2"/>
          <c:tx>
            <c:strRef>
              <c:f>'999418'!$F$5</c:f>
              <c:strCache>
                <c:ptCount val="1"/>
                <c:pt idx="0">
                  <c:v>HYDROSS
2009 HIA
(Existing)</c:v>
                </c:pt>
              </c:strCache>
            </c:strRef>
          </c:tx>
          <c:spPr>
            <a:ln>
              <a:solidFill>
                <a:schemeClr val="accent3"/>
              </a:solidFill>
              <a:prstDash val="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'999418'!$F$23:$F$34</c:f>
              <c:numCache>
                <c:formatCode>[&gt;=20]#,##0_);[&lt;=-20]\(#,##0\);#,##0.0_)</c:formatCode>
                <c:ptCount val="12"/>
                <c:pt idx="0">
                  <c:v>0</c:v>
                </c:pt>
                <c:pt idx="1">
                  <c:v>0</c:v>
                </c:pt>
                <c:pt idx="2">
                  <c:v>0.15637298387096776</c:v>
                </c:pt>
                <c:pt idx="3">
                  <c:v>0</c:v>
                </c:pt>
                <c:pt idx="4">
                  <c:v>8.6745127688172037</c:v>
                </c:pt>
                <c:pt idx="5">
                  <c:v>13.982264236111112</c:v>
                </c:pt>
                <c:pt idx="6">
                  <c:v>10.03234744623656</c:v>
                </c:pt>
                <c:pt idx="7">
                  <c:v>8.3983595430107538</c:v>
                </c:pt>
                <c:pt idx="8">
                  <c:v>0</c:v>
                </c:pt>
                <c:pt idx="9">
                  <c:v>0</c:v>
                </c:pt>
                <c:pt idx="10">
                  <c:v>0.25124305555555554</c:v>
                </c:pt>
                <c:pt idx="11">
                  <c:v>0</c:v>
                </c:pt>
              </c:numCache>
            </c:numRef>
          </c:val>
          <c:smooth val="0"/>
        </c:ser>
        <c:ser>
          <c:idx val="5"/>
          <c:order val="3"/>
          <c:tx>
            <c:strRef>
              <c:f>'999418'!$G$5</c:f>
              <c:strCache>
                <c:ptCount val="1"/>
                <c:pt idx="0">
                  <c:v>HYDROSS
Achievable
Management
Target
Oper. Improv.</c:v>
                </c:pt>
              </c:strCache>
            </c:strRef>
          </c:tx>
          <c:spPr>
            <a:ln>
              <a:solidFill>
                <a:schemeClr val="accent2"/>
              </a:solidFill>
              <a:prstDash val="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'999418'!$G$23:$G$34</c:f>
              <c:numCache>
                <c:formatCode>[&gt;=20]#,##0_);[&lt;=-20]\(#,##0\);#,##0.0_)</c:formatCode>
                <c:ptCount val="12"/>
                <c:pt idx="0">
                  <c:v>1.0000389784946235</c:v>
                </c:pt>
                <c:pt idx="1">
                  <c:v>1.110156994047619</c:v>
                </c:pt>
                <c:pt idx="2">
                  <c:v>1.9113608870967742</c:v>
                </c:pt>
                <c:pt idx="3">
                  <c:v>3.1644861111111116</c:v>
                </c:pt>
                <c:pt idx="4">
                  <c:v>11.192093413978496</c:v>
                </c:pt>
                <c:pt idx="5">
                  <c:v>19.999955555555555</c:v>
                </c:pt>
                <c:pt idx="6">
                  <c:v>10.000064516129033</c:v>
                </c:pt>
                <c:pt idx="7">
                  <c:v>8.8319835349462359</c:v>
                </c:pt>
                <c:pt idx="8">
                  <c:v>5.9244624999999997</c:v>
                </c:pt>
                <c:pt idx="9">
                  <c:v>3.9638477822580649</c:v>
                </c:pt>
                <c:pt idx="10">
                  <c:v>2.0000291666666667</c:v>
                </c:pt>
                <c:pt idx="11">
                  <c:v>1.2000793010752691</c:v>
                </c:pt>
              </c:numCache>
            </c:numRef>
          </c:val>
          <c:smooth val="0"/>
        </c:ser>
        <c:dLbls>
          <c:showLegendKey val="0"/>
          <c:showVal val="0"/>
          <c:showCatName val="0"/>
          <c:showSerName val="0"/>
          <c:showPercent val="0"/>
          <c:showBubbleSize val="0"/>
        </c:dLbls>
        <c:marker val="1"/>
        <c:smooth val="0"/>
        <c:axId val="123199872"/>
        <c:axId val="123201408"/>
      </c:lineChart>
      <c:catAx>
        <c:axId val="123199872"/>
        <c:scaling>
          <c:orientation val="minMax"/>
        </c:scaling>
        <c:delete val="0"/>
        <c:axPos val="b"/>
        <c:majorTickMark val="out"/>
        <c:minorTickMark val="none"/>
        <c:tickLblPos val="nextTo"/>
        <c:crossAx val="123201408"/>
        <c:crosses val="autoZero"/>
        <c:auto val="1"/>
        <c:lblAlgn val="ctr"/>
        <c:lblOffset val="100"/>
        <c:noMultiLvlLbl val="0"/>
      </c:catAx>
      <c:valAx>
        <c:axId val="123201408"/>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3199872"/>
        <c:crosses val="autoZero"/>
        <c:crossBetween val="between"/>
      </c:valAx>
    </c:plotArea>
    <c:legend>
      <c:legendPos val="b"/>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'999418'!$C$4</c:f>
              <c:strCache>
                <c:ptCount val="1"/>
                <c:pt idx="0">
                  <c:v>HYDROSS
Enforceable
Min. Flow
Oper. Improv.</c:v>
                </c:pt>
              </c:strCache>
            </c:strRef>
          </c:tx>
          <c:spPr>
            <a:ln>
              <a:solidFill>
                <a:schemeClr val="tx1"/>
              </a:solidFill>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'999418'!$C$23:$C$34</c:f>
              <c:numCache>
                <c:formatCode>[&gt;=20]#,##0_);[&lt;=-20]\(#,##0\);#,##0.0_)</c:formatCode>
                <c:ptCount val="12"/>
                <c:pt idx="0">
                  <c:v>0.7</c:v>
                </c:pt>
                <c:pt idx="1">
                  <c:v>0.7</c:v>
                </c:pt>
                <c:pt idx="2">
                  <c:v>1</c:v>
                </c:pt>
                <c:pt idx="3">
                  <c:v>1.4</c:v>
                </c:pt>
                <c:pt idx="4">
                  <c:v>5.2</c:v>
                </c:pt>
                <c:pt idx="5">
                  <c:v>4.2</c:v>
                </c:pt>
                <c:pt idx="6">
                  <c:v>3.5</c:v>
                </c:pt>
                <c:pt idx="7">
                  <c:v>2.5</c:v>
                </c:pt>
                <c:pt idx="8">
                  <c:v>2</c:v>
                </c:pt>
                <c:pt idx="9">
                  <c:v>1.8</c:v>
                </c:pt>
                <c:pt idx="10">
                  <c:v>1.6</c:v>
                </c:pt>
                <c:pt idx="11">
                  <c:v>1.2</c:v>
                </c:pt>
              </c:numCache>
            </c:numRef>
          </c:val>
          <c:smooth val="0"/>
        </c:ser>
        <c:ser>
          <c:idx val="3"/>
          <c:order val="1"/>
          <c:tx>
            <c:strRef>
              <c:f>'999418'!$K$5</c:f>
              <c:strCache>
                <c:ptCount val="1"/>
                <c:pt idx="0">
                  <c:v>HYDROSS
Natural
Flow</c:v>
                </c:pt>
              </c:strCache>
            </c:strRef>
          </c:tx>
          <c:spPr>
            <a:ln>
              <a:solidFill>
                <a:schemeClr val="accent1"/>
              </a:solidFill>
              <a:prstDash val="sys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'999418'!$K$23:$K$34</c:f>
              <c:numCache>
                <c:formatCode>[&gt;=20]#,##0_);[&lt;=-20]\(#,##0\);#,##0.0_)</c:formatCode>
                <c:ptCount val="12"/>
                <c:pt idx="0">
                  <c:v>1.8553875448028674</c:v>
                </c:pt>
                <c:pt idx="1">
                  <c:v>1.8186011904761905</c:v>
                </c:pt>
                <c:pt idx="2">
                  <c:v>1.6792002688172043</c:v>
                </c:pt>
                <c:pt idx="3">
                  <c:v>2.4312037037037038</c:v>
                </c:pt>
                <c:pt idx="4">
                  <c:v>11.243458781362007</c:v>
                </c:pt>
                <c:pt idx="5">
                  <c:v>23.076828703703704</c:v>
                </c:pt>
                <c:pt idx="6">
                  <c:v>16.041173835125448</c:v>
                </c:pt>
                <c:pt idx="7">
                  <c:v>9.1170138888888896</c:v>
                </c:pt>
                <c:pt idx="8">
                  <c:v>5.6172569444444447</c:v>
                </c:pt>
                <c:pt idx="9">
                  <c:v>4.0035170250896055</c:v>
                </c:pt>
                <c:pt idx="10">
                  <c:v>2.9409722222222223</c:v>
                </c:pt>
                <c:pt idx="11">
                  <c:v>2.1820116487455197</c:v>
                </c:pt>
              </c:numCache>
            </c:numRef>
          </c:val>
          <c:smooth val="0"/>
        </c:ser>
        <c:ser>
          <c:idx val="4"/>
          <c:order val="2"/>
          <c:tx>
            <c:strRef>
              <c:f>'999418'!$M$5</c:f>
              <c:strCache>
                <c:ptCount val="1"/>
                <c:pt idx="0">
                  <c:v>HYDROSS
2009 HIA
(Existing)</c:v>
                </c:pt>
              </c:strCache>
            </c:strRef>
          </c:tx>
          <c:spPr>
            <a:ln>
              <a:solidFill>
                <a:schemeClr val="accent3"/>
              </a:solidFill>
              <a:prstDash val="sys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'999418'!$M$23:$M$34</c:f>
              <c:numCache>
                <c:formatCode>[&gt;=20]#,##0_);[&lt;=-20]\(#,##0\);#,##0.0_)</c:formatCode>
                <c:ptCount val="12"/>
                <c:pt idx="0">
                  <c:v>0.63726937724014343</c:v>
                </c:pt>
                <c:pt idx="1">
                  <c:v>0</c:v>
                </c:pt>
                <c:pt idx="2">
                  <c:v>0.14096337365591402</c:v>
                </c:pt>
                <c:pt idx="3">
                  <c:v>0.1789931712962963</c:v>
                </c:pt>
                <c:pt idx="4">
                  <c:v>7.7042900985663074</c:v>
                </c:pt>
                <c:pt idx="5">
                  <c:v>9.0605472222222225</c:v>
                </c:pt>
                <c:pt idx="6">
                  <c:v>12.581533378136198</c:v>
                </c:pt>
                <c:pt idx="7">
                  <c:v>6.5220463709677405</c:v>
                </c:pt>
                <c:pt idx="8">
                  <c:v>3.289113310185185</c:v>
                </c:pt>
                <c:pt idx="9">
                  <c:v>0.16953281810035842</c:v>
                </c:pt>
                <c:pt idx="10">
                  <c:v>0.15865844907407406</c:v>
                </c:pt>
                <c:pt idx="11">
                  <c:v>0.21016431451612905</c:v>
                </c:pt>
              </c:numCache>
            </c:numRef>
          </c:val>
          <c:smooth val="0"/>
        </c:ser>
        <c:ser>
          <c:idx val="5"/>
          <c:order val="3"/>
          <c:tx>
            <c:strRef>
              <c:f>'999418'!$N$5</c:f>
              <c:strCache>
                <c:ptCount val="1"/>
                <c:pt idx="0">
                  <c:v>HYDROSS
Achievable
Management
Target
Oper. Improv.</c:v>
                </c:pt>
              </c:strCache>
            </c:strRef>
          </c:tx>
          <c:spPr>
            <a:ln>
              <a:solidFill>
                <a:schemeClr val="accent2"/>
              </a:solidFill>
              <a:prstDash val="sys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'999418'!$N$23:$N$34</c:f>
              <c:numCache>
                <c:formatCode>[&gt;=20]#,##0_);[&lt;=-20]\(#,##0\);#,##0.0_)</c:formatCode>
                <c:ptCount val="12"/>
                <c:pt idx="0">
                  <c:v>0.79875179211469549</c:v>
                </c:pt>
                <c:pt idx="1">
                  <c:v>0.8929451884920635</c:v>
                </c:pt>
                <c:pt idx="2">
                  <c:v>1.0344226030465948</c:v>
                </c:pt>
                <c:pt idx="3">
                  <c:v>1.3629585648148146</c:v>
                </c:pt>
                <c:pt idx="4">
                  <c:v>5.273556227598565</c:v>
                </c:pt>
                <c:pt idx="5">
                  <c:v>4.2000444444444449</c:v>
                </c:pt>
                <c:pt idx="6">
                  <c:v>3.5000551075268813</c:v>
                </c:pt>
                <c:pt idx="7">
                  <c:v>2.5000161290322582</c:v>
                </c:pt>
                <c:pt idx="8">
                  <c:v>2.0000291666666667</c:v>
                </c:pt>
                <c:pt idx="9">
                  <c:v>1.8000376344086031</c:v>
                </c:pt>
                <c:pt idx="10">
                  <c:v>1.600056944444445</c:v>
                </c:pt>
                <c:pt idx="11">
                  <c:v>1.3160105286738353</c:v>
                </c:pt>
              </c:numCache>
            </c:numRef>
          </c:val>
          <c:smooth val="0"/>
        </c:ser>
        <c:dLbls>
          <c:showLegendKey val="0"/>
          <c:showVal val="0"/>
          <c:showCatName val="0"/>
          <c:showSerName val="0"/>
          <c:showPercent val="0"/>
          <c:showBubbleSize val="0"/>
        </c:dLbls>
        <c:marker val="1"/>
        <c:smooth val="0"/>
        <c:axId val="123396864"/>
        <c:axId val="123398400"/>
      </c:lineChart>
      <c:catAx>
        <c:axId val="123396864"/>
        <c:scaling>
          <c:orientation val="minMax"/>
        </c:scaling>
        <c:delete val="0"/>
        <c:axPos val="b"/>
        <c:majorTickMark val="out"/>
        <c:minorTickMark val="none"/>
        <c:tickLblPos val="nextTo"/>
        <c:crossAx val="123398400"/>
        <c:crosses val="autoZero"/>
        <c:auto val="1"/>
        <c:lblAlgn val="ctr"/>
        <c:lblOffset val="100"/>
        <c:noMultiLvlLbl val="0"/>
      </c:catAx>
      <c:valAx>
        <c:axId val="123398400"/>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3396864"/>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'999418'!$C$4</c:f>
              <c:strCache>
                <c:ptCount val="1"/>
                <c:pt idx="0">
                  <c:v>HYDROSS
Enforceable
Min. Flow
Oper. Improv.</c:v>
                </c:pt>
              </c:strCache>
            </c:strRef>
          </c:tx>
          <c:spPr>
            <a:ln>
              <a:solidFill>
                <a:schemeClr val="tx1"/>
              </a:solidFill>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'999418'!$C$23:$C$34</c:f>
              <c:numCache>
                <c:formatCode>[&gt;=20]#,##0_);[&lt;=-20]\(#,##0\);#,##0.0_)</c:formatCode>
                <c:ptCount val="12"/>
                <c:pt idx="0">
                  <c:v>0.7</c:v>
                </c:pt>
                <c:pt idx="1">
                  <c:v>0.7</c:v>
                </c:pt>
                <c:pt idx="2">
                  <c:v>1</c:v>
                </c:pt>
                <c:pt idx="3">
                  <c:v>1.4</c:v>
                </c:pt>
                <c:pt idx="4">
                  <c:v>5.2</c:v>
                </c:pt>
                <c:pt idx="5">
                  <c:v>4.2</c:v>
                </c:pt>
                <c:pt idx="6">
                  <c:v>3.5</c:v>
                </c:pt>
                <c:pt idx="7">
                  <c:v>2.5</c:v>
                </c:pt>
                <c:pt idx="8">
                  <c:v>2</c:v>
                </c:pt>
                <c:pt idx="9">
                  <c:v>1.8</c:v>
                </c:pt>
                <c:pt idx="10">
                  <c:v>1.6</c:v>
                </c:pt>
                <c:pt idx="11">
                  <c:v>1.2</c:v>
                </c:pt>
              </c:numCache>
            </c:numRef>
          </c:val>
          <c:smooth val="0"/>
        </c:ser>
        <c:ser>
          <c:idx val="3"/>
          <c:order val="1"/>
          <c:tx>
            <c:strRef>
              <c:f>'999418'!$R$5</c:f>
              <c:strCache>
                <c:ptCount val="1"/>
                <c:pt idx="0">
                  <c:v>HYDROSS
Natural
Flow</c:v>
                </c:pt>
              </c:strCache>
            </c:strRef>
          </c:tx>
          <c:spPr>
            <a:ln>
              <a:solidFill>
                <a:schemeClr val="accent1"/>
              </a:solidFill>
              <a:prstDash val="sysDot"/>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'999418'!$R$23:$R$34</c:f>
              <c:numCache>
                <c:formatCode>[&gt;=20]#,##0_);[&lt;=-20]\(#,##0\);#,##0.0_)</c:formatCode>
                <c:ptCount val="12"/>
                <c:pt idx="0">
                  <c:v>1.5572244623655913</c:v>
                </c:pt>
                <c:pt idx="1">
                  <c:v>1.2018973214285715</c:v>
                </c:pt>
                <c:pt idx="2">
                  <c:v>1.5938172043010752</c:v>
                </c:pt>
                <c:pt idx="3">
                  <c:v>3.1972569444444447</c:v>
                </c:pt>
                <c:pt idx="4">
                  <c:v>10.628158602150538</c:v>
                </c:pt>
                <c:pt idx="5">
                  <c:v>11.688263888888889</c:v>
                </c:pt>
                <c:pt idx="6">
                  <c:v>7.5543682795698928</c:v>
                </c:pt>
                <c:pt idx="7">
                  <c:v>4.8099126344086018</c:v>
                </c:pt>
                <c:pt idx="8">
                  <c:v>3.1342361111111114</c:v>
                </c:pt>
                <c:pt idx="9">
                  <c:v>2.4517137096774193</c:v>
                </c:pt>
                <c:pt idx="10">
                  <c:v>2.2477430555555555</c:v>
                </c:pt>
                <c:pt idx="11">
                  <c:v>1.8621639784946236</c:v>
                </c:pt>
              </c:numCache>
            </c:numRef>
          </c:val>
          <c:smooth val="0"/>
        </c:ser>
        <c:ser>
          <c:idx val="4"/>
          <c:order val="2"/>
          <c:tx>
            <c:strRef>
              <c:f>'999418'!$T$5</c:f>
              <c:strCache>
                <c:ptCount val="1"/>
                <c:pt idx="0">
                  <c:v>HYDROSS
2009 HIA
(Existing)</c:v>
                </c:pt>
              </c:strCache>
            </c:strRef>
          </c:tx>
          <c:spPr>
            <a:ln>
              <a:solidFill>
                <a:schemeClr val="accent3"/>
              </a:solidFill>
              <a:prstDash val="sysDot"/>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'999418'!$T$23:$T$34</c:f>
              <c:numCache>
                <c:formatCode>[&gt;=20]#,##0_);[&lt;=-20]\(#,##0\);#,##0.0_)</c:formatCode>
                <c:ptCount val="12"/>
                <c:pt idx="0">
                  <c:v>0.65041565860215056</c:v>
                </c:pt>
                <c:pt idx="1">
                  <c:v>2.7008928571428572E-4</c:v>
                </c:pt>
                <c:pt idx="2">
                  <c:v>0.12372412634408603</c:v>
                </c:pt>
                <c:pt idx="3">
                  <c:v>0.20570000000000002</c:v>
                </c:pt>
                <c:pt idx="4">
                  <c:v>9.331189852150537</c:v>
                </c:pt>
                <c:pt idx="5">
                  <c:v>9.5453875000000004</c:v>
                </c:pt>
                <c:pt idx="6">
                  <c:v>11.115655241935483</c:v>
                </c:pt>
                <c:pt idx="7">
                  <c:v>2.056756048387097</c:v>
                </c:pt>
                <c:pt idx="8">
                  <c:v>0</c:v>
                </c:pt>
                <c:pt idx="9">
                  <c:v>0.32791162634408605</c:v>
                </c:pt>
                <c:pt idx="10">
                  <c:v>0.26636805555555559</c:v>
                </c:pt>
                <c:pt idx="11">
                  <c:v>0.54295497311827956</c:v>
                </c:pt>
              </c:numCache>
            </c:numRef>
          </c:val>
          <c:smooth val="0"/>
        </c:ser>
        <c:ser>
          <c:idx val="5"/>
          <c:order val="3"/>
          <c:tx>
            <c:strRef>
              <c:f>'999418'!$U$5</c:f>
              <c:strCache>
                <c:ptCount val="1"/>
                <c:pt idx="0">
                  <c:v>HYDROSS
Achievable
Flow
Oper. Improv.</c:v>
                </c:pt>
              </c:strCache>
            </c:strRef>
          </c:tx>
          <c:spPr>
            <a:ln>
              <a:solidFill>
                <a:schemeClr val="accent2"/>
              </a:solidFill>
              <a:prstDash val="sysDot"/>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'999418'!$U$23:$U$34</c:f>
              <c:numCache>
                <c:formatCode>[&gt;=20]#,##0_);[&lt;=-20]\(#,##0\);#,##0.0_)</c:formatCode>
                <c:ptCount val="12"/>
                <c:pt idx="0">
                  <c:v>1.0224418682795697</c:v>
                </c:pt>
                <c:pt idx="1">
                  <c:v>0.88256175595238084</c:v>
                </c:pt>
                <c:pt idx="2">
                  <c:v>1.0389492607526882</c:v>
                </c:pt>
                <c:pt idx="3">
                  <c:v>1.4000708333333334</c:v>
                </c:pt>
                <c:pt idx="4">
                  <c:v>5.2000725806451609</c:v>
                </c:pt>
                <c:pt idx="5">
                  <c:v>4.1712229166666663</c:v>
                </c:pt>
                <c:pt idx="6">
                  <c:v>3.5000551075268813</c:v>
                </c:pt>
                <c:pt idx="7">
                  <c:v>2.5000161290322582</c:v>
                </c:pt>
                <c:pt idx="8">
                  <c:v>2.0000291666666667</c:v>
                </c:pt>
                <c:pt idx="9">
                  <c:v>1.8000376344086024</c:v>
                </c:pt>
                <c:pt idx="10">
                  <c:v>1.6000569444444441</c:v>
                </c:pt>
                <c:pt idx="11">
                  <c:v>1.2000793010752691</c:v>
                </c:pt>
              </c:numCache>
            </c:numRef>
          </c:val>
          <c:smooth val="0"/>
        </c:ser>
        <c:dLbls>
          <c:showLegendKey val="0"/>
          <c:showVal val="0"/>
          <c:showCatName val="0"/>
          <c:showSerName val="0"/>
          <c:showPercent val="0"/>
          <c:showBubbleSize val="0"/>
        </c:dLbls>
        <c:marker val="1"/>
        <c:smooth val="0"/>
        <c:axId val="123700352"/>
        <c:axId val="123701888"/>
      </c:lineChart>
      <c:catAx>
        <c:axId val="123700352"/>
        <c:scaling>
          <c:orientation val="minMax"/>
        </c:scaling>
        <c:delete val="0"/>
        <c:axPos val="b"/>
        <c:majorTickMark val="out"/>
        <c:minorTickMark val="none"/>
        <c:tickLblPos val="nextTo"/>
        <c:crossAx val="123701888"/>
        <c:crosses val="autoZero"/>
        <c:auto val="1"/>
        <c:lblAlgn val="ctr"/>
        <c:lblOffset val="100"/>
        <c:noMultiLvlLbl val="0"/>
      </c:catAx>
      <c:valAx>
        <c:axId val="123701888"/>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3700352"/>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'354000'!$B$4</c:f>
              <c:strCache>
                <c:ptCount val="1"/>
                <c:pt idx="0">
                  <c:v>Interim
Instream
Flow</c:v>
                </c:pt>
              </c:strCache>
            </c:strRef>
          </c:tx>
          <c:spPr>
            <a:ln>
              <a:solidFill>
                <a:schemeClr val="tx1"/>
              </a:solidFill>
              <a:prstDash val="dash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'354000'!$B$23:$B$34</c:f>
              <c:numCache>
                <c:formatCode>[&gt;=20]#,##0_);[&lt;=-20]\(#,##0\);#,##0.0_)</c:formatCode>
                <c:ptCount val="12"/>
                <c:pt idx="0">
                  <c:v>17</c:v>
                </c:pt>
                <c:pt idx="1">
                  <c:v>17</c:v>
                </c:pt>
                <c:pt idx="2">
                  <c:v>17</c:v>
                </c:pt>
                <c:pt idx="3">
                  <c:v>17</c:v>
                </c:pt>
                <c:pt idx="4">
                  <c:v>17</c:v>
                </c:pt>
                <c:pt idx="5">
                  <c:v>17</c:v>
                </c:pt>
                <c:pt idx="6">
                  <c:v>17</c:v>
                </c:pt>
                <c:pt idx="7">
                  <c:v>17</c:v>
                </c:pt>
                <c:pt idx="8">
                  <c:v>17</c:v>
                </c:pt>
                <c:pt idx="9">
                  <c:v>17</c:v>
                </c:pt>
                <c:pt idx="10">
                  <c:v>17</c:v>
                </c:pt>
                <c:pt idx="11">
                  <c:v>17</c:v>
                </c:pt>
              </c:numCache>
            </c:numRef>
          </c:val>
          <c:smooth val="0"/>
        </c:ser>
        <c:ser>
          <c:idx val="1"/>
          <c:order val="1"/>
          <c:tx>
            <c:strRef>
              <c:f>'354000'!$C$4</c:f>
              <c:strCache>
                <c:ptCount val="1"/>
                <c:pt idx="0">
                  <c:v>HYDROSS
Enforceable
Min. Flow
Oper. Improv.</c:v>
                </c:pt>
              </c:strCache>
            </c:strRef>
          </c:tx>
          <c:spPr>
            <a:ln>
              <a:solidFill>
                <a:schemeClr val="tx1"/>
              </a:solidFill>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'354000'!$C$23:$C$34</c:f>
              <c:numCache>
                <c:formatCode>[&gt;=20]#,##0_);[&lt;=-20]\(#,##0\);#,##0.0_)</c:formatCode>
                <c:ptCount val="12"/>
                <c:pt idx="0">
                  <c:v>30</c:v>
                </c:pt>
                <c:pt idx="1">
                  <c:v>30</c:v>
                </c:pt>
                <c:pt idx="2">
                  <c:v>30</c:v>
                </c:pt>
                <c:pt idx="3">
                  <c:v>40</c:v>
                </c:pt>
                <c:pt idx="4">
                  <c:v>79</c:v>
                </c:pt>
                <c:pt idx="5">
                  <c:v>54</c:v>
                </c:pt>
                <c:pt idx="6">
                  <c:v>22</c:v>
                </c:pt>
                <c:pt idx="7">
                  <c:v>22</c:v>
                </c:pt>
                <c:pt idx="8">
                  <c:v>16</c:v>
                </c:pt>
                <c:pt idx="9">
                  <c:v>16</c:v>
                </c:pt>
                <c:pt idx="10">
                  <c:v>16</c:v>
                </c:pt>
                <c:pt idx="11">
                  <c:v>16</c:v>
                </c:pt>
              </c:numCache>
            </c:numRef>
          </c:val>
          <c:smooth val="0"/>
        </c:ser>
        <c:ser>
          <c:idx val="3"/>
          <c:order val="2"/>
          <c:tx>
            <c:strRef>
              <c:f>'354000'!$D$5</c:f>
              <c:strCache>
                <c:ptCount val="1"/>
                <c:pt idx="0">
                  <c:v>HYDROSS
Natural
Flow</c:v>
                </c:pt>
              </c:strCache>
            </c:strRef>
          </c:tx>
          <c:spPr>
            <a:ln>
              <a:solidFill>
                <a:schemeClr val="accent1"/>
              </a:solidFill>
              <a:prstDash val="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'354000'!$D$23:$D$34</c:f>
              <c:numCache>
                <c:formatCode>[&gt;=20]#,##0_);[&lt;=-20]\(#,##0\);#,##0.0_)</c:formatCode>
                <c:ptCount val="12"/>
                <c:pt idx="0">
                  <c:v>39.071127688172048</c:v>
                </c:pt>
                <c:pt idx="1">
                  <c:v>35.15842261904762</c:v>
                </c:pt>
                <c:pt idx="2">
                  <c:v>34.666174731182792</c:v>
                </c:pt>
                <c:pt idx="3">
                  <c:v>63.162672222222227</c:v>
                </c:pt>
                <c:pt idx="4">
                  <c:v>146.39463104838711</c:v>
                </c:pt>
                <c:pt idx="5">
                  <c:v>264.49910972222227</c:v>
                </c:pt>
                <c:pt idx="6">
                  <c:v>174.52664314516127</c:v>
                </c:pt>
                <c:pt idx="7">
                  <c:v>65.744390456989251</c:v>
                </c:pt>
                <c:pt idx="8">
                  <c:v>42.755097916666656</c:v>
                </c:pt>
                <c:pt idx="9">
                  <c:v>37.385178091397847</c:v>
                </c:pt>
                <c:pt idx="10">
                  <c:v>38.754535416666677</c:v>
                </c:pt>
                <c:pt idx="11">
                  <c:v>36.505976478494624</c:v>
                </c:pt>
              </c:numCache>
            </c:numRef>
          </c:val>
          <c:smooth val="0"/>
        </c:ser>
        <c:ser>
          <c:idx val="4"/>
          <c:order val="3"/>
          <c:tx>
            <c:strRef>
              <c:f>'354000'!$F$5</c:f>
              <c:strCache>
                <c:ptCount val="1"/>
                <c:pt idx="0">
                  <c:v>HYDROSS
2009 HIA
(Existing)</c:v>
                </c:pt>
              </c:strCache>
            </c:strRef>
          </c:tx>
          <c:spPr>
            <a:ln>
              <a:solidFill>
                <a:schemeClr val="accent3"/>
              </a:solidFill>
              <a:prstDash val="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'354000'!$F$23:$F$34</c:f>
              <c:numCache>
                <c:formatCode>[&gt;=20]#,##0_);[&lt;=-20]\(#,##0\);#,##0.0_)</c:formatCode>
                <c:ptCount val="12"/>
                <c:pt idx="0">
                  <c:v>41.32263844086021</c:v>
                </c:pt>
                <c:pt idx="1">
                  <c:v>45.544616071428571</c:v>
                </c:pt>
                <c:pt idx="2">
                  <c:v>36.76387399193549</c:v>
                </c:pt>
                <c:pt idx="3">
                  <c:v>41.828439583333328</c:v>
                </c:pt>
                <c:pt idx="4">
                  <c:v>35.136391465053762</c:v>
                </c:pt>
                <c:pt idx="5">
                  <c:v>95.857418402777782</c:v>
                </c:pt>
                <c:pt idx="6">
                  <c:v>33.790266465053755</c:v>
                </c:pt>
                <c:pt idx="7">
                  <c:v>54.145019825268811</c:v>
                </c:pt>
                <c:pt idx="8">
                  <c:v>53.724714236111105</c:v>
                </c:pt>
                <c:pt idx="9">
                  <c:v>43.787362903225812</c:v>
                </c:pt>
                <c:pt idx="10">
                  <c:v>42.361133680555561</c:v>
                </c:pt>
                <c:pt idx="11">
                  <c:v>40.85534912634408</c:v>
                </c:pt>
              </c:numCache>
            </c:numRef>
          </c:val>
          <c:smooth val="0"/>
        </c:ser>
        <c:ser>
          <c:idx val="5"/>
          <c:order val="4"/>
          <c:tx>
            <c:strRef>
              <c:f>'354000'!$G$5</c:f>
              <c:strCache>
                <c:ptCount val="1"/>
                <c:pt idx="0">
                  <c:v>HYDROSS
Achievable
Management
Target
Oper. Improv.</c:v>
                </c:pt>
              </c:strCache>
            </c:strRef>
          </c:tx>
          <c:spPr>
            <a:ln>
              <a:solidFill>
                <a:schemeClr val="accent2"/>
              </a:solidFill>
              <a:prstDash val="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'354000'!$G$23:$G$34</c:f>
              <c:numCache>
                <c:formatCode>[&gt;=20]#,##0_);[&lt;=-20]\(#,##0\);#,##0.0_)</c:formatCode>
                <c:ptCount val="12"/>
                <c:pt idx="0">
                  <c:v>42.585819892473118</c:v>
                </c:pt>
                <c:pt idx="1">
                  <c:v>37.878581845238095</c:v>
                </c:pt>
                <c:pt idx="2">
                  <c:v>35.686664986559144</c:v>
                </c:pt>
                <c:pt idx="3">
                  <c:v>41.328264236111117</c:v>
                </c:pt>
                <c:pt idx="4">
                  <c:v>89.999930107526879</c:v>
                </c:pt>
                <c:pt idx="5">
                  <c:v>157.171059375</c:v>
                </c:pt>
                <c:pt idx="6">
                  <c:v>111.05571908602148</c:v>
                </c:pt>
                <c:pt idx="7">
                  <c:v>36.518052083333338</c:v>
                </c:pt>
                <c:pt idx="8">
                  <c:v>32.774068402777779</c:v>
                </c:pt>
                <c:pt idx="9">
                  <c:v>37.384690188172044</c:v>
                </c:pt>
                <c:pt idx="10">
                  <c:v>48.946558680555555</c:v>
                </c:pt>
                <c:pt idx="11">
                  <c:v>44.49921370967742</c:v>
                </c:pt>
              </c:numCache>
            </c:numRef>
          </c:val>
          <c:smooth val="0"/>
        </c:ser>
        <c:dLbls>
          <c:showLegendKey val="0"/>
          <c:showVal val="0"/>
          <c:showCatName val="0"/>
          <c:showSerName val="0"/>
          <c:showPercent val="0"/>
          <c:showBubbleSize val="0"/>
        </c:dLbls>
        <c:marker val="1"/>
        <c:smooth val="0"/>
        <c:axId val="68431232"/>
        <c:axId val="68433024"/>
      </c:lineChart>
      <c:catAx>
        <c:axId val="68431232"/>
        <c:scaling>
          <c:orientation val="minMax"/>
        </c:scaling>
        <c:delete val="0"/>
        <c:axPos val="b"/>
        <c:majorTickMark val="out"/>
        <c:minorTickMark val="none"/>
        <c:tickLblPos val="nextTo"/>
        <c:crossAx val="68433024"/>
        <c:crosses val="autoZero"/>
        <c:auto val="1"/>
        <c:lblAlgn val="ctr"/>
        <c:lblOffset val="100"/>
        <c:noMultiLvlLbl val="0"/>
      </c:catAx>
      <c:valAx>
        <c:axId val="68433024"/>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68431232"/>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'999412'!$C$4</c:f>
              <c:strCache>
                <c:ptCount val="1"/>
                <c:pt idx="0">
                  <c:v>HYDROSS
Enforceable
Min. Flow
Oper. Improv.</c:v>
                </c:pt>
              </c:strCache>
            </c:strRef>
          </c:tx>
          <c:spPr>
            <a:ln>
              <a:solidFill>
                <a:schemeClr val="tx1"/>
              </a:solidFill>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'999412'!$C$23:$C$34</c:f>
              <c:numCache>
                <c:formatCode>[&gt;=20]#,##0_);[&lt;=-20]\(#,##0\);#,##0.0_)</c:formatCode>
                <c:ptCount val="12"/>
                <c:pt idx="0">
                  <c:v>75</c:v>
                </c:pt>
                <c:pt idx="1">
                  <c:v>75</c:v>
                </c:pt>
                <c:pt idx="2">
                  <c:v>82</c:v>
                </c:pt>
                <c:pt idx="3">
                  <c:v>82</c:v>
                </c:pt>
                <c:pt idx="4">
                  <c:v>160</c:v>
                </c:pt>
                <c:pt idx="5">
                  <c:v>200</c:v>
                </c:pt>
                <c:pt idx="6">
                  <c:v>125</c:v>
                </c:pt>
                <c:pt idx="7">
                  <c:v>79</c:v>
                </c:pt>
                <c:pt idx="8">
                  <c:v>78</c:v>
                </c:pt>
                <c:pt idx="9">
                  <c:v>78</c:v>
                </c:pt>
                <c:pt idx="10">
                  <c:v>78</c:v>
                </c:pt>
                <c:pt idx="11">
                  <c:v>78</c:v>
                </c:pt>
              </c:numCache>
            </c:numRef>
          </c:val>
          <c:smooth val="0"/>
        </c:ser>
        <c:ser>
          <c:idx val="3"/>
          <c:order val="1"/>
          <c:tx>
            <c:strRef>
              <c:f>'999412'!$D$5</c:f>
              <c:strCache>
                <c:ptCount val="1"/>
                <c:pt idx="0">
                  <c:v>HYDROSS
Natural
Flow</c:v>
                </c:pt>
              </c:strCache>
            </c:strRef>
          </c:tx>
          <c:spPr>
            <a:ln>
              <a:solidFill>
                <a:schemeClr val="accent1"/>
              </a:solidFill>
              <a:prstDash val="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'999412'!$D$23:$D$34</c:f>
              <c:numCache>
                <c:formatCode>[&gt;=20]#,##0_);[&lt;=-20]\(#,##0\);#,##0.0_)</c:formatCode>
                <c:ptCount val="12"/>
                <c:pt idx="0">
                  <c:v>92.114340053763442</c:v>
                </c:pt>
                <c:pt idx="1">
                  <c:v>85.120213913690463</c:v>
                </c:pt>
                <c:pt idx="2">
                  <c:v>95.484612903225823</c:v>
                </c:pt>
                <c:pt idx="3">
                  <c:v>138.05011840277777</c:v>
                </c:pt>
                <c:pt idx="4">
                  <c:v>349.42852452956987</c:v>
                </c:pt>
                <c:pt idx="5">
                  <c:v>860.61892812500014</c:v>
                </c:pt>
                <c:pt idx="6">
                  <c:v>664.9821313844086</c:v>
                </c:pt>
                <c:pt idx="7">
                  <c:v>283.47811693548391</c:v>
                </c:pt>
                <c:pt idx="8">
                  <c:v>203.09686145833336</c:v>
                </c:pt>
                <c:pt idx="9">
                  <c:v>142.83907694892477</c:v>
                </c:pt>
                <c:pt idx="10">
                  <c:v>140.65447534722222</c:v>
                </c:pt>
                <c:pt idx="11">
                  <c:v>105.55749697580644</c:v>
                </c:pt>
              </c:numCache>
            </c:numRef>
          </c:val>
          <c:smooth val="0"/>
        </c:ser>
        <c:ser>
          <c:idx val="4"/>
          <c:order val="2"/>
          <c:tx>
            <c:strRef>
              <c:f>'999412'!$F$5</c:f>
              <c:strCache>
                <c:ptCount val="1"/>
                <c:pt idx="0">
                  <c:v>HYDROSS
2009 HIA
(Existing)</c:v>
                </c:pt>
              </c:strCache>
            </c:strRef>
          </c:tx>
          <c:spPr>
            <a:ln>
              <a:solidFill>
                <a:schemeClr val="accent3"/>
              </a:solidFill>
              <a:prstDash val="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'999412'!$F$23:$F$34</c:f>
              <c:numCache>
                <c:formatCode>[&gt;=20]#,##0_);[&lt;=-20]\(#,##0\);#,##0.0_)</c:formatCode>
                <c:ptCount val="12"/>
                <c:pt idx="0">
                  <c:v>94.608785954301055</c:v>
                </c:pt>
                <c:pt idx="1">
                  <c:v>100.69162648809525</c:v>
                </c:pt>
                <c:pt idx="2">
                  <c:v>91.457866263440849</c:v>
                </c:pt>
                <c:pt idx="3">
                  <c:v>116.91797256944446</c:v>
                </c:pt>
                <c:pt idx="4">
                  <c:v>126.58413373655912</c:v>
                </c:pt>
                <c:pt idx="5">
                  <c:v>514.93419618055555</c:v>
                </c:pt>
                <c:pt idx="6">
                  <c:v>388.31957526881718</c:v>
                </c:pt>
                <c:pt idx="7">
                  <c:v>219.24541330645164</c:v>
                </c:pt>
                <c:pt idx="8">
                  <c:v>247.4567638888889</c:v>
                </c:pt>
                <c:pt idx="9">
                  <c:v>166.5826434811828</c:v>
                </c:pt>
                <c:pt idx="10">
                  <c:v>148.22478993055554</c:v>
                </c:pt>
                <c:pt idx="11">
                  <c:v>121.93868514784947</c:v>
                </c:pt>
              </c:numCache>
            </c:numRef>
          </c:val>
          <c:smooth val="0"/>
        </c:ser>
        <c:ser>
          <c:idx val="5"/>
          <c:order val="3"/>
          <c:tx>
            <c:strRef>
              <c:f>'999412'!$G$5</c:f>
              <c:strCache>
                <c:ptCount val="1"/>
                <c:pt idx="0">
                  <c:v>HYDROSS
Achievable
Management
Target
Oper. Improv.</c:v>
                </c:pt>
              </c:strCache>
            </c:strRef>
          </c:tx>
          <c:spPr>
            <a:ln>
              <a:solidFill>
                <a:schemeClr val="accent2"/>
              </a:solidFill>
              <a:prstDash val="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'999412'!$G$23:$G$34</c:f>
              <c:numCache>
                <c:formatCode>[&gt;=20]#,##0_);[&lt;=-20]\(#,##0\);#,##0.0_)</c:formatCode>
                <c:ptCount val="12"/>
                <c:pt idx="0">
                  <c:v>116.02635517473118</c:v>
                </c:pt>
                <c:pt idx="1">
                  <c:v>102.44567633928571</c:v>
                </c:pt>
                <c:pt idx="2">
                  <c:v>92.193258400537644</c:v>
                </c:pt>
                <c:pt idx="3">
                  <c:v>101.16969652777779</c:v>
                </c:pt>
                <c:pt idx="4">
                  <c:v>214.5560534274193</c:v>
                </c:pt>
                <c:pt idx="5">
                  <c:v>387.15008749999998</c:v>
                </c:pt>
                <c:pt idx="6">
                  <c:v>354.02091364247315</c:v>
                </c:pt>
                <c:pt idx="7">
                  <c:v>191.66078797043011</c:v>
                </c:pt>
                <c:pt idx="8">
                  <c:v>222.60899375</c:v>
                </c:pt>
                <c:pt idx="9">
                  <c:v>218.53348118279573</c:v>
                </c:pt>
                <c:pt idx="10">
                  <c:v>175.62439965277778</c:v>
                </c:pt>
                <c:pt idx="11">
                  <c:v>126.93241532258064</c:v>
                </c:pt>
              </c:numCache>
            </c:numRef>
          </c:val>
          <c:smooth val="0"/>
        </c:ser>
        <c:dLbls>
          <c:showLegendKey val="0"/>
          <c:showVal val="0"/>
          <c:showCatName val="0"/>
          <c:showSerName val="0"/>
          <c:showPercent val="0"/>
          <c:showBubbleSize val="0"/>
        </c:dLbls>
        <c:marker val="1"/>
        <c:smooth val="0"/>
        <c:axId val="123955072"/>
        <c:axId val="123956608"/>
      </c:lineChart>
      <c:catAx>
        <c:axId val="123955072"/>
        <c:scaling>
          <c:orientation val="minMax"/>
        </c:scaling>
        <c:delete val="0"/>
        <c:axPos val="b"/>
        <c:majorTickMark val="out"/>
        <c:minorTickMark val="none"/>
        <c:tickLblPos val="nextTo"/>
        <c:crossAx val="123956608"/>
        <c:crosses val="autoZero"/>
        <c:auto val="1"/>
        <c:lblAlgn val="ctr"/>
        <c:lblOffset val="100"/>
        <c:noMultiLvlLbl val="0"/>
      </c:catAx>
      <c:valAx>
        <c:axId val="123956608"/>
        <c:scaling>
          <c:orientation val="minMax"/>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3955072"/>
        <c:crosses val="autoZero"/>
        <c:crossBetween val="between"/>
      </c:valAx>
    </c:plotArea>
    <c:legend>
      <c:legendPos val="b"/>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'999412'!$C$4</c:f>
              <c:strCache>
                <c:ptCount val="1"/>
                <c:pt idx="0">
                  <c:v>HYDROSS
Enforceable
Min. Flow
Oper. Improv.</c:v>
                </c:pt>
              </c:strCache>
            </c:strRef>
          </c:tx>
          <c:spPr>
            <a:ln>
              <a:solidFill>
                <a:schemeClr val="tx1"/>
              </a:solidFill>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'999412'!$C$23:$C$34</c:f>
              <c:numCache>
                <c:formatCode>[&gt;=20]#,##0_);[&lt;=-20]\(#,##0\);#,##0.0_)</c:formatCode>
                <c:ptCount val="12"/>
                <c:pt idx="0">
                  <c:v>75</c:v>
                </c:pt>
                <c:pt idx="1">
                  <c:v>75</c:v>
                </c:pt>
                <c:pt idx="2">
                  <c:v>82</c:v>
                </c:pt>
                <c:pt idx="3">
                  <c:v>82</c:v>
                </c:pt>
                <c:pt idx="4">
                  <c:v>160</c:v>
                </c:pt>
                <c:pt idx="5">
                  <c:v>200</c:v>
                </c:pt>
                <c:pt idx="6">
                  <c:v>125</c:v>
                </c:pt>
                <c:pt idx="7">
                  <c:v>79</c:v>
                </c:pt>
                <c:pt idx="8">
                  <c:v>78</c:v>
                </c:pt>
                <c:pt idx="9">
                  <c:v>78</c:v>
                </c:pt>
                <c:pt idx="10">
                  <c:v>78</c:v>
                </c:pt>
                <c:pt idx="11">
                  <c:v>78</c:v>
                </c:pt>
              </c:numCache>
            </c:numRef>
          </c:val>
          <c:smooth val="0"/>
        </c:ser>
        <c:ser>
          <c:idx val="3"/>
          <c:order val="1"/>
          <c:tx>
            <c:strRef>
              <c:f>'999412'!$K$5</c:f>
              <c:strCache>
                <c:ptCount val="1"/>
                <c:pt idx="0">
                  <c:v>HYDROSS
Natural
Flow</c:v>
                </c:pt>
              </c:strCache>
            </c:strRef>
          </c:tx>
          <c:spPr>
            <a:ln>
              <a:solidFill>
                <a:schemeClr val="accent1"/>
              </a:solidFill>
              <a:prstDash val="sys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'999412'!$K$23:$K$34</c:f>
              <c:numCache>
                <c:formatCode>[&gt;=20]#,##0_);[&lt;=-20]\(#,##0\);#,##0.0_)</c:formatCode>
                <c:ptCount val="12"/>
                <c:pt idx="0">
                  <c:v>84.102535394265232</c:v>
                </c:pt>
                <c:pt idx="1">
                  <c:v>84.153189236111103</c:v>
                </c:pt>
                <c:pt idx="2">
                  <c:v>90.976522625448027</c:v>
                </c:pt>
                <c:pt idx="3">
                  <c:v>118.78896307870372</c:v>
                </c:pt>
                <c:pt idx="4">
                  <c:v>334.97188418458785</c:v>
                </c:pt>
                <c:pt idx="5">
                  <c:v>631.58089907407395</c:v>
                </c:pt>
                <c:pt idx="6">
                  <c:v>445.55657336469534</c:v>
                </c:pt>
                <c:pt idx="7">
                  <c:v>222.83556787634407</c:v>
                </c:pt>
                <c:pt idx="8">
                  <c:v>177.24930081018519</c:v>
                </c:pt>
                <c:pt idx="9">
                  <c:v>131.73435887096778</c:v>
                </c:pt>
                <c:pt idx="10">
                  <c:v>126.48966076388888</c:v>
                </c:pt>
                <c:pt idx="11">
                  <c:v>98.355137320788529</c:v>
                </c:pt>
              </c:numCache>
            </c:numRef>
          </c:val>
          <c:smooth val="0"/>
        </c:ser>
        <c:ser>
          <c:idx val="4"/>
          <c:order val="2"/>
          <c:tx>
            <c:strRef>
              <c:f>'999412'!$M$5</c:f>
              <c:strCache>
                <c:ptCount val="1"/>
                <c:pt idx="0">
                  <c:v>HYDROSS
2009 HIA
(Existing)</c:v>
                </c:pt>
              </c:strCache>
            </c:strRef>
          </c:tx>
          <c:spPr>
            <a:ln>
              <a:solidFill>
                <a:schemeClr val="accent3"/>
              </a:solidFill>
              <a:prstDash val="sys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'999412'!$M$23:$M$34</c:f>
              <c:numCache>
                <c:formatCode>[&gt;=20]#,##0_);[&lt;=-20]\(#,##0\);#,##0.0_)</c:formatCode>
                <c:ptCount val="12"/>
                <c:pt idx="0">
                  <c:v>101.88525268817205</c:v>
                </c:pt>
                <c:pt idx="1">
                  <c:v>110.63167745535715</c:v>
                </c:pt>
                <c:pt idx="2">
                  <c:v>92.412123655913987</c:v>
                </c:pt>
                <c:pt idx="3">
                  <c:v>97.443582754629631</c:v>
                </c:pt>
                <c:pt idx="4">
                  <c:v>113.28425772849461</c:v>
                </c:pt>
                <c:pt idx="5">
                  <c:v>269.74909525462965</c:v>
                </c:pt>
                <c:pt idx="6">
                  <c:v>206.12610215053763</c:v>
                </c:pt>
                <c:pt idx="7">
                  <c:v>195.1668334453405</c:v>
                </c:pt>
                <c:pt idx="8">
                  <c:v>157.27304108796298</c:v>
                </c:pt>
                <c:pt idx="9">
                  <c:v>140.91110024641577</c:v>
                </c:pt>
                <c:pt idx="10">
                  <c:v>147.44635659722221</c:v>
                </c:pt>
                <c:pt idx="11">
                  <c:v>118.89728617831541</c:v>
                </c:pt>
              </c:numCache>
            </c:numRef>
          </c:val>
          <c:smooth val="0"/>
        </c:ser>
        <c:ser>
          <c:idx val="5"/>
          <c:order val="3"/>
          <c:tx>
            <c:strRef>
              <c:f>'999412'!$N$5</c:f>
              <c:strCache>
                <c:ptCount val="1"/>
                <c:pt idx="0">
                  <c:v>HYDROSS
Achievable
Management
Target
Oper. Improv.</c:v>
                </c:pt>
              </c:strCache>
            </c:strRef>
          </c:tx>
          <c:spPr>
            <a:ln>
              <a:solidFill>
                <a:schemeClr val="accent2"/>
              </a:solidFill>
              <a:prstDash val="sys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'999412'!$N$23:$N$34</c:f>
              <c:numCache>
                <c:formatCode>[&gt;=20]#,##0_);[&lt;=-20]\(#,##0\);#,##0.0_)</c:formatCode>
                <c:ptCount val="12"/>
                <c:pt idx="0">
                  <c:v>101.95357269265234</c:v>
                </c:pt>
                <c:pt idx="1">
                  <c:v>100.03092807539683</c:v>
                </c:pt>
                <c:pt idx="2">
                  <c:v>94.08752912186381</c:v>
                </c:pt>
                <c:pt idx="3">
                  <c:v>99.369933564814801</c:v>
                </c:pt>
                <c:pt idx="4">
                  <c:v>192.07016588261646</c:v>
                </c:pt>
                <c:pt idx="5">
                  <c:v>301.53045949074078</c:v>
                </c:pt>
                <c:pt idx="6">
                  <c:v>224.33250918458782</c:v>
                </c:pt>
                <c:pt idx="7">
                  <c:v>187.59804491487452</c:v>
                </c:pt>
                <c:pt idx="8">
                  <c:v>254.44337951388891</c:v>
                </c:pt>
                <c:pt idx="9">
                  <c:v>217.85537701612904</c:v>
                </c:pt>
                <c:pt idx="10">
                  <c:v>160.11019699074075</c:v>
                </c:pt>
                <c:pt idx="11">
                  <c:v>122.73170407706097</c:v>
                </c:pt>
              </c:numCache>
            </c:numRef>
          </c:val>
          <c:smooth val="0"/>
        </c:ser>
        <c:dLbls>
          <c:showLegendKey val="0"/>
          <c:showVal val="0"/>
          <c:showCatName val="0"/>
          <c:showSerName val="0"/>
          <c:showPercent val="0"/>
          <c:showBubbleSize val="0"/>
        </c:dLbls>
        <c:marker val="1"/>
        <c:smooth val="0"/>
        <c:axId val="124135680"/>
        <c:axId val="124145664"/>
      </c:lineChart>
      <c:catAx>
        <c:axId val="124135680"/>
        <c:scaling>
          <c:orientation val="minMax"/>
        </c:scaling>
        <c:delete val="0"/>
        <c:axPos val="b"/>
        <c:majorTickMark val="out"/>
        <c:minorTickMark val="none"/>
        <c:tickLblPos val="nextTo"/>
        <c:crossAx val="124145664"/>
        <c:crosses val="autoZero"/>
        <c:auto val="1"/>
        <c:lblAlgn val="ctr"/>
        <c:lblOffset val="100"/>
        <c:noMultiLvlLbl val="0"/>
      </c:catAx>
      <c:valAx>
        <c:axId val="124145664"/>
        <c:scaling>
          <c:orientation val="minMax"/>
          <c:max val="10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4135680"/>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'999412'!$C$4</c:f>
              <c:strCache>
                <c:ptCount val="1"/>
                <c:pt idx="0">
                  <c:v>HYDROSS
Enforceable
Min. Flow
Oper. Improv.</c:v>
                </c:pt>
              </c:strCache>
            </c:strRef>
          </c:tx>
          <c:spPr>
            <a:ln>
              <a:solidFill>
                <a:schemeClr val="tx1"/>
              </a:solidFill>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'999412'!$C$23:$C$34</c:f>
              <c:numCache>
                <c:formatCode>[&gt;=20]#,##0_);[&lt;=-20]\(#,##0\);#,##0.0_)</c:formatCode>
                <c:ptCount val="12"/>
                <c:pt idx="0">
                  <c:v>75</c:v>
                </c:pt>
                <c:pt idx="1">
                  <c:v>75</c:v>
                </c:pt>
                <c:pt idx="2">
                  <c:v>82</c:v>
                </c:pt>
                <c:pt idx="3">
                  <c:v>82</c:v>
                </c:pt>
                <c:pt idx="4">
                  <c:v>160</c:v>
                </c:pt>
                <c:pt idx="5">
                  <c:v>200</c:v>
                </c:pt>
                <c:pt idx="6">
                  <c:v>125</c:v>
                </c:pt>
                <c:pt idx="7">
                  <c:v>79</c:v>
                </c:pt>
                <c:pt idx="8">
                  <c:v>78</c:v>
                </c:pt>
                <c:pt idx="9">
                  <c:v>78</c:v>
                </c:pt>
                <c:pt idx="10">
                  <c:v>78</c:v>
                </c:pt>
                <c:pt idx="11">
                  <c:v>78</c:v>
                </c:pt>
              </c:numCache>
            </c:numRef>
          </c:val>
          <c:smooth val="0"/>
        </c:ser>
        <c:ser>
          <c:idx val="3"/>
          <c:order val="1"/>
          <c:tx>
            <c:strRef>
              <c:f>'999412'!$R$5</c:f>
              <c:strCache>
                <c:ptCount val="1"/>
                <c:pt idx="0">
                  <c:v>HYDROSS
Natural
Flow</c:v>
                </c:pt>
              </c:strCache>
            </c:strRef>
          </c:tx>
          <c:spPr>
            <a:ln>
              <a:solidFill>
                <a:schemeClr val="accent1"/>
              </a:solidFill>
              <a:prstDash val="sysDot"/>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'999412'!$R$23:$R$34</c:f>
              <c:numCache>
                <c:formatCode>[&gt;=20]#,##0_);[&lt;=-20]\(#,##0\);#,##0.0_)</c:formatCode>
                <c:ptCount val="12"/>
                <c:pt idx="0">
                  <c:v>79.975958333333324</c:v>
                </c:pt>
                <c:pt idx="1">
                  <c:v>76.811592261904778</c:v>
                </c:pt>
                <c:pt idx="2">
                  <c:v>86.893409610215059</c:v>
                </c:pt>
                <c:pt idx="3">
                  <c:v>138.46710625</c:v>
                </c:pt>
                <c:pt idx="4">
                  <c:v>354.49198420698923</c:v>
                </c:pt>
                <c:pt idx="5">
                  <c:v>429.69919131944448</c:v>
                </c:pt>
                <c:pt idx="6">
                  <c:v>261.21041700268819</c:v>
                </c:pt>
                <c:pt idx="7">
                  <c:v>161.16834072580642</c:v>
                </c:pt>
                <c:pt idx="8">
                  <c:v>124.01491666666668</c:v>
                </c:pt>
                <c:pt idx="9">
                  <c:v>107.86999563172044</c:v>
                </c:pt>
                <c:pt idx="10">
                  <c:v>106.31526354166665</c:v>
                </c:pt>
                <c:pt idx="11">
                  <c:v>85.715001344086019</c:v>
                </c:pt>
              </c:numCache>
            </c:numRef>
          </c:val>
          <c:smooth val="0"/>
        </c:ser>
        <c:ser>
          <c:idx val="4"/>
          <c:order val="2"/>
          <c:tx>
            <c:strRef>
              <c:f>'999412'!$T$5</c:f>
              <c:strCache>
                <c:ptCount val="1"/>
                <c:pt idx="0">
                  <c:v>HYDROSS
2009 HIA
(Existing)</c:v>
                </c:pt>
              </c:strCache>
            </c:strRef>
          </c:tx>
          <c:spPr>
            <a:ln>
              <a:solidFill>
                <a:schemeClr val="accent3"/>
              </a:solidFill>
              <a:prstDash val="sysDot"/>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'999412'!$T$23:$T$34</c:f>
              <c:numCache>
                <c:formatCode>[&gt;=20]#,##0_);[&lt;=-20]\(#,##0\);#,##0.0_)</c:formatCode>
                <c:ptCount val="12"/>
                <c:pt idx="0">
                  <c:v>98.145189852150523</c:v>
                </c:pt>
                <c:pt idx="1">
                  <c:v>92.887531622023786</c:v>
                </c:pt>
                <c:pt idx="2">
                  <c:v>98.207804099462365</c:v>
                </c:pt>
                <c:pt idx="3">
                  <c:v>98.283888541666656</c:v>
                </c:pt>
                <c:pt idx="4">
                  <c:v>98.221668682795695</c:v>
                </c:pt>
                <c:pt idx="5">
                  <c:v>99.450194097222237</c:v>
                </c:pt>
                <c:pt idx="6">
                  <c:v>169.95169657258066</c:v>
                </c:pt>
                <c:pt idx="7">
                  <c:v>110.16212432795699</c:v>
                </c:pt>
                <c:pt idx="8">
                  <c:v>154.80891250000002</c:v>
                </c:pt>
                <c:pt idx="9">
                  <c:v>123.41406384408603</c:v>
                </c:pt>
                <c:pt idx="10">
                  <c:v>119.47107256944446</c:v>
                </c:pt>
                <c:pt idx="11">
                  <c:v>102.29525403225807</c:v>
                </c:pt>
              </c:numCache>
            </c:numRef>
          </c:val>
          <c:smooth val="0"/>
        </c:ser>
        <c:ser>
          <c:idx val="5"/>
          <c:order val="3"/>
          <c:tx>
            <c:strRef>
              <c:f>'999412'!$U$5</c:f>
              <c:strCache>
                <c:ptCount val="1"/>
                <c:pt idx="0">
                  <c:v>HYDROSS
Achievable
Flow
Oper. Improv.</c:v>
                </c:pt>
              </c:strCache>
            </c:strRef>
          </c:tx>
          <c:spPr>
            <a:ln>
              <a:solidFill>
                <a:schemeClr val="accent2"/>
              </a:solidFill>
              <a:prstDash val="sysDot"/>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'999412'!$U$23:$U$34</c:f>
              <c:numCache>
                <c:formatCode>[&gt;=20]#,##0_);[&lt;=-20]\(#,##0\);#,##0.0_)</c:formatCode>
                <c:ptCount val="12"/>
                <c:pt idx="0">
                  <c:v>102.95994086021507</c:v>
                </c:pt>
                <c:pt idx="1">
                  <c:v>97.887199404761887</c:v>
                </c:pt>
                <c:pt idx="2">
                  <c:v>92.438145161290322</c:v>
                </c:pt>
                <c:pt idx="3">
                  <c:v>99.193741319444442</c:v>
                </c:pt>
                <c:pt idx="4">
                  <c:v>187.21509509408602</c:v>
                </c:pt>
                <c:pt idx="5">
                  <c:v>209.73530798611108</c:v>
                </c:pt>
                <c:pt idx="6">
                  <c:v>141.70238440860217</c:v>
                </c:pt>
                <c:pt idx="7">
                  <c:v>119.24192204301075</c:v>
                </c:pt>
                <c:pt idx="8">
                  <c:v>115.00470208333334</c:v>
                </c:pt>
                <c:pt idx="9">
                  <c:v>123.93384341397851</c:v>
                </c:pt>
                <c:pt idx="10">
                  <c:v>120.049015625</c:v>
                </c:pt>
                <c:pt idx="11">
                  <c:v>97.639559475806465</c:v>
                </c:pt>
              </c:numCache>
            </c:numRef>
          </c:val>
          <c:smooth val="0"/>
        </c:ser>
        <c:dLbls>
          <c:showLegendKey val="0"/>
          <c:showVal val="0"/>
          <c:showCatName val="0"/>
          <c:showSerName val="0"/>
          <c:showPercent val="0"/>
          <c:showBubbleSize val="0"/>
        </c:dLbls>
        <c:marker val="1"/>
        <c:smooth val="0"/>
        <c:axId val="124185216"/>
        <c:axId val="124199296"/>
      </c:lineChart>
      <c:catAx>
        <c:axId val="124185216"/>
        <c:scaling>
          <c:orientation val="minMax"/>
        </c:scaling>
        <c:delete val="0"/>
        <c:axPos val="b"/>
        <c:majorTickMark val="out"/>
        <c:minorTickMark val="none"/>
        <c:tickLblPos val="nextTo"/>
        <c:crossAx val="124199296"/>
        <c:crosses val="autoZero"/>
        <c:auto val="1"/>
        <c:lblAlgn val="ctr"/>
        <c:lblOffset val="100"/>
        <c:noMultiLvlLbl val="0"/>
      </c:catAx>
      <c:valAx>
        <c:axId val="124199296"/>
        <c:scaling>
          <c:orientation val="minMax"/>
          <c:max val="10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418521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'353000'!$B$4</c:f>
              <c:strCache>
                <c:ptCount val="1"/>
                <c:pt idx="0">
                  <c:v>Interim
Instream
Flow</c:v>
                </c:pt>
              </c:strCache>
            </c:strRef>
          </c:tx>
          <c:spPr>
            <a:ln>
              <a:solidFill>
                <a:schemeClr val="tx1"/>
              </a:solidFill>
              <a:prstDash val="dash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'353000'!$B$23:$B$34</c:f>
              <c:numCache>
                <c:formatCode>[&gt;=20]#,##0_);[&lt;=-20]\(#,##0\);#,##0.0_)</c:formatCode>
                <c:ptCount val="12"/>
                <c:pt idx="0">
                  <c:v>9.5</c:v>
                </c:pt>
                <c:pt idx="1">
                  <c:v>9.5</c:v>
                </c:pt>
                <c:pt idx="2">
                  <c:v>9.5</c:v>
                </c:pt>
                <c:pt idx="3">
                  <c:v>9.5</c:v>
                </c:pt>
                <c:pt idx="4">
                  <c:v>9.5</c:v>
                </c:pt>
                <c:pt idx="5">
                  <c:v>9.5</c:v>
                </c:pt>
                <c:pt idx="6">
                  <c:v>9.5</c:v>
                </c:pt>
                <c:pt idx="7">
                  <c:v>9.5</c:v>
                </c:pt>
                <c:pt idx="8">
                  <c:v>9.5</c:v>
                </c:pt>
                <c:pt idx="9">
                  <c:v>9.5</c:v>
                </c:pt>
                <c:pt idx="10">
                  <c:v>9.5</c:v>
                </c:pt>
                <c:pt idx="11">
                  <c:v>9.5</c:v>
                </c:pt>
              </c:numCache>
            </c:numRef>
          </c:val>
          <c:smooth val="0"/>
        </c:ser>
        <c:ser>
          <c:idx val="1"/>
          <c:order val="1"/>
          <c:tx>
            <c:strRef>
              <c:f>'353000'!$C$4</c:f>
              <c:strCache>
                <c:ptCount val="1"/>
                <c:pt idx="0">
                  <c:v>HYDROSS
Enforceable
Min. Flow
Oper. Improv.</c:v>
                </c:pt>
              </c:strCache>
            </c:strRef>
          </c:tx>
          <c:spPr>
            <a:ln>
              <a:solidFill>
                <a:schemeClr val="tx1"/>
              </a:solidFill>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'353000'!$C$23:$C$34</c:f>
              <c:numCache>
                <c:formatCode>[&gt;=20]#,##0_);[&lt;=-20]\(#,##0\);#,##0.0_)</c:formatCode>
                <c:ptCount val="12"/>
                <c:pt idx="0">
                  <c:v>5.2</c:v>
                </c:pt>
                <c:pt idx="1">
                  <c:v>5.2</c:v>
                </c:pt>
                <c:pt idx="2">
                  <c:v>5.2</c:v>
                </c:pt>
                <c:pt idx="3">
                  <c:v>5.2</c:v>
                </c:pt>
                <c:pt idx="4">
                  <c:v>9.5</c:v>
                </c:pt>
                <c:pt idx="5">
                  <c:v>9.5</c:v>
                </c:pt>
                <c:pt idx="6">
                  <c:v>9.5</c:v>
                </c:pt>
                <c:pt idx="7">
                  <c:v>8.3000000000000007</c:v>
                </c:pt>
                <c:pt idx="8">
                  <c:v>7.2</c:v>
                </c:pt>
                <c:pt idx="9">
                  <c:v>6.7</c:v>
                </c:pt>
                <c:pt idx="10">
                  <c:v>6.7</c:v>
                </c:pt>
                <c:pt idx="11">
                  <c:v>6.1</c:v>
                </c:pt>
              </c:numCache>
            </c:numRef>
          </c:val>
          <c:smooth val="0"/>
        </c:ser>
        <c:ser>
          <c:idx val="3"/>
          <c:order val="2"/>
          <c:tx>
            <c:strRef>
              <c:f>'353000'!$D$5</c:f>
              <c:strCache>
                <c:ptCount val="1"/>
                <c:pt idx="0">
                  <c:v>HYDROSS
Natural
Flow</c:v>
                </c:pt>
              </c:strCache>
            </c:strRef>
          </c:tx>
          <c:spPr>
            <a:ln>
              <a:solidFill>
                <a:schemeClr val="accent1"/>
              </a:solidFill>
              <a:prstDash val="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'353000'!$D$23:$D$34</c:f>
              <c:numCache>
                <c:formatCode>[&gt;=20]#,##0_);[&lt;=-20]\(#,##0\);#,##0.0_)</c:formatCode>
                <c:ptCount val="12"/>
                <c:pt idx="0">
                  <c:v>9.1644489247311824</c:v>
                </c:pt>
                <c:pt idx="1">
                  <c:v>7.5129836309523812</c:v>
                </c:pt>
                <c:pt idx="2">
                  <c:v>8.8229166666666679</c:v>
                </c:pt>
                <c:pt idx="3">
                  <c:v>18.679375</c:v>
                </c:pt>
                <c:pt idx="4">
                  <c:v>46.6760752688172</c:v>
                </c:pt>
                <c:pt idx="5">
                  <c:v>93.89684027777777</c:v>
                </c:pt>
                <c:pt idx="6">
                  <c:v>59.780342741935485</c:v>
                </c:pt>
                <c:pt idx="7">
                  <c:v>19.703158602150538</c:v>
                </c:pt>
                <c:pt idx="8">
                  <c:v>11.541215277777779</c:v>
                </c:pt>
                <c:pt idx="9">
                  <c:v>9.9328965053763429</c:v>
                </c:pt>
                <c:pt idx="10">
                  <c:v>10.768159722222221</c:v>
                </c:pt>
                <c:pt idx="11">
                  <c:v>8.1601814516129032</c:v>
                </c:pt>
              </c:numCache>
            </c:numRef>
          </c:val>
          <c:smooth val="0"/>
        </c:ser>
        <c:ser>
          <c:idx val="4"/>
          <c:order val="3"/>
          <c:tx>
            <c:strRef>
              <c:f>'353000'!$F$5</c:f>
              <c:strCache>
                <c:ptCount val="1"/>
                <c:pt idx="0">
                  <c:v>HYDROSS
2009 HIA
(Existing)</c:v>
                </c:pt>
              </c:strCache>
            </c:strRef>
          </c:tx>
          <c:spPr>
            <a:ln>
              <a:solidFill>
                <a:schemeClr val="accent3"/>
              </a:solidFill>
              <a:prstDash val="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'353000'!$F$23:$F$34</c:f>
              <c:numCache>
                <c:formatCode>[&gt;=20]#,##0_);[&lt;=-20]\(#,##0\);#,##0.0_)</c:formatCode>
                <c:ptCount val="12"/>
                <c:pt idx="0">
                  <c:v>8.9142358870967744</c:v>
                </c:pt>
                <c:pt idx="1">
                  <c:v>7.5877083333333335</c:v>
                </c:pt>
                <c:pt idx="2">
                  <c:v>8.9753457661290312</c:v>
                </c:pt>
                <c:pt idx="3">
                  <c:v>10.903822569444445</c:v>
                </c:pt>
                <c:pt idx="4">
                  <c:v>9.6412116935483869</c:v>
                </c:pt>
                <c:pt idx="5">
                  <c:v>48.358658333333338</c:v>
                </c:pt>
                <c:pt idx="6">
                  <c:v>11.912075940860214</c:v>
                </c:pt>
                <c:pt idx="7">
                  <c:v>24.878917338709677</c:v>
                </c:pt>
                <c:pt idx="8">
                  <c:v>23.750829513888892</c:v>
                </c:pt>
                <c:pt idx="9">
                  <c:v>9.4999637096774201</c:v>
                </c:pt>
                <c:pt idx="10">
                  <c:v>9.5000124999999986</c:v>
                </c:pt>
                <c:pt idx="11">
                  <c:v>8.3322893145161281</c:v>
                </c:pt>
              </c:numCache>
            </c:numRef>
          </c:val>
          <c:smooth val="0"/>
        </c:ser>
        <c:ser>
          <c:idx val="5"/>
          <c:order val="4"/>
          <c:tx>
            <c:strRef>
              <c:f>'353000'!$G$5</c:f>
              <c:strCache>
                <c:ptCount val="1"/>
                <c:pt idx="0">
                  <c:v>HYDROSS
Achievable
Management
Target
Oper. Improv.</c:v>
                </c:pt>
              </c:strCache>
            </c:strRef>
          </c:tx>
          <c:spPr>
            <a:ln>
              <a:solidFill>
                <a:schemeClr val="accent2"/>
              </a:solidFill>
              <a:prstDash val="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'353000'!$G$23:$G$34</c:f>
              <c:numCache>
                <c:formatCode>[&gt;=20]#,##0_);[&lt;=-20]\(#,##0\);#,##0.0_)</c:formatCode>
                <c:ptCount val="12"/>
                <c:pt idx="0">
                  <c:v>9.6510104166666668</c:v>
                </c:pt>
                <c:pt idx="1">
                  <c:v>7.8561320684523812</c:v>
                </c:pt>
                <c:pt idx="2">
                  <c:v>8.8530040322580632</c:v>
                </c:pt>
                <c:pt idx="3">
                  <c:v>6.1565892361111114</c:v>
                </c:pt>
                <c:pt idx="4">
                  <c:v>12.228684475806451</c:v>
                </c:pt>
                <c:pt idx="5">
                  <c:v>10.293108680555555</c:v>
                </c:pt>
                <c:pt idx="6">
                  <c:v>28.149454637096781</c:v>
                </c:pt>
                <c:pt idx="7">
                  <c:v>11.109881720430108</c:v>
                </c:pt>
                <c:pt idx="8">
                  <c:v>7.200004166666667</c:v>
                </c:pt>
                <c:pt idx="9">
                  <c:v>8.9314751344086041</c:v>
                </c:pt>
                <c:pt idx="10">
                  <c:v>12.083950694444445</c:v>
                </c:pt>
                <c:pt idx="11">
                  <c:v>8.2689025537634411</c:v>
                </c:pt>
              </c:numCache>
            </c:numRef>
          </c:val>
          <c:smooth val="0"/>
        </c:ser>
        <c:dLbls>
          <c:showLegendKey val="0"/>
          <c:showVal val="0"/>
          <c:showCatName val="0"/>
          <c:showSerName val="0"/>
          <c:showPercent val="0"/>
          <c:showBubbleSize val="0"/>
        </c:dLbls>
        <c:marker val="1"/>
        <c:smooth val="0"/>
        <c:axId val="124313984"/>
        <c:axId val="124315520"/>
      </c:lineChart>
      <c:catAx>
        <c:axId val="124313984"/>
        <c:scaling>
          <c:orientation val="minMax"/>
        </c:scaling>
        <c:delete val="0"/>
        <c:axPos val="b"/>
        <c:majorTickMark val="out"/>
        <c:minorTickMark val="none"/>
        <c:tickLblPos val="nextTo"/>
        <c:crossAx val="124315520"/>
        <c:crosses val="autoZero"/>
        <c:auto val="1"/>
        <c:lblAlgn val="ctr"/>
        <c:lblOffset val="100"/>
        <c:noMultiLvlLbl val="0"/>
      </c:catAx>
      <c:valAx>
        <c:axId val="124315520"/>
        <c:scaling>
          <c:orientation val="minMax"/>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4313984"/>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'353000'!$B$4</c:f>
              <c:strCache>
                <c:ptCount val="1"/>
                <c:pt idx="0">
                  <c:v>Interim
Instream
Flow</c:v>
                </c:pt>
              </c:strCache>
            </c:strRef>
          </c:tx>
          <c:spPr>
            <a:ln>
              <a:solidFill>
                <a:schemeClr val="tx1"/>
              </a:solidFill>
              <a:prstDash val="dash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'353000'!$B$23:$B$34</c:f>
              <c:numCache>
                <c:formatCode>[&gt;=20]#,##0_);[&lt;=-20]\(#,##0\);#,##0.0_)</c:formatCode>
                <c:ptCount val="12"/>
                <c:pt idx="0">
                  <c:v>9.5</c:v>
                </c:pt>
                <c:pt idx="1">
                  <c:v>9.5</c:v>
                </c:pt>
                <c:pt idx="2">
                  <c:v>9.5</c:v>
                </c:pt>
                <c:pt idx="3">
                  <c:v>9.5</c:v>
                </c:pt>
                <c:pt idx="4">
                  <c:v>9.5</c:v>
                </c:pt>
                <c:pt idx="5">
                  <c:v>9.5</c:v>
                </c:pt>
                <c:pt idx="6">
                  <c:v>9.5</c:v>
                </c:pt>
                <c:pt idx="7">
                  <c:v>9.5</c:v>
                </c:pt>
                <c:pt idx="8">
                  <c:v>9.5</c:v>
                </c:pt>
                <c:pt idx="9">
                  <c:v>9.5</c:v>
                </c:pt>
                <c:pt idx="10">
                  <c:v>9.5</c:v>
                </c:pt>
                <c:pt idx="11">
                  <c:v>9.5</c:v>
                </c:pt>
              </c:numCache>
            </c:numRef>
          </c:val>
          <c:smooth val="0"/>
        </c:ser>
        <c:ser>
          <c:idx val="1"/>
          <c:order val="1"/>
          <c:tx>
            <c:strRef>
              <c:f>'353000'!$C$4</c:f>
              <c:strCache>
                <c:ptCount val="1"/>
                <c:pt idx="0">
                  <c:v>HYDROSS
Enforceable
Min. Flow
Oper. Improv.</c:v>
                </c:pt>
              </c:strCache>
            </c:strRef>
          </c:tx>
          <c:spPr>
            <a:ln>
              <a:solidFill>
                <a:schemeClr val="tx1"/>
              </a:solidFill>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'353000'!$C$23:$C$34</c:f>
              <c:numCache>
                <c:formatCode>[&gt;=20]#,##0_);[&lt;=-20]\(#,##0\);#,##0.0_)</c:formatCode>
                <c:ptCount val="12"/>
                <c:pt idx="0">
                  <c:v>5.2</c:v>
                </c:pt>
                <c:pt idx="1">
                  <c:v>5.2</c:v>
                </c:pt>
                <c:pt idx="2">
                  <c:v>5.2</c:v>
                </c:pt>
                <c:pt idx="3">
                  <c:v>5.2</c:v>
                </c:pt>
                <c:pt idx="4">
                  <c:v>9.5</c:v>
                </c:pt>
                <c:pt idx="5">
                  <c:v>9.5</c:v>
                </c:pt>
                <c:pt idx="6">
                  <c:v>9.5</c:v>
                </c:pt>
                <c:pt idx="7">
                  <c:v>8.3000000000000007</c:v>
                </c:pt>
                <c:pt idx="8">
                  <c:v>7.2</c:v>
                </c:pt>
                <c:pt idx="9">
                  <c:v>6.7</c:v>
                </c:pt>
                <c:pt idx="10">
                  <c:v>6.7</c:v>
                </c:pt>
                <c:pt idx="11">
                  <c:v>6.1</c:v>
                </c:pt>
              </c:numCache>
            </c:numRef>
          </c:val>
          <c:smooth val="0"/>
        </c:ser>
        <c:ser>
          <c:idx val="3"/>
          <c:order val="2"/>
          <c:tx>
            <c:strRef>
              <c:f>'353000'!$K$5</c:f>
              <c:strCache>
                <c:ptCount val="1"/>
                <c:pt idx="0">
                  <c:v>HYDROSS
Natural
Flow</c:v>
                </c:pt>
              </c:strCache>
            </c:strRef>
          </c:tx>
          <c:spPr>
            <a:ln>
              <a:solidFill>
                <a:schemeClr val="accent1"/>
              </a:solidFill>
              <a:prstDash val="sys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'353000'!$K$23:$K$34</c:f>
              <c:numCache>
                <c:formatCode>[&gt;=20]#,##0_);[&lt;=-20]\(#,##0\);#,##0.0_)</c:formatCode>
                <c:ptCount val="12"/>
                <c:pt idx="0">
                  <c:v>6.7303539426523296</c:v>
                </c:pt>
                <c:pt idx="1">
                  <c:v>6.7492311507936504</c:v>
                </c:pt>
                <c:pt idx="2">
                  <c:v>7.8335573476702507</c:v>
                </c:pt>
                <c:pt idx="3">
                  <c:v>14.801493055555556</c:v>
                </c:pt>
                <c:pt idx="4">
                  <c:v>45.089034498207887</c:v>
                </c:pt>
                <c:pt idx="5">
                  <c:v>68.43082175925926</c:v>
                </c:pt>
                <c:pt idx="6">
                  <c:v>35.938138440860214</c:v>
                </c:pt>
                <c:pt idx="7">
                  <c:v>13.146281362007169</c:v>
                </c:pt>
                <c:pt idx="8">
                  <c:v>9.7528240740740753</c:v>
                </c:pt>
                <c:pt idx="9">
                  <c:v>9.0289202508960589</c:v>
                </c:pt>
                <c:pt idx="10">
                  <c:v>9.5385532407407414</c:v>
                </c:pt>
                <c:pt idx="11">
                  <c:v>8.1005488351254478</c:v>
                </c:pt>
              </c:numCache>
            </c:numRef>
          </c:val>
          <c:smooth val="0"/>
        </c:ser>
        <c:ser>
          <c:idx val="4"/>
          <c:order val="3"/>
          <c:tx>
            <c:strRef>
              <c:f>'353000'!$M$5</c:f>
              <c:strCache>
                <c:ptCount val="1"/>
                <c:pt idx="0">
                  <c:v>HYDROSS
2009 HIA
(Existing)</c:v>
                </c:pt>
              </c:strCache>
            </c:strRef>
          </c:tx>
          <c:spPr>
            <a:ln>
              <a:solidFill>
                <a:schemeClr val="accent3"/>
              </a:solidFill>
              <a:prstDash val="sys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'353000'!$M$23:$M$34</c:f>
              <c:numCache>
                <c:formatCode>[&gt;=20]#,##0_);[&lt;=-20]\(#,##0\);#,##0.0_)</c:formatCode>
                <c:ptCount val="12"/>
                <c:pt idx="0">
                  <c:v>6.8684712141577062</c:v>
                </c:pt>
                <c:pt idx="1">
                  <c:v>6.8174286954365089</c:v>
                </c:pt>
                <c:pt idx="2">
                  <c:v>8.0047029569892469</c:v>
                </c:pt>
                <c:pt idx="3">
                  <c:v>9.4505621527777759</c:v>
                </c:pt>
                <c:pt idx="4">
                  <c:v>9.7056149193548382</c:v>
                </c:pt>
                <c:pt idx="5">
                  <c:v>18.609435879629633</c:v>
                </c:pt>
                <c:pt idx="6">
                  <c:v>18.761762880824374</c:v>
                </c:pt>
                <c:pt idx="7">
                  <c:v>22.748365927419357</c:v>
                </c:pt>
                <c:pt idx="8">
                  <c:v>19.75200358796296</c:v>
                </c:pt>
                <c:pt idx="9">
                  <c:v>9.1481177195340493</c:v>
                </c:pt>
                <c:pt idx="10">
                  <c:v>8.9678505787037022</c:v>
                </c:pt>
                <c:pt idx="11">
                  <c:v>8.0476384408602151</c:v>
                </c:pt>
              </c:numCache>
            </c:numRef>
          </c:val>
          <c:smooth val="0"/>
        </c:ser>
        <c:ser>
          <c:idx val="5"/>
          <c:order val="4"/>
          <c:tx>
            <c:strRef>
              <c:f>'353000'!$N$5</c:f>
              <c:strCache>
                <c:ptCount val="1"/>
                <c:pt idx="0">
                  <c:v>HYDROSS
Achievable
Management
Target
Oper. Improv.</c:v>
                </c:pt>
              </c:strCache>
            </c:strRef>
          </c:tx>
          <c:spPr>
            <a:ln>
              <a:solidFill>
                <a:schemeClr val="accent2"/>
              </a:solidFill>
              <a:prstDash val="sys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'353000'!$N$23:$N$34</c:f>
              <c:numCache>
                <c:formatCode>[&gt;=20]#,##0_);[&lt;=-20]\(#,##0\);#,##0.0_)</c:formatCode>
                <c:ptCount val="12"/>
                <c:pt idx="0">
                  <c:v>6.8191252240143365</c:v>
                </c:pt>
                <c:pt idx="1">
                  <c:v>7.0783199404761907</c:v>
                </c:pt>
                <c:pt idx="2">
                  <c:v>7.8611509856630839</c:v>
                </c:pt>
                <c:pt idx="3">
                  <c:v>5.7013267361111115</c:v>
                </c:pt>
                <c:pt idx="4">
                  <c:v>12.704986447132612</c:v>
                </c:pt>
                <c:pt idx="5">
                  <c:v>10.005789699074075</c:v>
                </c:pt>
                <c:pt idx="6">
                  <c:v>13.97647580645161</c:v>
                </c:pt>
                <c:pt idx="7">
                  <c:v>11.04263239247312</c:v>
                </c:pt>
                <c:pt idx="8">
                  <c:v>9.8845796296296307</c:v>
                </c:pt>
                <c:pt idx="9">
                  <c:v>10.172348566308246</c:v>
                </c:pt>
                <c:pt idx="10">
                  <c:v>10.487955092592593</c:v>
                </c:pt>
                <c:pt idx="11">
                  <c:v>8.8714630376344079</c:v>
                </c:pt>
              </c:numCache>
            </c:numRef>
          </c:val>
          <c:smooth val="0"/>
        </c:ser>
        <c:dLbls>
          <c:showLegendKey val="0"/>
          <c:showVal val="0"/>
          <c:showCatName val="0"/>
          <c:showSerName val="0"/>
          <c:showPercent val="0"/>
          <c:showBubbleSize val="0"/>
        </c:dLbls>
        <c:marker val="1"/>
        <c:smooth val="0"/>
        <c:axId val="124442112"/>
        <c:axId val="124443648"/>
      </c:lineChart>
      <c:catAx>
        <c:axId val="124442112"/>
        <c:scaling>
          <c:orientation val="minMax"/>
        </c:scaling>
        <c:delete val="0"/>
        <c:axPos val="b"/>
        <c:majorTickMark val="out"/>
        <c:minorTickMark val="none"/>
        <c:tickLblPos val="nextTo"/>
        <c:crossAx val="124443648"/>
        <c:crosses val="autoZero"/>
        <c:auto val="1"/>
        <c:lblAlgn val="ctr"/>
        <c:lblOffset val="100"/>
        <c:noMultiLvlLbl val="0"/>
      </c:catAx>
      <c:valAx>
        <c:axId val="124443648"/>
        <c:scaling>
          <c:orientation val="minMax"/>
          <c:max val="1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4442112"/>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layout/>
      <c:overlay val="0"/>
    </c:title>
    <c:autoTitleDeleted val="0"/>
    <c:plotArea>
      <c:layout/>
      <c:lineChart>
        <c:grouping val="standard"/>
        <c:varyColors val="0"/>
        <c:ser>
          <c:idx val="0"/>
          <c:order val="0"/>
          <c:tx>
            <c:strRef>
              <c:f>'353000'!$B$4</c:f>
              <c:strCache>
                <c:ptCount val="1"/>
                <c:pt idx="0">
                  <c:v>Interim
Instream
Flow</c:v>
                </c:pt>
              </c:strCache>
            </c:strRef>
          </c:tx>
          <c:spPr>
            <a:ln>
              <a:solidFill>
                <a:schemeClr val="tx1"/>
              </a:solidFill>
              <a:prstDash val="dash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'353000'!$B$23:$B$34</c:f>
              <c:numCache>
                <c:formatCode>[&gt;=20]#,##0_);[&lt;=-20]\(#,##0\);#,##0.0_)</c:formatCode>
                <c:ptCount val="12"/>
                <c:pt idx="0">
                  <c:v>9.5</c:v>
                </c:pt>
                <c:pt idx="1">
                  <c:v>9.5</c:v>
                </c:pt>
                <c:pt idx="2">
                  <c:v>9.5</c:v>
                </c:pt>
                <c:pt idx="3">
                  <c:v>9.5</c:v>
                </c:pt>
                <c:pt idx="4">
                  <c:v>9.5</c:v>
                </c:pt>
                <c:pt idx="5">
                  <c:v>9.5</c:v>
                </c:pt>
                <c:pt idx="6">
                  <c:v>9.5</c:v>
                </c:pt>
                <c:pt idx="7">
                  <c:v>9.5</c:v>
                </c:pt>
                <c:pt idx="8">
                  <c:v>9.5</c:v>
                </c:pt>
                <c:pt idx="9">
                  <c:v>9.5</c:v>
                </c:pt>
                <c:pt idx="10">
                  <c:v>9.5</c:v>
                </c:pt>
                <c:pt idx="11">
                  <c:v>9.5</c:v>
                </c:pt>
              </c:numCache>
            </c:numRef>
          </c:val>
          <c:smooth val="0"/>
        </c:ser>
        <c:ser>
          <c:idx val="1"/>
          <c:order val="1"/>
          <c:tx>
            <c:strRef>
              <c:f>'353000'!$C$4</c:f>
              <c:strCache>
                <c:ptCount val="1"/>
                <c:pt idx="0">
                  <c:v>HYDROSS
Enforceable
Min. Flow
Oper. Improv.</c:v>
                </c:pt>
              </c:strCache>
            </c:strRef>
          </c:tx>
          <c:spPr>
            <a:ln>
              <a:solidFill>
                <a:schemeClr val="tx1"/>
              </a:solidFill>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'353000'!$C$23:$C$34</c:f>
              <c:numCache>
                <c:formatCode>[&gt;=20]#,##0_);[&lt;=-20]\(#,##0\);#,##0.0_)</c:formatCode>
                <c:ptCount val="12"/>
                <c:pt idx="0">
                  <c:v>5.2</c:v>
                </c:pt>
                <c:pt idx="1">
                  <c:v>5.2</c:v>
                </c:pt>
                <c:pt idx="2">
                  <c:v>5.2</c:v>
                </c:pt>
                <c:pt idx="3">
                  <c:v>5.2</c:v>
                </c:pt>
                <c:pt idx="4">
                  <c:v>9.5</c:v>
                </c:pt>
                <c:pt idx="5">
                  <c:v>9.5</c:v>
                </c:pt>
                <c:pt idx="6">
                  <c:v>9.5</c:v>
                </c:pt>
                <c:pt idx="7">
                  <c:v>8.3000000000000007</c:v>
                </c:pt>
                <c:pt idx="8">
                  <c:v>7.2</c:v>
                </c:pt>
                <c:pt idx="9">
                  <c:v>6.7</c:v>
                </c:pt>
                <c:pt idx="10">
                  <c:v>6.7</c:v>
                </c:pt>
                <c:pt idx="11">
                  <c:v>6.1</c:v>
                </c:pt>
              </c:numCache>
            </c:numRef>
          </c:val>
          <c:smooth val="0"/>
        </c:ser>
        <c:ser>
          <c:idx val="3"/>
          <c:order val="2"/>
          <c:tx>
            <c:strRef>
              <c:f>'353000'!$R$5</c:f>
              <c:strCache>
                <c:ptCount val="1"/>
                <c:pt idx="0">
                  <c:v>HYDROSS
Natural
Flow</c:v>
                </c:pt>
              </c:strCache>
            </c:strRef>
          </c:tx>
          <c:spPr>
            <a:ln>
              <a:solidFill>
                <a:schemeClr val="accent1"/>
              </a:solidFill>
              <a:prstDash val="sys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'353000'!$R$23:$R$34</c:f>
              <c:numCache>
                <c:formatCode>[&gt;=20]#,##0_);[&lt;=-20]\(#,##0\);#,##0.0_)</c:formatCode>
                <c:ptCount val="12"/>
                <c:pt idx="0">
                  <c:v>6.4728494623655912</c:v>
                </c:pt>
                <c:pt idx="1">
                  <c:v>6.0725074404761896</c:v>
                </c:pt>
                <c:pt idx="2">
                  <c:v>7.074596774193548</c:v>
                </c:pt>
                <c:pt idx="3">
                  <c:v>16.855972222222224</c:v>
                </c:pt>
                <c:pt idx="4">
                  <c:v>44.134912634408607</c:v>
                </c:pt>
                <c:pt idx="5">
                  <c:v>42.492847222222217</c:v>
                </c:pt>
                <c:pt idx="6">
                  <c:v>16.173991935483873</c:v>
                </c:pt>
                <c:pt idx="7">
                  <c:v>8.7944556451612907</c:v>
                </c:pt>
                <c:pt idx="8">
                  <c:v>7.1717708333333325</c:v>
                </c:pt>
                <c:pt idx="9">
                  <c:v>7.0502016129032263</c:v>
                </c:pt>
                <c:pt idx="10">
                  <c:v>7.2137847222222229</c:v>
                </c:pt>
                <c:pt idx="11">
                  <c:v>6.4321908602150542</c:v>
                </c:pt>
              </c:numCache>
            </c:numRef>
          </c:val>
          <c:smooth val="0"/>
        </c:ser>
        <c:ser>
          <c:idx val="4"/>
          <c:order val="3"/>
          <c:tx>
            <c:strRef>
              <c:f>'353000'!$T$5</c:f>
              <c:strCache>
                <c:ptCount val="1"/>
                <c:pt idx="0">
                  <c:v>HYDROSS
2009 HIA
(Existing)</c:v>
                </c:pt>
              </c:strCache>
            </c:strRef>
          </c:tx>
          <c:spPr>
            <a:ln>
              <a:solidFill>
                <a:schemeClr val="accent3"/>
              </a:solidFill>
              <a:prstDash val="sys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'353000'!$T$23:$T$34</c:f>
              <c:numCache>
                <c:formatCode>[&gt;=20]#,##0_);[&lt;=-20]\(#,##0\);#,##0.0_)</c:formatCode>
                <c:ptCount val="12"/>
                <c:pt idx="0">
                  <c:v>6.6025504032258064</c:v>
                </c:pt>
                <c:pt idx="1">
                  <c:v>6.1813084077380953</c:v>
                </c:pt>
                <c:pt idx="2">
                  <c:v>7.2338971774193546</c:v>
                </c:pt>
                <c:pt idx="3">
                  <c:v>12.758777777777778</c:v>
                </c:pt>
                <c:pt idx="4">
                  <c:v>10.283251680107528</c:v>
                </c:pt>
                <c:pt idx="5">
                  <c:v>11.259722222222223</c:v>
                </c:pt>
                <c:pt idx="6">
                  <c:v>18.342315188172044</c:v>
                </c:pt>
                <c:pt idx="7">
                  <c:v>11.376764784946236</c:v>
                </c:pt>
                <c:pt idx="8">
                  <c:v>7.5964472222222224</c:v>
                </c:pt>
                <c:pt idx="9">
                  <c:v>7.5724613575268824</c:v>
                </c:pt>
                <c:pt idx="10">
                  <c:v>7.7301774305555568</c:v>
                </c:pt>
                <c:pt idx="11">
                  <c:v>6.6219445564516128</c:v>
                </c:pt>
              </c:numCache>
            </c:numRef>
          </c:val>
          <c:smooth val="0"/>
        </c:ser>
        <c:ser>
          <c:idx val="5"/>
          <c:order val="4"/>
          <c:tx>
            <c:strRef>
              <c:f>'353000'!$U$5</c:f>
              <c:strCache>
                <c:ptCount val="1"/>
                <c:pt idx="0">
                  <c:v>HYDROSS
Achievable
Flow
Oper. Improv.</c:v>
                </c:pt>
              </c:strCache>
            </c:strRef>
          </c:tx>
          <c:spPr>
            <a:ln>
              <a:solidFill>
                <a:schemeClr val="accent2"/>
              </a:solidFill>
              <a:prstDash val="sys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'353000'!$U$23:$U$34</c:f>
              <c:numCache>
                <c:formatCode>[&gt;=20]#,##0_);[&lt;=-20]\(#,##0\);#,##0.0_)</c:formatCode>
                <c:ptCount val="12"/>
                <c:pt idx="0">
                  <c:v>6.3182654569892476</c:v>
                </c:pt>
                <c:pt idx="1">
                  <c:v>6.0649449404761899</c:v>
                </c:pt>
                <c:pt idx="2">
                  <c:v>7.1200937500000006</c:v>
                </c:pt>
                <c:pt idx="3">
                  <c:v>5.2425350694444441</c:v>
                </c:pt>
                <c:pt idx="4">
                  <c:v>9.4999637096774201</c:v>
                </c:pt>
                <c:pt idx="5">
                  <c:v>9.5000124999999986</c:v>
                </c:pt>
                <c:pt idx="6">
                  <c:v>13.741997647849463</c:v>
                </c:pt>
                <c:pt idx="7">
                  <c:v>8.2535336021505383</c:v>
                </c:pt>
                <c:pt idx="8">
                  <c:v>7.1981975694444449</c:v>
                </c:pt>
                <c:pt idx="9">
                  <c:v>6.7000497311827969</c:v>
                </c:pt>
                <c:pt idx="10">
                  <c:v>6.7258774305555562</c:v>
                </c:pt>
                <c:pt idx="11">
                  <c:v>6.2101948924731172</c:v>
                </c:pt>
              </c:numCache>
            </c:numRef>
          </c:val>
          <c:smooth val="0"/>
        </c:ser>
        <c:dLbls>
          <c:showLegendKey val="0"/>
          <c:showVal val="0"/>
          <c:showCatName val="0"/>
          <c:showSerName val="0"/>
          <c:showPercent val="0"/>
          <c:showBubbleSize val="0"/>
        </c:dLbls>
        <c:marker val="1"/>
        <c:smooth val="0"/>
        <c:axId val="124492416"/>
        <c:axId val="124506496"/>
      </c:lineChart>
      <c:catAx>
        <c:axId val="124492416"/>
        <c:scaling>
          <c:orientation val="minMax"/>
        </c:scaling>
        <c:delete val="0"/>
        <c:axPos val="b"/>
        <c:majorTickMark val="out"/>
        <c:minorTickMark val="none"/>
        <c:tickLblPos val="nextTo"/>
        <c:crossAx val="124506496"/>
        <c:crosses val="autoZero"/>
        <c:auto val="1"/>
        <c:lblAlgn val="ctr"/>
        <c:lblOffset val="100"/>
        <c:noMultiLvlLbl val="0"/>
      </c:catAx>
      <c:valAx>
        <c:axId val="124506496"/>
        <c:scaling>
          <c:orientation val="minMax"/>
          <c:max val="1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4492416"/>
        <c:crosses val="autoZero"/>
        <c:crossBetween val="between"/>
      </c:valAx>
    </c:plotArea>
    <c:legend>
      <c:legendPos val="b"/>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0"/>
          <c:order val="0"/>
          <c:tx>
            <c:strRef>
              <c:f>'351900'!$B$4</c:f>
              <c:strCache>
                <c:ptCount val="1"/>
                <c:pt idx="0">
                  <c:v>Interim
Instream
Flow</c:v>
                </c:pt>
              </c:strCache>
            </c:strRef>
          </c:tx>
          <c:spPr>
            <a:ln>
              <a:solidFill>
                <a:schemeClr val="tx1"/>
              </a:solidFill>
              <a:prstDash val="dash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'351900'!$B$23:$B$34</c:f>
              <c:numCache>
                <c:formatCode>[&gt;=20]#,##0_);[&lt;=-20]\(#,##0\);#,##0.0_)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ser>
        <c:ser>
          <c:idx val="1"/>
          <c:order val="1"/>
          <c:tx>
            <c:strRef>
              <c:f>'351900'!$C$4</c:f>
              <c:strCache>
                <c:ptCount val="1"/>
                <c:pt idx="0">
                  <c:v>HYDROSS
Enforceable
Min. Flow
Oper. Improv.</c:v>
                </c:pt>
              </c:strCache>
            </c:strRef>
          </c:tx>
          <c:spPr>
            <a:ln>
              <a:solidFill>
                <a:schemeClr val="tx1"/>
              </a:solidFill>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'351900'!$C$23:$C$34</c:f>
              <c:numCache>
                <c:formatCode>[&gt;=20]#,##0_);[&lt;=-20]\(#,##0\);#,##0.0_)</c:formatCode>
                <c:ptCount val="12"/>
                <c:pt idx="0">
                  <c:v>1.9</c:v>
                </c:pt>
                <c:pt idx="1">
                  <c:v>1.9</c:v>
                </c:pt>
                <c:pt idx="2">
                  <c:v>2.2999999999999998</c:v>
                </c:pt>
                <c:pt idx="3">
                  <c:v>4.3</c:v>
                </c:pt>
                <c:pt idx="4">
                  <c:v>9.3000000000000007</c:v>
                </c:pt>
                <c:pt idx="5">
                  <c:v>8.5</c:v>
                </c:pt>
                <c:pt idx="6">
                  <c:v>1.7</c:v>
                </c:pt>
                <c:pt idx="7">
                  <c:v>1</c:v>
                </c:pt>
                <c:pt idx="8">
                  <c:v>0.5</c:v>
                </c:pt>
                <c:pt idx="9">
                  <c:v>0.5</c:v>
                </c:pt>
                <c:pt idx="10">
                  <c:v>0.5</c:v>
                </c:pt>
                <c:pt idx="11">
                  <c:v>0.5</c:v>
                </c:pt>
              </c:numCache>
            </c:numRef>
          </c:val>
          <c:smooth val="0"/>
        </c:ser>
        <c:ser>
          <c:idx val="3"/>
          <c:order val="2"/>
          <c:tx>
            <c:strRef>
              <c:f>'351900'!$D$5</c:f>
              <c:strCache>
                <c:ptCount val="1"/>
                <c:pt idx="0">
                  <c:v>HYDROSS
Natural
Flow</c:v>
                </c:pt>
              </c:strCache>
            </c:strRef>
          </c:tx>
          <c:spPr>
            <a:ln>
              <a:solidFill>
                <a:schemeClr val="accent1"/>
              </a:solidFill>
              <a:prstDash val="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'351900'!$D$23:$D$34</c:f>
              <c:numCache>
                <c:formatCode>[&gt;=20]#,##0_);[&lt;=-20]\(#,##0\);#,##0.0_)</c:formatCode>
                <c:ptCount val="12"/>
                <c:pt idx="0">
                  <c:v>2.9680779569892475</c:v>
                </c:pt>
                <c:pt idx="1">
                  <c:v>2.4263020833333333</c:v>
                </c:pt>
                <c:pt idx="2">
                  <c:v>2.8826948924731179</c:v>
                </c:pt>
                <c:pt idx="3">
                  <c:v>5.9323611111111108</c:v>
                </c:pt>
                <c:pt idx="4">
                  <c:v>15.377083333333335</c:v>
                </c:pt>
                <c:pt idx="5">
                  <c:v>27.535902777777778</c:v>
                </c:pt>
                <c:pt idx="6">
                  <c:v>17.743413978494623</c:v>
                </c:pt>
                <c:pt idx="7">
                  <c:v>6.3508736559139782</c:v>
                </c:pt>
                <c:pt idx="8">
                  <c:v>3.9535069444444444</c:v>
                </c:pt>
                <c:pt idx="9">
                  <c:v>3.3096102150537634</c:v>
                </c:pt>
                <c:pt idx="10">
                  <c:v>3.5585763888888886</c:v>
                </c:pt>
                <c:pt idx="11">
                  <c:v>2.6956653225806453</c:v>
                </c:pt>
              </c:numCache>
            </c:numRef>
          </c:val>
          <c:smooth val="0"/>
        </c:ser>
        <c:ser>
          <c:idx val="4"/>
          <c:order val="3"/>
          <c:tx>
            <c:strRef>
              <c:f>'351900'!$F$5</c:f>
              <c:strCache>
                <c:ptCount val="1"/>
                <c:pt idx="0">
                  <c:v>HYDROSS
2009 HIA
(Existing)</c:v>
                </c:pt>
              </c:strCache>
            </c:strRef>
          </c:tx>
          <c:spPr>
            <a:ln>
              <a:solidFill>
                <a:schemeClr val="accent3"/>
              </a:solidFill>
              <a:prstDash val="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'351900'!$F$23:$F$34</c:f>
              <c:numCache>
                <c:formatCode>[&gt;=20]#,##0_);[&lt;=-20]\(#,##0\);#,##0.0_)</c:formatCode>
                <c:ptCount val="12"/>
                <c:pt idx="0">
                  <c:v>1.6831848118279571</c:v>
                </c:pt>
                <c:pt idx="1">
                  <c:v>1.6500654761904763</c:v>
                </c:pt>
                <c:pt idx="2">
                  <c:v>1.3250231854838708</c:v>
                </c:pt>
                <c:pt idx="3">
                  <c:v>1.1999586805555558</c:v>
                </c:pt>
                <c:pt idx="4">
                  <c:v>1.0000389784946235</c:v>
                </c:pt>
                <c:pt idx="5">
                  <c:v>3.1678052083333337</c:v>
                </c:pt>
                <c:pt idx="6">
                  <c:v>1.0000389784946235</c:v>
                </c:pt>
                <c:pt idx="7">
                  <c:v>1.0000389784946235</c:v>
                </c:pt>
                <c:pt idx="8">
                  <c:v>0.99993055555555554</c:v>
                </c:pt>
                <c:pt idx="9">
                  <c:v>1.0000389784946235</c:v>
                </c:pt>
                <c:pt idx="10">
                  <c:v>0.99993055555555554</c:v>
                </c:pt>
                <c:pt idx="11">
                  <c:v>1.0000389784946235</c:v>
                </c:pt>
              </c:numCache>
            </c:numRef>
          </c:val>
          <c:smooth val="0"/>
        </c:ser>
        <c:ser>
          <c:idx val="5"/>
          <c:order val="4"/>
          <c:tx>
            <c:strRef>
              <c:f>'351900'!$G$5</c:f>
              <c:strCache>
                <c:ptCount val="1"/>
                <c:pt idx="0">
                  <c:v>HYDROSS
Achievable
Management
Target
Oper. Improv.</c:v>
                </c:pt>
              </c:strCache>
            </c:strRef>
          </c:tx>
          <c:spPr>
            <a:ln>
              <a:solidFill>
                <a:schemeClr val="accent2"/>
              </a:solidFill>
              <a:prstDash val="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'351900'!$G$23:$G$34</c:f>
              <c:numCache>
                <c:formatCode>[&gt;=20]#,##0_);[&lt;=-20]\(#,##0\);#,##0.0_)</c:formatCode>
                <c:ptCount val="12"/>
                <c:pt idx="0">
                  <c:v>2.981739247311828</c:v>
                </c:pt>
                <c:pt idx="1">
                  <c:v>2.4376008184523807</c:v>
                </c:pt>
                <c:pt idx="2">
                  <c:v>2.8593568548387096</c:v>
                </c:pt>
                <c:pt idx="3">
                  <c:v>4.3000375000000002</c:v>
                </c:pt>
                <c:pt idx="4">
                  <c:v>12.954237231182798</c:v>
                </c:pt>
                <c:pt idx="5">
                  <c:v>24.471493749999997</c:v>
                </c:pt>
                <c:pt idx="6">
                  <c:v>14.657832661290323</c:v>
                </c:pt>
                <c:pt idx="7">
                  <c:v>1.0000389784946235</c:v>
                </c:pt>
                <c:pt idx="8">
                  <c:v>0.49996527777777777</c:v>
                </c:pt>
                <c:pt idx="9">
                  <c:v>1.2908293010752689</c:v>
                </c:pt>
                <c:pt idx="10">
                  <c:v>3.1741493055555554</c:v>
                </c:pt>
                <c:pt idx="11">
                  <c:v>2.7232318548387098</c:v>
                </c:pt>
              </c:numCache>
            </c:numRef>
          </c:val>
          <c:smooth val="0"/>
        </c:ser>
        <c:dLbls>
          <c:showLegendKey val="0"/>
          <c:showVal val="0"/>
          <c:showCatName val="0"/>
          <c:showSerName val="0"/>
          <c:showPercent val="0"/>
          <c:showBubbleSize val="0"/>
        </c:dLbls>
        <c:marker val="1"/>
        <c:smooth val="0"/>
        <c:axId val="124703488"/>
        <c:axId val="124705024"/>
      </c:lineChart>
      <c:catAx>
        <c:axId val="124703488"/>
        <c:scaling>
          <c:orientation val="minMax"/>
        </c:scaling>
        <c:delete val="0"/>
        <c:axPos val="b"/>
        <c:majorTickMark val="out"/>
        <c:minorTickMark val="none"/>
        <c:tickLblPos val="nextTo"/>
        <c:crossAx val="124705024"/>
        <c:crosses val="autoZero"/>
        <c:auto val="1"/>
        <c:lblAlgn val="ctr"/>
        <c:lblOffset val="100"/>
        <c:noMultiLvlLbl val="0"/>
      </c:catAx>
      <c:valAx>
        <c:axId val="124705024"/>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4703488"/>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0"/>
          <c:order val="0"/>
          <c:tx>
            <c:strRef>
              <c:f>'351900'!$B$4</c:f>
              <c:strCache>
                <c:ptCount val="1"/>
                <c:pt idx="0">
                  <c:v>Interim
Instream
Flow</c:v>
                </c:pt>
              </c:strCache>
            </c:strRef>
          </c:tx>
          <c:spPr>
            <a:ln>
              <a:solidFill>
                <a:schemeClr val="tx1"/>
              </a:solidFill>
              <a:prstDash val="dash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'351900'!$B$23:$B$34</c:f>
              <c:numCache>
                <c:formatCode>[&gt;=20]#,##0_);[&lt;=-20]\(#,##0\);#,##0.0_)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ser>
        <c:ser>
          <c:idx val="1"/>
          <c:order val="1"/>
          <c:tx>
            <c:strRef>
              <c:f>'351900'!$C$4</c:f>
              <c:strCache>
                <c:ptCount val="1"/>
                <c:pt idx="0">
                  <c:v>HYDROSS
Enforceable
Min. Flow
Oper. Improv.</c:v>
                </c:pt>
              </c:strCache>
            </c:strRef>
          </c:tx>
          <c:spPr>
            <a:ln>
              <a:solidFill>
                <a:schemeClr val="tx1"/>
              </a:solidFill>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'351900'!$C$23:$C$34</c:f>
              <c:numCache>
                <c:formatCode>[&gt;=20]#,##0_);[&lt;=-20]\(#,##0\);#,##0.0_)</c:formatCode>
                <c:ptCount val="12"/>
                <c:pt idx="0">
                  <c:v>1.9</c:v>
                </c:pt>
                <c:pt idx="1">
                  <c:v>1.9</c:v>
                </c:pt>
                <c:pt idx="2">
                  <c:v>2.2999999999999998</c:v>
                </c:pt>
                <c:pt idx="3">
                  <c:v>4.3</c:v>
                </c:pt>
                <c:pt idx="4">
                  <c:v>9.3000000000000007</c:v>
                </c:pt>
                <c:pt idx="5">
                  <c:v>8.5</c:v>
                </c:pt>
                <c:pt idx="6">
                  <c:v>1.7</c:v>
                </c:pt>
                <c:pt idx="7">
                  <c:v>1</c:v>
                </c:pt>
                <c:pt idx="8">
                  <c:v>0.5</c:v>
                </c:pt>
                <c:pt idx="9">
                  <c:v>0.5</c:v>
                </c:pt>
                <c:pt idx="10">
                  <c:v>0.5</c:v>
                </c:pt>
                <c:pt idx="11">
                  <c:v>0.5</c:v>
                </c:pt>
              </c:numCache>
            </c:numRef>
          </c:val>
          <c:smooth val="0"/>
        </c:ser>
        <c:ser>
          <c:idx val="3"/>
          <c:order val="2"/>
          <c:tx>
            <c:strRef>
              <c:f>'351900'!$K$5</c:f>
              <c:strCache>
                <c:ptCount val="1"/>
                <c:pt idx="0">
                  <c:v>HYDROSS
Natural
Flow</c:v>
                </c:pt>
              </c:strCache>
            </c:strRef>
          </c:tx>
          <c:spPr>
            <a:ln>
              <a:solidFill>
                <a:schemeClr val="accent1"/>
              </a:solidFill>
              <a:prstDash val="sys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'351900'!$K$23:$K$34</c:f>
              <c:numCache>
                <c:formatCode>[&gt;=20]#,##0_);[&lt;=-20]\(#,##0\);#,##0.0_)</c:formatCode>
                <c:ptCount val="12"/>
                <c:pt idx="0">
                  <c:v>2.0532594086021505</c:v>
                </c:pt>
                <c:pt idx="1">
                  <c:v>2.1217013888888889</c:v>
                </c:pt>
                <c:pt idx="2">
                  <c:v>2.4435819892473116</c:v>
                </c:pt>
                <c:pt idx="3">
                  <c:v>4.9688425925925923</c:v>
                </c:pt>
                <c:pt idx="4">
                  <c:v>15.961211917562723</c:v>
                </c:pt>
                <c:pt idx="5">
                  <c:v>21.663761574074076</c:v>
                </c:pt>
                <c:pt idx="6">
                  <c:v>10.56717069892473</c:v>
                </c:pt>
                <c:pt idx="7">
                  <c:v>4.475156810035843</c:v>
                </c:pt>
                <c:pt idx="8">
                  <c:v>3.5081597222222225</c:v>
                </c:pt>
                <c:pt idx="9">
                  <c:v>3.1198700716845877</c:v>
                </c:pt>
                <c:pt idx="10">
                  <c:v>3.2322685185185183</c:v>
                </c:pt>
                <c:pt idx="11">
                  <c:v>2.684823028673835</c:v>
                </c:pt>
              </c:numCache>
            </c:numRef>
          </c:val>
          <c:smooth val="0"/>
        </c:ser>
        <c:ser>
          <c:idx val="4"/>
          <c:order val="3"/>
          <c:tx>
            <c:strRef>
              <c:f>'351900'!$M$5</c:f>
              <c:strCache>
                <c:ptCount val="1"/>
                <c:pt idx="0">
                  <c:v>HYDROSS
2009 HIA
(Existing)</c:v>
                </c:pt>
              </c:strCache>
            </c:strRef>
          </c:tx>
          <c:spPr>
            <a:ln>
              <a:solidFill>
                <a:schemeClr val="accent3"/>
              </a:solidFill>
              <a:prstDash val="sys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'351900'!$M$23:$M$34</c:f>
              <c:numCache>
                <c:formatCode>[&gt;=20]#,##0_);[&lt;=-20]\(#,##0\);#,##0.0_)</c:formatCode>
                <c:ptCount val="12"/>
                <c:pt idx="0">
                  <c:v>1.1250370743727598</c:v>
                </c:pt>
                <c:pt idx="1">
                  <c:v>2.0834087301587298</c:v>
                </c:pt>
                <c:pt idx="2">
                  <c:v>1.2457795698924732</c:v>
                </c:pt>
                <c:pt idx="3">
                  <c:v>1.133282638888889</c:v>
                </c:pt>
                <c:pt idx="4">
                  <c:v>1.0000389784946235</c:v>
                </c:pt>
                <c:pt idx="5">
                  <c:v>2.699938541666667</c:v>
                </c:pt>
                <c:pt idx="6">
                  <c:v>1.4926043906810034</c:v>
                </c:pt>
                <c:pt idx="7">
                  <c:v>1.0000389784946235</c:v>
                </c:pt>
                <c:pt idx="8">
                  <c:v>0.99993055555555554</c:v>
                </c:pt>
                <c:pt idx="9">
                  <c:v>1.0000389784946235</c:v>
                </c:pt>
                <c:pt idx="10">
                  <c:v>0.99993055555555554</c:v>
                </c:pt>
                <c:pt idx="11">
                  <c:v>1.0870212813620073</c:v>
                </c:pt>
              </c:numCache>
            </c:numRef>
          </c:val>
          <c:smooth val="0"/>
        </c:ser>
        <c:ser>
          <c:idx val="5"/>
          <c:order val="4"/>
          <c:tx>
            <c:strRef>
              <c:f>'351900'!$N$5</c:f>
              <c:strCache>
                <c:ptCount val="1"/>
                <c:pt idx="0">
                  <c:v>HYDROSS
Achievable
Management
Target
Oper. Improv.</c:v>
                </c:pt>
              </c:strCache>
            </c:strRef>
          </c:tx>
          <c:spPr>
            <a:ln>
              <a:solidFill>
                <a:schemeClr val="accent2"/>
              </a:solidFill>
              <a:prstDash val="sys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'351900'!$N$23:$N$34</c:f>
              <c:numCache>
                <c:formatCode>[&gt;=20]#,##0_);[&lt;=-20]\(#,##0\);#,##0.0_)</c:formatCode>
                <c:ptCount val="12"/>
                <c:pt idx="0">
                  <c:v>2.0764619175627241</c:v>
                </c:pt>
                <c:pt idx="1">
                  <c:v>2.1411628224206352</c:v>
                </c:pt>
                <c:pt idx="2">
                  <c:v>2.4556575940860212</c:v>
                </c:pt>
                <c:pt idx="3">
                  <c:v>4.1992601851851852</c:v>
                </c:pt>
                <c:pt idx="4">
                  <c:v>12.569810147849463</c:v>
                </c:pt>
                <c:pt idx="5">
                  <c:v>11.875967939814815</c:v>
                </c:pt>
                <c:pt idx="6">
                  <c:v>4.9832809139784953</c:v>
                </c:pt>
                <c:pt idx="7">
                  <c:v>1.5893447580645161</c:v>
                </c:pt>
                <c:pt idx="8">
                  <c:v>1.3116456018518516</c:v>
                </c:pt>
                <c:pt idx="9">
                  <c:v>2.0792538082437266</c:v>
                </c:pt>
                <c:pt idx="10">
                  <c:v>3.2670000000000003</c:v>
                </c:pt>
                <c:pt idx="11">
                  <c:v>2.7122811379928318</c:v>
                </c:pt>
              </c:numCache>
            </c:numRef>
          </c:val>
          <c:smooth val="0"/>
        </c:ser>
        <c:dLbls>
          <c:showLegendKey val="0"/>
          <c:showVal val="0"/>
          <c:showCatName val="0"/>
          <c:showSerName val="0"/>
          <c:showPercent val="0"/>
          <c:showBubbleSize val="0"/>
        </c:dLbls>
        <c:marker val="1"/>
        <c:smooth val="0"/>
        <c:axId val="124811136"/>
        <c:axId val="124812672"/>
      </c:lineChart>
      <c:catAx>
        <c:axId val="124811136"/>
        <c:scaling>
          <c:orientation val="minMax"/>
        </c:scaling>
        <c:delete val="0"/>
        <c:axPos val="b"/>
        <c:majorTickMark val="out"/>
        <c:minorTickMark val="none"/>
        <c:tickLblPos val="nextTo"/>
        <c:crossAx val="124812672"/>
        <c:crosses val="autoZero"/>
        <c:auto val="1"/>
        <c:lblAlgn val="ctr"/>
        <c:lblOffset val="100"/>
        <c:noMultiLvlLbl val="0"/>
      </c:catAx>
      <c:valAx>
        <c:axId val="124812672"/>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481113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'351900'!$B$4</c:f>
              <c:strCache>
                <c:ptCount val="1"/>
                <c:pt idx="0">
                  <c:v>Interim
Instream
Flow</c:v>
                </c:pt>
              </c:strCache>
            </c:strRef>
          </c:tx>
          <c:spPr>
            <a:ln>
              <a:solidFill>
                <a:schemeClr val="tx1"/>
              </a:solidFill>
              <a:prstDash val="dash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'351900'!$B$23:$B$34</c:f>
              <c:numCache>
                <c:formatCode>[&gt;=20]#,##0_);[&lt;=-20]\(#,##0\);#,##0.0_)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ser>
        <c:ser>
          <c:idx val="1"/>
          <c:order val="1"/>
          <c:tx>
            <c:strRef>
              <c:f>'351900'!$C$4</c:f>
              <c:strCache>
                <c:ptCount val="1"/>
                <c:pt idx="0">
                  <c:v>HYDROSS
Enforceable
Min. Flow
Oper. Improv.</c:v>
                </c:pt>
              </c:strCache>
            </c:strRef>
          </c:tx>
          <c:spPr>
            <a:ln>
              <a:solidFill>
                <a:schemeClr val="tx1"/>
              </a:solidFill>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'351900'!$C$23:$C$34</c:f>
              <c:numCache>
                <c:formatCode>[&gt;=20]#,##0_);[&lt;=-20]\(#,##0\);#,##0.0_)</c:formatCode>
                <c:ptCount val="12"/>
                <c:pt idx="0">
                  <c:v>1.9</c:v>
                </c:pt>
                <c:pt idx="1">
                  <c:v>1.9</c:v>
                </c:pt>
                <c:pt idx="2">
                  <c:v>2.2999999999999998</c:v>
                </c:pt>
                <c:pt idx="3">
                  <c:v>4.3</c:v>
                </c:pt>
                <c:pt idx="4">
                  <c:v>9.3000000000000007</c:v>
                </c:pt>
                <c:pt idx="5">
                  <c:v>8.5</c:v>
                </c:pt>
                <c:pt idx="6">
                  <c:v>1.7</c:v>
                </c:pt>
                <c:pt idx="7">
                  <c:v>1</c:v>
                </c:pt>
                <c:pt idx="8">
                  <c:v>0.5</c:v>
                </c:pt>
                <c:pt idx="9">
                  <c:v>0.5</c:v>
                </c:pt>
                <c:pt idx="10">
                  <c:v>0.5</c:v>
                </c:pt>
                <c:pt idx="11">
                  <c:v>0.5</c:v>
                </c:pt>
              </c:numCache>
            </c:numRef>
          </c:val>
          <c:smooth val="0"/>
        </c:ser>
        <c:ser>
          <c:idx val="3"/>
          <c:order val="2"/>
          <c:tx>
            <c:strRef>
              <c:f>'351900'!$R$5</c:f>
              <c:strCache>
                <c:ptCount val="1"/>
                <c:pt idx="0">
                  <c:v>HYDROSS
Natural
Flow</c:v>
                </c:pt>
              </c:strCache>
            </c:strRef>
          </c:tx>
          <c:spPr>
            <a:ln>
              <a:solidFill>
                <a:schemeClr val="accent1"/>
              </a:solidFill>
              <a:prstDash val="sys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'351900'!$R$23:$R$34</c:f>
              <c:numCache>
                <c:formatCode>[&gt;=20]#,##0_);[&lt;=-20]\(#,##0\);#,##0.0_)</c:formatCode>
                <c:ptCount val="12"/>
                <c:pt idx="0">
                  <c:v>2.032930107526882</c:v>
                </c:pt>
                <c:pt idx="1">
                  <c:v>1.940141369047619</c:v>
                </c:pt>
                <c:pt idx="2">
                  <c:v>2.3419354838709676</c:v>
                </c:pt>
                <c:pt idx="3">
                  <c:v>6.865069444444444</c:v>
                </c:pt>
                <c:pt idx="4">
                  <c:v>14.043481182795698</c:v>
                </c:pt>
                <c:pt idx="5">
                  <c:v>12.398298611111111</c:v>
                </c:pt>
                <c:pt idx="6">
                  <c:v>5.3750672043010752</c:v>
                </c:pt>
                <c:pt idx="7">
                  <c:v>3.0168682795698922</c:v>
                </c:pt>
                <c:pt idx="8">
                  <c:v>2.4704166666666665</c:v>
                </c:pt>
                <c:pt idx="9">
                  <c:v>2.3988575268817205</c:v>
                </c:pt>
                <c:pt idx="10">
                  <c:v>2.3947916666666669</c:v>
                </c:pt>
                <c:pt idx="11">
                  <c:v>2.114247311827957</c:v>
                </c:pt>
              </c:numCache>
            </c:numRef>
          </c:val>
          <c:smooth val="0"/>
        </c:ser>
        <c:ser>
          <c:idx val="4"/>
          <c:order val="3"/>
          <c:tx>
            <c:strRef>
              <c:f>'351900'!$T$5</c:f>
              <c:strCache>
                <c:ptCount val="1"/>
                <c:pt idx="0">
                  <c:v>HYDROSS
2009 HIA
(Existing)</c:v>
                </c:pt>
              </c:strCache>
            </c:strRef>
          </c:tx>
          <c:spPr>
            <a:ln>
              <a:solidFill>
                <a:schemeClr val="accent3"/>
              </a:solidFill>
              <a:prstDash val="sys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'351900'!$T$23:$T$34</c:f>
              <c:numCache>
                <c:formatCode>[&gt;=20]#,##0_);[&lt;=-20]\(#,##0\);#,##0.0_)</c:formatCode>
                <c:ptCount val="12"/>
                <c:pt idx="0">
                  <c:v>1.0000389784946235</c:v>
                </c:pt>
                <c:pt idx="1">
                  <c:v>2.300080357142857</c:v>
                </c:pt>
                <c:pt idx="2">
                  <c:v>1.3250231854838708</c:v>
                </c:pt>
                <c:pt idx="3">
                  <c:v>1.3999868055555558</c:v>
                </c:pt>
                <c:pt idx="4">
                  <c:v>1.0000389784946235</c:v>
                </c:pt>
                <c:pt idx="5">
                  <c:v>0.99993055555555554</c:v>
                </c:pt>
                <c:pt idx="6">
                  <c:v>1.0000389784946235</c:v>
                </c:pt>
                <c:pt idx="7">
                  <c:v>1.0000389784946235</c:v>
                </c:pt>
                <c:pt idx="8">
                  <c:v>0.99993055555555554</c:v>
                </c:pt>
                <c:pt idx="9">
                  <c:v>1.0000389784946235</c:v>
                </c:pt>
                <c:pt idx="10">
                  <c:v>0.99993055555555554</c:v>
                </c:pt>
                <c:pt idx="11">
                  <c:v>1.0000389784946235</c:v>
                </c:pt>
              </c:numCache>
            </c:numRef>
          </c:val>
          <c:smooth val="0"/>
        </c:ser>
        <c:ser>
          <c:idx val="5"/>
          <c:order val="4"/>
          <c:tx>
            <c:strRef>
              <c:f>'351900'!$U$5</c:f>
              <c:strCache>
                <c:ptCount val="1"/>
                <c:pt idx="0">
                  <c:v>HYDROSS
Achievable
Flow
Oper. Improv.</c:v>
                </c:pt>
              </c:strCache>
            </c:strRef>
          </c:tx>
          <c:spPr>
            <a:ln>
              <a:solidFill>
                <a:schemeClr val="accent2"/>
              </a:solidFill>
              <a:prstDash val="sys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'351900'!$U$23:$U$34</c:f>
              <c:numCache>
                <c:formatCode>[&gt;=20]#,##0_);[&lt;=-20]\(#,##0\);#,##0.0_)</c:formatCode>
                <c:ptCount val="12"/>
                <c:pt idx="0">
                  <c:v>2.0527715053763442</c:v>
                </c:pt>
                <c:pt idx="1">
                  <c:v>1.9566168154761905</c:v>
                </c:pt>
                <c:pt idx="2">
                  <c:v>2.3527913306451613</c:v>
                </c:pt>
                <c:pt idx="3">
                  <c:v>5.790732291666667</c:v>
                </c:pt>
                <c:pt idx="4">
                  <c:v>10.338425403225806</c:v>
                </c:pt>
                <c:pt idx="5">
                  <c:v>10.536411111111111</c:v>
                </c:pt>
                <c:pt idx="6">
                  <c:v>1.7000174731182796</c:v>
                </c:pt>
                <c:pt idx="7">
                  <c:v>1.0000389784946235</c:v>
                </c:pt>
                <c:pt idx="8">
                  <c:v>0.49996527777777777</c:v>
                </c:pt>
                <c:pt idx="9">
                  <c:v>0.49993817204301072</c:v>
                </c:pt>
                <c:pt idx="10">
                  <c:v>0.76120763888888876</c:v>
                </c:pt>
                <c:pt idx="11">
                  <c:v>2.1371787634408599</c:v>
                </c:pt>
              </c:numCache>
            </c:numRef>
          </c:val>
          <c:smooth val="0"/>
        </c:ser>
        <c:dLbls>
          <c:showLegendKey val="0"/>
          <c:showVal val="0"/>
          <c:showCatName val="0"/>
          <c:showSerName val="0"/>
          <c:showPercent val="0"/>
          <c:showBubbleSize val="0"/>
        </c:dLbls>
        <c:marker val="1"/>
        <c:smooth val="0"/>
        <c:axId val="124873728"/>
        <c:axId val="124887808"/>
      </c:lineChart>
      <c:catAx>
        <c:axId val="124873728"/>
        <c:scaling>
          <c:orientation val="minMax"/>
        </c:scaling>
        <c:delete val="0"/>
        <c:axPos val="b"/>
        <c:majorTickMark val="out"/>
        <c:minorTickMark val="none"/>
        <c:tickLblPos val="nextTo"/>
        <c:crossAx val="124887808"/>
        <c:crosses val="autoZero"/>
        <c:auto val="1"/>
        <c:lblAlgn val="ctr"/>
        <c:lblOffset val="100"/>
        <c:noMultiLvlLbl val="0"/>
      </c:catAx>
      <c:valAx>
        <c:axId val="124887808"/>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4873728"/>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0"/>
          <c:order val="0"/>
          <c:tx>
            <c:strRef>
              <c:f>'351500'!$B$4</c:f>
              <c:strCache>
                <c:ptCount val="1"/>
                <c:pt idx="0">
                  <c:v>Interim
Instream
Flow</c:v>
                </c:pt>
              </c:strCache>
            </c:strRef>
          </c:tx>
          <c:spPr>
            <a:ln>
              <a:solidFill>
                <a:schemeClr val="tx1"/>
              </a:solidFill>
              <a:prstDash val="dash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'351500'!$B$23:$B$34</c:f>
              <c:numCache>
                <c:formatCode>[&gt;=20]#,##0_);[&lt;=-20]\(#,##0\);#,##0.0_)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ser>
        <c:ser>
          <c:idx val="1"/>
          <c:order val="1"/>
          <c:tx>
            <c:strRef>
              <c:f>'351500'!$C$4</c:f>
              <c:strCache>
                <c:ptCount val="1"/>
                <c:pt idx="0">
                  <c:v>HYDROSS
Enforceable
Min. Flow
Oper. Improv.</c:v>
                </c:pt>
              </c:strCache>
            </c:strRef>
          </c:tx>
          <c:spPr>
            <a:ln>
              <a:solidFill>
                <a:schemeClr val="tx1"/>
              </a:solidFill>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'351500'!$C$23:$C$34</c:f>
              <c:numCache>
                <c:formatCode>[&gt;=20]#,##0_);[&lt;=-20]\(#,##0\);#,##0.0_)</c:formatCode>
                <c:ptCount val="12"/>
                <c:pt idx="0">
                  <c:v>11</c:v>
                </c:pt>
                <c:pt idx="1">
                  <c:v>11</c:v>
                </c:pt>
                <c:pt idx="2">
                  <c:v>14</c:v>
                </c:pt>
                <c:pt idx="3">
                  <c:v>23</c:v>
                </c:pt>
                <c:pt idx="4">
                  <c:v>56</c:v>
                </c:pt>
                <c:pt idx="5">
                  <c:v>27</c:v>
                </c:pt>
                <c:pt idx="6">
                  <c:v>11</c:v>
                </c:pt>
                <c:pt idx="7">
                  <c:v>10</c:v>
                </c:pt>
                <c:pt idx="8">
                  <c:v>9</c:v>
                </c:pt>
                <c:pt idx="9">
                  <c:v>9</c:v>
                </c:pt>
                <c:pt idx="10">
                  <c:v>9</c:v>
                </c:pt>
                <c:pt idx="11">
                  <c:v>9</c:v>
                </c:pt>
              </c:numCache>
            </c:numRef>
          </c:val>
          <c:smooth val="0"/>
        </c:ser>
        <c:ser>
          <c:idx val="3"/>
          <c:order val="2"/>
          <c:tx>
            <c:strRef>
              <c:f>'351500'!$D$5</c:f>
              <c:strCache>
                <c:ptCount val="1"/>
                <c:pt idx="0">
                  <c:v>HYDROSS
Natural
Flow</c:v>
                </c:pt>
              </c:strCache>
            </c:strRef>
          </c:tx>
          <c:spPr>
            <a:ln>
              <a:solidFill>
                <a:schemeClr val="accent1"/>
              </a:solidFill>
              <a:prstDash val="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'351500'!$D$23:$D$34</c:f>
              <c:numCache>
                <c:formatCode>[&gt;=20]#,##0_);[&lt;=-20]\(#,##0\);#,##0.0_)</c:formatCode>
                <c:ptCount val="12"/>
                <c:pt idx="0">
                  <c:v>17.288037634408603</c:v>
                </c:pt>
                <c:pt idx="1">
                  <c:v>14.13017113095238</c:v>
                </c:pt>
                <c:pt idx="2">
                  <c:v>16.808266129032258</c:v>
                </c:pt>
                <c:pt idx="3">
                  <c:v>34.573229166666671</c:v>
                </c:pt>
                <c:pt idx="4">
                  <c:v>89.603427419354844</c:v>
                </c:pt>
                <c:pt idx="5">
                  <c:v>160.45104166666667</c:v>
                </c:pt>
                <c:pt idx="6">
                  <c:v>103.39482526881721</c:v>
                </c:pt>
                <c:pt idx="7">
                  <c:v>36.995262096774198</c:v>
                </c:pt>
                <c:pt idx="8">
                  <c:v>23.011006944444443</c:v>
                </c:pt>
                <c:pt idx="9">
                  <c:v>19.292506720430108</c:v>
                </c:pt>
                <c:pt idx="10">
                  <c:v>20.738055555555555</c:v>
                </c:pt>
                <c:pt idx="11">
                  <c:v>15.710483870967741</c:v>
                </c:pt>
              </c:numCache>
            </c:numRef>
          </c:val>
          <c:smooth val="0"/>
        </c:ser>
        <c:ser>
          <c:idx val="4"/>
          <c:order val="3"/>
          <c:tx>
            <c:strRef>
              <c:f>'351500'!$F$5</c:f>
              <c:strCache>
                <c:ptCount val="1"/>
                <c:pt idx="0">
                  <c:v>HYDROSS
2009 HIA
(Existing)</c:v>
                </c:pt>
              </c:strCache>
            </c:strRef>
          </c:tx>
          <c:spPr>
            <a:ln>
              <a:solidFill>
                <a:schemeClr val="accent3"/>
              </a:solidFill>
              <a:prstDash val="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'351500'!$F$23:$F$34</c:f>
              <c:numCache>
                <c:formatCode>[&gt;=20]#,##0_);[&lt;=-20]\(#,##0\);#,##0.0_)</c:formatCode>
                <c:ptCount val="12"/>
                <c:pt idx="0">
                  <c:v>16.097635080645162</c:v>
                </c:pt>
                <c:pt idx="1">
                  <c:v>21.922111979166669</c:v>
                </c:pt>
                <c:pt idx="2">
                  <c:v>11.639785282258067</c:v>
                </c:pt>
                <c:pt idx="3">
                  <c:v>15.924608333333333</c:v>
                </c:pt>
                <c:pt idx="4">
                  <c:v>10.000064516129033</c:v>
                </c:pt>
                <c:pt idx="5">
                  <c:v>34.381813888888892</c:v>
                </c:pt>
                <c:pt idx="6">
                  <c:v>10.000064516129033</c:v>
                </c:pt>
                <c:pt idx="7">
                  <c:v>10.000064516129033</c:v>
                </c:pt>
                <c:pt idx="8">
                  <c:v>9.9999777777777776</c:v>
                </c:pt>
                <c:pt idx="9">
                  <c:v>10.000064516129033</c:v>
                </c:pt>
                <c:pt idx="10">
                  <c:v>9.9999777777777776</c:v>
                </c:pt>
                <c:pt idx="11">
                  <c:v>12.289306451612903</c:v>
                </c:pt>
              </c:numCache>
            </c:numRef>
          </c:val>
          <c:smooth val="0"/>
        </c:ser>
        <c:ser>
          <c:idx val="5"/>
          <c:order val="4"/>
          <c:tx>
            <c:strRef>
              <c:f>'351500'!$G$5</c:f>
              <c:strCache>
                <c:ptCount val="1"/>
                <c:pt idx="0">
                  <c:v>HYDROSS
Achievable
Management
Target
Oper. Improv.</c:v>
                </c:pt>
              </c:strCache>
            </c:strRef>
          </c:tx>
          <c:spPr>
            <a:ln>
              <a:solidFill>
                <a:schemeClr val="accent2"/>
              </a:solidFill>
              <a:prstDash val="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'351500'!$G$23:$G$34</c:f>
              <c:numCache>
                <c:formatCode>[&gt;=20]#,##0_);[&lt;=-20]\(#,##0\);#,##0.0_)</c:formatCode>
                <c:ptCount val="12"/>
                <c:pt idx="0">
                  <c:v>17.299218750000001</c:v>
                </c:pt>
                <c:pt idx="1">
                  <c:v>14.139579241071429</c:v>
                </c:pt>
                <c:pt idx="2">
                  <c:v>16.362078629032261</c:v>
                </c:pt>
                <c:pt idx="3">
                  <c:v>23.000083333333333</c:v>
                </c:pt>
                <c:pt idx="4">
                  <c:v>61.454257392473124</c:v>
                </c:pt>
                <c:pt idx="5">
                  <c:v>124.93123958333334</c:v>
                </c:pt>
                <c:pt idx="6">
                  <c:v>78.025565188172038</c:v>
                </c:pt>
                <c:pt idx="7">
                  <c:v>10.000064516129033</c:v>
                </c:pt>
                <c:pt idx="8">
                  <c:v>9.0000472222222232</c:v>
                </c:pt>
                <c:pt idx="9">
                  <c:v>9.5146821236559127</c:v>
                </c:pt>
                <c:pt idx="10">
                  <c:v>19.908953472222223</c:v>
                </c:pt>
                <c:pt idx="11">
                  <c:v>15.73134173387097</c:v>
                </c:pt>
              </c:numCache>
            </c:numRef>
          </c:val>
          <c:smooth val="0"/>
        </c:ser>
        <c:dLbls>
          <c:showLegendKey val="0"/>
          <c:showVal val="0"/>
          <c:showCatName val="0"/>
          <c:showSerName val="0"/>
          <c:showPercent val="0"/>
          <c:showBubbleSize val="0"/>
        </c:dLbls>
        <c:marker val="1"/>
        <c:smooth val="0"/>
        <c:axId val="125006976"/>
        <c:axId val="125008512"/>
      </c:lineChart>
      <c:catAx>
        <c:axId val="125006976"/>
        <c:scaling>
          <c:orientation val="minMax"/>
        </c:scaling>
        <c:delete val="0"/>
        <c:axPos val="b"/>
        <c:majorTickMark val="out"/>
        <c:minorTickMark val="none"/>
        <c:tickLblPos val="nextTo"/>
        <c:crossAx val="125008512"/>
        <c:crosses val="autoZero"/>
        <c:auto val="1"/>
        <c:lblAlgn val="ctr"/>
        <c:lblOffset val="100"/>
        <c:noMultiLvlLbl val="0"/>
      </c:catAx>
      <c:valAx>
        <c:axId val="125008512"/>
        <c:scaling>
          <c:orientation val="minMax"/>
          <c:max val="2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006976"/>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'354000'!$B$4</c:f>
              <c:strCache>
                <c:ptCount val="1"/>
                <c:pt idx="0">
                  <c:v>Interim
Instream
Flow</c:v>
                </c:pt>
              </c:strCache>
            </c:strRef>
          </c:tx>
          <c:spPr>
            <a:ln>
              <a:solidFill>
                <a:schemeClr val="tx1"/>
              </a:solidFill>
              <a:prstDash val="dash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'354000'!$B$23:$B$34</c:f>
              <c:numCache>
                <c:formatCode>[&gt;=20]#,##0_);[&lt;=-20]\(#,##0\);#,##0.0_)</c:formatCode>
                <c:ptCount val="12"/>
                <c:pt idx="0">
                  <c:v>17</c:v>
                </c:pt>
                <c:pt idx="1">
                  <c:v>17</c:v>
                </c:pt>
                <c:pt idx="2">
                  <c:v>17</c:v>
                </c:pt>
                <c:pt idx="3">
                  <c:v>17</c:v>
                </c:pt>
                <c:pt idx="4">
                  <c:v>17</c:v>
                </c:pt>
                <c:pt idx="5">
                  <c:v>17</c:v>
                </c:pt>
                <c:pt idx="6">
                  <c:v>17</c:v>
                </c:pt>
                <c:pt idx="7">
                  <c:v>17</c:v>
                </c:pt>
                <c:pt idx="8">
                  <c:v>17</c:v>
                </c:pt>
                <c:pt idx="9">
                  <c:v>17</c:v>
                </c:pt>
                <c:pt idx="10">
                  <c:v>17</c:v>
                </c:pt>
                <c:pt idx="11">
                  <c:v>17</c:v>
                </c:pt>
              </c:numCache>
            </c:numRef>
          </c:val>
          <c:smooth val="0"/>
        </c:ser>
        <c:ser>
          <c:idx val="1"/>
          <c:order val="1"/>
          <c:tx>
            <c:strRef>
              <c:f>'354000'!$C$4</c:f>
              <c:strCache>
                <c:ptCount val="1"/>
                <c:pt idx="0">
                  <c:v>HYDROSS
Enforceable
Min. Flow
Oper. Improv.</c:v>
                </c:pt>
              </c:strCache>
            </c:strRef>
          </c:tx>
          <c:spPr>
            <a:ln>
              <a:solidFill>
                <a:schemeClr val="tx1"/>
              </a:solidFill>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'354000'!$C$23:$C$34</c:f>
              <c:numCache>
                <c:formatCode>[&gt;=20]#,##0_);[&lt;=-20]\(#,##0\);#,##0.0_)</c:formatCode>
                <c:ptCount val="12"/>
                <c:pt idx="0">
                  <c:v>30</c:v>
                </c:pt>
                <c:pt idx="1">
                  <c:v>30</c:v>
                </c:pt>
                <c:pt idx="2">
                  <c:v>30</c:v>
                </c:pt>
                <c:pt idx="3">
                  <c:v>40</c:v>
                </c:pt>
                <c:pt idx="4">
                  <c:v>79</c:v>
                </c:pt>
                <c:pt idx="5">
                  <c:v>54</c:v>
                </c:pt>
                <c:pt idx="6">
                  <c:v>22</c:v>
                </c:pt>
                <c:pt idx="7">
                  <c:v>22</c:v>
                </c:pt>
                <c:pt idx="8">
                  <c:v>16</c:v>
                </c:pt>
                <c:pt idx="9">
                  <c:v>16</c:v>
                </c:pt>
                <c:pt idx="10">
                  <c:v>16</c:v>
                </c:pt>
                <c:pt idx="11">
                  <c:v>16</c:v>
                </c:pt>
              </c:numCache>
            </c:numRef>
          </c:val>
          <c:smooth val="0"/>
        </c:ser>
        <c:ser>
          <c:idx val="3"/>
          <c:order val="2"/>
          <c:tx>
            <c:strRef>
              <c:f>'354000'!$K$5</c:f>
              <c:strCache>
                <c:ptCount val="1"/>
                <c:pt idx="0">
                  <c:v>HYDROSS
Natural
Flow</c:v>
                </c:pt>
              </c:strCache>
            </c:strRef>
          </c:tx>
          <c:spPr>
            <a:ln>
              <a:solidFill>
                <a:schemeClr val="accent1"/>
              </a:solidFill>
              <a:prstDash val="sys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'354000'!$K$23:$K$34</c:f>
              <c:numCache>
                <c:formatCode>[&gt;=20]#,##0_);[&lt;=-20]\(#,##0\);#,##0.0_)</c:formatCode>
                <c:ptCount val="12"/>
                <c:pt idx="0">
                  <c:v>31.276873655913974</c:v>
                </c:pt>
                <c:pt idx="1">
                  <c:v>32.600677083333331</c:v>
                </c:pt>
                <c:pt idx="2">
                  <c:v>31.061789650537637</c:v>
                </c:pt>
                <c:pt idx="3">
                  <c:v>53.749880555555549</c:v>
                </c:pt>
                <c:pt idx="4">
                  <c:v>148.5572620967742</c:v>
                </c:pt>
                <c:pt idx="5">
                  <c:v>205.50530763888892</c:v>
                </c:pt>
                <c:pt idx="6">
                  <c:v>108.98660282258066</c:v>
                </c:pt>
                <c:pt idx="7">
                  <c:v>48.328684811827955</c:v>
                </c:pt>
                <c:pt idx="8">
                  <c:v>38.426827083333336</c:v>
                </c:pt>
                <c:pt idx="9">
                  <c:v>35.403071236559136</c:v>
                </c:pt>
                <c:pt idx="10">
                  <c:v>35.646347916666663</c:v>
                </c:pt>
                <c:pt idx="11">
                  <c:v>36.386440188172031</c:v>
                </c:pt>
              </c:numCache>
            </c:numRef>
          </c:val>
          <c:smooth val="0"/>
        </c:ser>
        <c:ser>
          <c:idx val="4"/>
          <c:order val="3"/>
          <c:tx>
            <c:strRef>
              <c:f>'354000'!$M$5</c:f>
              <c:strCache>
                <c:ptCount val="1"/>
                <c:pt idx="0">
                  <c:v>HYDROSS
2009 HIA
(Existing)</c:v>
                </c:pt>
              </c:strCache>
            </c:strRef>
          </c:tx>
          <c:spPr>
            <a:ln>
              <a:solidFill>
                <a:schemeClr val="accent3"/>
              </a:solidFill>
              <a:prstDash val="sys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'354000'!$M$23:$M$34</c:f>
              <c:numCache>
                <c:formatCode>[&gt;=20]#,##0_);[&lt;=-20]\(#,##0\);#,##0.0_)</c:formatCode>
                <c:ptCount val="12"/>
                <c:pt idx="0">
                  <c:v>35.480146393369168</c:v>
                </c:pt>
                <c:pt idx="1">
                  <c:v>43.389558655753966</c:v>
                </c:pt>
                <c:pt idx="2">
                  <c:v>35.276067316308236</c:v>
                </c:pt>
                <c:pt idx="3">
                  <c:v>35.746537037037044</c:v>
                </c:pt>
                <c:pt idx="4">
                  <c:v>34.798504928315417</c:v>
                </c:pt>
                <c:pt idx="5">
                  <c:v>49.177985185185186</c:v>
                </c:pt>
                <c:pt idx="6">
                  <c:v>39.457994287634406</c:v>
                </c:pt>
                <c:pt idx="7">
                  <c:v>45.881389336917564</c:v>
                </c:pt>
                <c:pt idx="8">
                  <c:v>47.060065046296295</c:v>
                </c:pt>
                <c:pt idx="9">
                  <c:v>40.588357638888887</c:v>
                </c:pt>
                <c:pt idx="10">
                  <c:v>39.287131481481474</c:v>
                </c:pt>
                <c:pt idx="11">
                  <c:v>39.529038418458782</c:v>
                </c:pt>
              </c:numCache>
            </c:numRef>
          </c:val>
          <c:smooth val="0"/>
        </c:ser>
        <c:ser>
          <c:idx val="5"/>
          <c:order val="4"/>
          <c:tx>
            <c:strRef>
              <c:f>'354000'!$N$5</c:f>
              <c:strCache>
                <c:ptCount val="1"/>
                <c:pt idx="0">
                  <c:v>HYDROSS
Achievable
Management
Target
Oper. Improv.</c:v>
                </c:pt>
              </c:strCache>
            </c:strRef>
          </c:tx>
          <c:spPr>
            <a:ln>
              <a:solidFill>
                <a:schemeClr val="accent2"/>
              </a:solidFill>
              <a:prstDash val="sys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'354000'!$N$23:$N$34</c:f>
              <c:numCache>
                <c:formatCode>[&gt;=20]#,##0_);[&lt;=-20]\(#,##0\);#,##0.0_)</c:formatCode>
                <c:ptCount val="12"/>
                <c:pt idx="0">
                  <c:v>36.060141353046596</c:v>
                </c:pt>
                <c:pt idx="1">
                  <c:v>36.831160590277769</c:v>
                </c:pt>
                <c:pt idx="2">
                  <c:v>33.525673835125446</c:v>
                </c:pt>
                <c:pt idx="3">
                  <c:v>41.076180902777786</c:v>
                </c:pt>
                <c:pt idx="4">
                  <c:v>94.971975694444453</c:v>
                </c:pt>
                <c:pt idx="5">
                  <c:v>65.387251620370378</c:v>
                </c:pt>
                <c:pt idx="6">
                  <c:v>36.420132616487457</c:v>
                </c:pt>
                <c:pt idx="7">
                  <c:v>33.49820217293906</c:v>
                </c:pt>
                <c:pt idx="8">
                  <c:v>35.789139120370365</c:v>
                </c:pt>
                <c:pt idx="9">
                  <c:v>41.967036626344083</c:v>
                </c:pt>
                <c:pt idx="10">
                  <c:v>43.010850462962971</c:v>
                </c:pt>
                <c:pt idx="11">
                  <c:v>42.128857862903224</c:v>
                </c:pt>
              </c:numCache>
            </c:numRef>
          </c:val>
          <c:smooth val="0"/>
        </c:ser>
        <c:dLbls>
          <c:showLegendKey val="0"/>
          <c:showVal val="0"/>
          <c:showCatName val="0"/>
          <c:showSerName val="0"/>
          <c:showPercent val="0"/>
          <c:showBubbleSize val="0"/>
        </c:dLbls>
        <c:marker val="1"/>
        <c:smooth val="0"/>
        <c:axId val="68465024"/>
        <c:axId val="68466560"/>
      </c:lineChart>
      <c:catAx>
        <c:axId val="68465024"/>
        <c:scaling>
          <c:orientation val="minMax"/>
        </c:scaling>
        <c:delete val="0"/>
        <c:axPos val="b"/>
        <c:majorTickMark val="out"/>
        <c:minorTickMark val="none"/>
        <c:tickLblPos val="nextTo"/>
        <c:crossAx val="68466560"/>
        <c:crosses val="autoZero"/>
        <c:auto val="1"/>
        <c:lblAlgn val="ctr"/>
        <c:lblOffset val="100"/>
        <c:noMultiLvlLbl val="0"/>
      </c:catAx>
      <c:valAx>
        <c:axId val="68466560"/>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68465024"/>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0"/>
          <c:order val="0"/>
          <c:tx>
            <c:strRef>
              <c:f>'351500'!$B$4</c:f>
              <c:strCache>
                <c:ptCount val="1"/>
                <c:pt idx="0">
                  <c:v>Interim
Instream
Flow</c:v>
                </c:pt>
              </c:strCache>
            </c:strRef>
          </c:tx>
          <c:spPr>
            <a:ln>
              <a:solidFill>
                <a:schemeClr val="tx1"/>
              </a:solidFill>
              <a:prstDash val="dash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'351500'!$B$23:$B$34</c:f>
              <c:numCache>
                <c:formatCode>[&gt;=20]#,##0_);[&lt;=-20]\(#,##0\);#,##0.0_)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ser>
        <c:ser>
          <c:idx val="1"/>
          <c:order val="1"/>
          <c:tx>
            <c:strRef>
              <c:f>'351500'!$C$4</c:f>
              <c:strCache>
                <c:ptCount val="1"/>
                <c:pt idx="0">
                  <c:v>HYDROSS
Enforceable
Min. Flow
Oper. Improv.</c:v>
                </c:pt>
              </c:strCache>
            </c:strRef>
          </c:tx>
          <c:spPr>
            <a:ln>
              <a:solidFill>
                <a:schemeClr val="tx1"/>
              </a:solidFill>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'351500'!$C$23:$C$34</c:f>
              <c:numCache>
                <c:formatCode>[&gt;=20]#,##0_);[&lt;=-20]\(#,##0\);#,##0.0_)</c:formatCode>
                <c:ptCount val="12"/>
                <c:pt idx="0">
                  <c:v>11</c:v>
                </c:pt>
                <c:pt idx="1">
                  <c:v>11</c:v>
                </c:pt>
                <c:pt idx="2">
                  <c:v>14</c:v>
                </c:pt>
                <c:pt idx="3">
                  <c:v>23</c:v>
                </c:pt>
                <c:pt idx="4">
                  <c:v>56</c:v>
                </c:pt>
                <c:pt idx="5">
                  <c:v>27</c:v>
                </c:pt>
                <c:pt idx="6">
                  <c:v>11</c:v>
                </c:pt>
                <c:pt idx="7">
                  <c:v>10</c:v>
                </c:pt>
                <c:pt idx="8">
                  <c:v>9</c:v>
                </c:pt>
                <c:pt idx="9">
                  <c:v>9</c:v>
                </c:pt>
                <c:pt idx="10">
                  <c:v>9</c:v>
                </c:pt>
                <c:pt idx="11">
                  <c:v>9</c:v>
                </c:pt>
              </c:numCache>
            </c:numRef>
          </c:val>
          <c:smooth val="0"/>
        </c:ser>
        <c:ser>
          <c:idx val="3"/>
          <c:order val="2"/>
          <c:tx>
            <c:strRef>
              <c:f>'351500'!$K$5</c:f>
              <c:strCache>
                <c:ptCount val="1"/>
                <c:pt idx="0">
                  <c:v>HYDROSS
Natural
Flow</c:v>
                </c:pt>
              </c:strCache>
            </c:strRef>
          </c:tx>
          <c:spPr>
            <a:ln>
              <a:solidFill>
                <a:schemeClr val="accent1"/>
              </a:solidFill>
              <a:prstDash val="sys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'351500'!$K$23:$K$34</c:f>
              <c:numCache>
                <c:formatCode>[&gt;=20]#,##0_);[&lt;=-20]\(#,##0\);#,##0.0_)</c:formatCode>
                <c:ptCount val="12"/>
                <c:pt idx="0">
                  <c:v>11.96989247311828</c:v>
                </c:pt>
                <c:pt idx="1">
                  <c:v>12.356584821428571</c:v>
                </c:pt>
                <c:pt idx="2">
                  <c:v>14.237287186379929</c:v>
                </c:pt>
                <c:pt idx="3">
                  <c:v>28.953171296296297</c:v>
                </c:pt>
                <c:pt idx="4">
                  <c:v>93.011973566308242</c:v>
                </c:pt>
                <c:pt idx="5">
                  <c:v>126.24333333333334</c:v>
                </c:pt>
                <c:pt idx="6">
                  <c:v>61.588295250896053</c:v>
                </c:pt>
                <c:pt idx="7">
                  <c:v>26.078427419354838</c:v>
                </c:pt>
                <c:pt idx="8">
                  <c:v>20.435555555555556</c:v>
                </c:pt>
                <c:pt idx="9">
                  <c:v>18.186592741935481</c:v>
                </c:pt>
                <c:pt idx="10">
                  <c:v>18.833425925925926</c:v>
                </c:pt>
                <c:pt idx="11">
                  <c:v>15.645430107526881</c:v>
                </c:pt>
              </c:numCache>
            </c:numRef>
          </c:val>
          <c:smooth val="0"/>
        </c:ser>
        <c:ser>
          <c:idx val="4"/>
          <c:order val="3"/>
          <c:tx>
            <c:strRef>
              <c:f>'351500'!$M$5</c:f>
              <c:strCache>
                <c:ptCount val="1"/>
                <c:pt idx="0">
                  <c:v>HYDROSS
2009 HIA
(Existing)</c:v>
                </c:pt>
              </c:strCache>
            </c:strRef>
          </c:tx>
          <c:spPr>
            <a:ln>
              <a:solidFill>
                <a:schemeClr val="accent3"/>
              </a:solidFill>
              <a:prstDash val="sys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'351500'!$M$23:$M$34</c:f>
              <c:numCache>
                <c:formatCode>[&gt;=20]#,##0_);[&lt;=-20]\(#,##0\);#,##0.0_)</c:formatCode>
                <c:ptCount val="12"/>
                <c:pt idx="0">
                  <c:v>11.577509856630822</c:v>
                </c:pt>
                <c:pt idx="1">
                  <c:v>19.385223338293653</c:v>
                </c:pt>
                <c:pt idx="2">
                  <c:v>10.880634968637992</c:v>
                </c:pt>
                <c:pt idx="3">
                  <c:v>10.729478935185186</c:v>
                </c:pt>
                <c:pt idx="4">
                  <c:v>10.000064516129033</c:v>
                </c:pt>
                <c:pt idx="5">
                  <c:v>14.098390625</c:v>
                </c:pt>
                <c:pt idx="6">
                  <c:v>11.075335461469535</c:v>
                </c:pt>
                <c:pt idx="7">
                  <c:v>10.000064516129033</c:v>
                </c:pt>
                <c:pt idx="8">
                  <c:v>9.9999777777777776</c:v>
                </c:pt>
                <c:pt idx="9">
                  <c:v>9.8392055331541215</c:v>
                </c:pt>
                <c:pt idx="10">
                  <c:v>9.7797549768518515</c:v>
                </c:pt>
                <c:pt idx="11">
                  <c:v>13.008651993727593</c:v>
                </c:pt>
              </c:numCache>
            </c:numRef>
          </c:val>
          <c:smooth val="0"/>
        </c:ser>
        <c:ser>
          <c:idx val="5"/>
          <c:order val="4"/>
          <c:tx>
            <c:strRef>
              <c:f>'351500'!$N$5</c:f>
              <c:strCache>
                <c:ptCount val="1"/>
                <c:pt idx="0">
                  <c:v>HYDROSS
Achievable
Management
Target
Oper. Improv.</c:v>
                </c:pt>
              </c:strCache>
            </c:strRef>
          </c:tx>
          <c:spPr>
            <a:ln>
              <a:solidFill>
                <a:schemeClr val="accent2"/>
              </a:solidFill>
              <a:prstDash val="sys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'351500'!$N$23:$N$34</c:f>
              <c:numCache>
                <c:formatCode>[&gt;=20]#,##0_);[&lt;=-20]\(#,##0\);#,##0.0_)</c:formatCode>
                <c:ptCount val="12"/>
                <c:pt idx="0">
                  <c:v>11.987416330645161</c:v>
                </c:pt>
                <c:pt idx="1">
                  <c:v>12.371334697420634</c:v>
                </c:pt>
                <c:pt idx="2">
                  <c:v>14.246638664874556</c:v>
                </c:pt>
                <c:pt idx="3">
                  <c:v>22.693185879629631</c:v>
                </c:pt>
                <c:pt idx="4">
                  <c:v>67.349131272401422</c:v>
                </c:pt>
                <c:pt idx="5">
                  <c:v>36.597654398148158</c:v>
                </c:pt>
                <c:pt idx="6">
                  <c:v>19.162087477598568</c:v>
                </c:pt>
                <c:pt idx="7">
                  <c:v>11.753466733870969</c:v>
                </c:pt>
                <c:pt idx="8">
                  <c:v>12.378257986111111</c:v>
                </c:pt>
                <c:pt idx="9">
                  <c:v>17.000893033154124</c:v>
                </c:pt>
                <c:pt idx="10">
                  <c:v>18.86003472222222</c:v>
                </c:pt>
                <c:pt idx="11">
                  <c:v>15.66655902777778</c:v>
                </c:pt>
              </c:numCache>
            </c:numRef>
          </c:val>
          <c:smooth val="0"/>
        </c:ser>
        <c:dLbls>
          <c:showLegendKey val="0"/>
          <c:showVal val="0"/>
          <c:showCatName val="0"/>
          <c:showSerName val="0"/>
          <c:showPercent val="0"/>
          <c:showBubbleSize val="0"/>
        </c:dLbls>
        <c:marker val="1"/>
        <c:smooth val="0"/>
        <c:axId val="125122816"/>
        <c:axId val="125124608"/>
      </c:lineChart>
      <c:catAx>
        <c:axId val="125122816"/>
        <c:scaling>
          <c:orientation val="minMax"/>
        </c:scaling>
        <c:delete val="0"/>
        <c:axPos val="b"/>
        <c:majorTickMark val="out"/>
        <c:minorTickMark val="none"/>
        <c:tickLblPos val="nextTo"/>
        <c:crossAx val="125124608"/>
        <c:crosses val="autoZero"/>
        <c:auto val="1"/>
        <c:lblAlgn val="ctr"/>
        <c:lblOffset val="100"/>
        <c:noMultiLvlLbl val="0"/>
      </c:catAx>
      <c:valAx>
        <c:axId val="125124608"/>
        <c:scaling>
          <c:orientation val="minMax"/>
          <c:max val="2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122816"/>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'351500'!$B$4</c:f>
              <c:strCache>
                <c:ptCount val="1"/>
                <c:pt idx="0">
                  <c:v>Interim
Instream
Flow</c:v>
                </c:pt>
              </c:strCache>
            </c:strRef>
          </c:tx>
          <c:spPr>
            <a:ln>
              <a:solidFill>
                <a:schemeClr val="tx1"/>
              </a:solidFill>
              <a:prstDash val="dash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'351500'!$B$23:$B$34</c:f>
              <c:numCache>
                <c:formatCode>[&gt;=20]#,##0_);[&lt;=-20]\(#,##0\);#,##0.0_)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ser>
        <c:ser>
          <c:idx val="1"/>
          <c:order val="1"/>
          <c:tx>
            <c:strRef>
              <c:f>'351500'!$C$4</c:f>
              <c:strCache>
                <c:ptCount val="1"/>
                <c:pt idx="0">
                  <c:v>HYDROSS
Enforceable
Min. Flow
Oper. Improv.</c:v>
                </c:pt>
              </c:strCache>
            </c:strRef>
          </c:tx>
          <c:spPr>
            <a:ln>
              <a:solidFill>
                <a:schemeClr val="tx1"/>
              </a:solidFill>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'351500'!$C$23:$C$34</c:f>
              <c:numCache>
                <c:formatCode>[&gt;=20]#,##0_);[&lt;=-20]\(#,##0\);#,##0.0_)</c:formatCode>
                <c:ptCount val="12"/>
                <c:pt idx="0">
                  <c:v>11</c:v>
                </c:pt>
                <c:pt idx="1">
                  <c:v>11</c:v>
                </c:pt>
                <c:pt idx="2">
                  <c:v>14</c:v>
                </c:pt>
                <c:pt idx="3">
                  <c:v>23</c:v>
                </c:pt>
                <c:pt idx="4">
                  <c:v>56</c:v>
                </c:pt>
                <c:pt idx="5">
                  <c:v>27</c:v>
                </c:pt>
                <c:pt idx="6">
                  <c:v>11</c:v>
                </c:pt>
                <c:pt idx="7">
                  <c:v>10</c:v>
                </c:pt>
                <c:pt idx="8">
                  <c:v>9</c:v>
                </c:pt>
                <c:pt idx="9">
                  <c:v>9</c:v>
                </c:pt>
                <c:pt idx="10">
                  <c:v>9</c:v>
                </c:pt>
                <c:pt idx="11">
                  <c:v>9</c:v>
                </c:pt>
              </c:numCache>
            </c:numRef>
          </c:val>
          <c:smooth val="0"/>
        </c:ser>
        <c:ser>
          <c:idx val="3"/>
          <c:order val="2"/>
          <c:tx>
            <c:strRef>
              <c:f>'351500'!$R$5</c:f>
              <c:strCache>
                <c:ptCount val="1"/>
                <c:pt idx="0">
                  <c:v>HYDROSS
Natural
Flow</c:v>
                </c:pt>
              </c:strCache>
            </c:strRef>
          </c:tx>
          <c:spPr>
            <a:ln>
              <a:solidFill>
                <a:schemeClr val="accent1"/>
              </a:solidFill>
              <a:prstDash val="sys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'351500'!$R$23:$R$34</c:f>
              <c:numCache>
                <c:formatCode>[&gt;=20]#,##0_);[&lt;=-20]\(#,##0\);#,##0.0_)</c:formatCode>
                <c:ptCount val="12"/>
                <c:pt idx="0">
                  <c:v>11.839784946236559</c:v>
                </c:pt>
                <c:pt idx="1">
                  <c:v>11.298735119047619</c:v>
                </c:pt>
                <c:pt idx="2">
                  <c:v>13.620631720430106</c:v>
                </c:pt>
                <c:pt idx="3">
                  <c:v>40.005625000000002</c:v>
                </c:pt>
                <c:pt idx="4">
                  <c:v>81.821370967741942</c:v>
                </c:pt>
                <c:pt idx="5">
                  <c:v>72.255486111111111</c:v>
                </c:pt>
                <c:pt idx="6">
                  <c:v>31.311189516129033</c:v>
                </c:pt>
                <c:pt idx="7">
                  <c:v>17.584845430107528</c:v>
                </c:pt>
                <c:pt idx="8">
                  <c:v>14.410763888888889</c:v>
                </c:pt>
                <c:pt idx="9">
                  <c:v>13.974361559139785</c:v>
                </c:pt>
                <c:pt idx="10">
                  <c:v>13.978020833333334</c:v>
                </c:pt>
                <c:pt idx="11">
                  <c:v>12.319556451612904</c:v>
                </c:pt>
              </c:numCache>
            </c:numRef>
          </c:val>
          <c:smooth val="0"/>
        </c:ser>
        <c:ser>
          <c:idx val="4"/>
          <c:order val="3"/>
          <c:tx>
            <c:strRef>
              <c:f>'351500'!$T$5</c:f>
              <c:strCache>
                <c:ptCount val="1"/>
                <c:pt idx="0">
                  <c:v>HYDROSS
2009 HIA
(Existing)</c:v>
                </c:pt>
              </c:strCache>
            </c:strRef>
          </c:tx>
          <c:spPr>
            <a:ln>
              <a:solidFill>
                <a:schemeClr val="accent3"/>
              </a:solidFill>
              <a:prstDash val="sys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'351500'!$T$23:$T$34</c:f>
              <c:numCache>
                <c:formatCode>[&gt;=20]#,##0_);[&lt;=-20]\(#,##0\);#,##0.0_)</c:formatCode>
                <c:ptCount val="12"/>
                <c:pt idx="0">
                  <c:v>11.657959677419356</c:v>
                </c:pt>
                <c:pt idx="1">
                  <c:v>18.056504092261903</c:v>
                </c:pt>
                <c:pt idx="2">
                  <c:v>12.072636760752689</c:v>
                </c:pt>
                <c:pt idx="3">
                  <c:v>13.96634097222222</c:v>
                </c:pt>
                <c:pt idx="4">
                  <c:v>10.000064516129033</c:v>
                </c:pt>
                <c:pt idx="5">
                  <c:v>9.9999777777777776</c:v>
                </c:pt>
                <c:pt idx="6">
                  <c:v>10.000064516129033</c:v>
                </c:pt>
                <c:pt idx="7">
                  <c:v>10.000064516129033</c:v>
                </c:pt>
                <c:pt idx="8">
                  <c:v>9.8213347222222218</c:v>
                </c:pt>
                <c:pt idx="9">
                  <c:v>9.2403178763440863</c:v>
                </c:pt>
                <c:pt idx="10">
                  <c:v>9.0650006944444446</c:v>
                </c:pt>
                <c:pt idx="11">
                  <c:v>10.075811491935484</c:v>
                </c:pt>
              </c:numCache>
            </c:numRef>
          </c:val>
          <c:smooth val="0"/>
        </c:ser>
        <c:ser>
          <c:idx val="5"/>
          <c:order val="4"/>
          <c:tx>
            <c:strRef>
              <c:f>'351500'!$U$5</c:f>
              <c:strCache>
                <c:ptCount val="1"/>
                <c:pt idx="0">
                  <c:v>HYDROSS
Achievable
Flow
Oper. Improv.</c:v>
                </c:pt>
              </c:strCache>
            </c:strRef>
          </c:tx>
          <c:spPr>
            <a:ln>
              <a:solidFill>
                <a:schemeClr val="accent2"/>
              </a:solidFill>
              <a:prstDash val="sys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'351500'!$U$23:$U$34</c:f>
              <c:numCache>
                <c:formatCode>[&gt;=20]#,##0_);[&lt;=-20]\(#,##0\);#,##0.0_)</c:formatCode>
                <c:ptCount val="12"/>
                <c:pt idx="0">
                  <c:v>11.855885752688172</c:v>
                </c:pt>
                <c:pt idx="1">
                  <c:v>11.312149553571427</c:v>
                </c:pt>
                <c:pt idx="2">
                  <c:v>13.629454637096773</c:v>
                </c:pt>
                <c:pt idx="3">
                  <c:v>30.32453263888889</c:v>
                </c:pt>
                <c:pt idx="4">
                  <c:v>61.328825604838705</c:v>
                </c:pt>
                <c:pt idx="5">
                  <c:v>26.999973611111109</c:v>
                </c:pt>
                <c:pt idx="6">
                  <c:v>10.999940860215055</c:v>
                </c:pt>
                <c:pt idx="7">
                  <c:v>10.000064516129033</c:v>
                </c:pt>
                <c:pt idx="8">
                  <c:v>9.0000472222222232</c:v>
                </c:pt>
                <c:pt idx="9">
                  <c:v>9.0000255376344089</c:v>
                </c:pt>
                <c:pt idx="10">
                  <c:v>12.328093402777776</c:v>
                </c:pt>
                <c:pt idx="11">
                  <c:v>12.342162634408602</c:v>
                </c:pt>
              </c:numCache>
            </c:numRef>
          </c:val>
          <c:smooth val="0"/>
        </c:ser>
        <c:dLbls>
          <c:showLegendKey val="0"/>
          <c:showVal val="0"/>
          <c:showCatName val="0"/>
          <c:showSerName val="0"/>
          <c:showPercent val="0"/>
          <c:showBubbleSize val="0"/>
        </c:dLbls>
        <c:marker val="1"/>
        <c:smooth val="0"/>
        <c:axId val="125156736"/>
        <c:axId val="125162624"/>
      </c:lineChart>
      <c:catAx>
        <c:axId val="125156736"/>
        <c:scaling>
          <c:orientation val="minMax"/>
        </c:scaling>
        <c:delete val="0"/>
        <c:axPos val="b"/>
        <c:majorTickMark val="out"/>
        <c:minorTickMark val="none"/>
        <c:tickLblPos val="nextTo"/>
        <c:crossAx val="125162624"/>
        <c:crosses val="autoZero"/>
        <c:auto val="1"/>
        <c:lblAlgn val="ctr"/>
        <c:lblOffset val="100"/>
        <c:noMultiLvlLbl val="0"/>
      </c:catAx>
      <c:valAx>
        <c:axId val="125162624"/>
        <c:scaling>
          <c:orientation val="minMax"/>
          <c:max val="2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15673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1"/>
          <c:order val="0"/>
          <c:tx>
            <c:strRef>
              <c:f>'354600'!$C$4</c:f>
              <c:strCache>
                <c:ptCount val="1"/>
                <c:pt idx="0">
                  <c:v>HYDROSS
Enforceable
Min. Flow
Oper. Improv.</c:v>
                </c:pt>
              </c:strCache>
            </c:strRef>
          </c:tx>
          <c:spPr>
            <a:ln>
              <a:solidFill>
                <a:schemeClr val="tx1"/>
              </a:solidFill>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'354600'!$C$23:$C$34</c:f>
              <c:numCache>
                <c:formatCode>[&gt;=20]#,##0_);[&lt;=-20]\(#,##0\);#,##0.0_)</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ser>
        <c:ser>
          <c:idx val="3"/>
          <c:order val="1"/>
          <c:tx>
            <c:strRef>
              <c:f>'354600'!$D$5</c:f>
              <c:strCache>
                <c:ptCount val="1"/>
                <c:pt idx="0">
                  <c:v>HYDROSS
Natural
Flow</c:v>
                </c:pt>
              </c:strCache>
            </c:strRef>
          </c:tx>
          <c:spPr>
            <a:ln>
              <a:solidFill>
                <a:schemeClr val="accent1"/>
              </a:solidFill>
              <a:prstDash val="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'354600'!$D$23:$D$34</c:f>
              <c:numCache>
                <c:formatCode>[&gt;=20]#,##0_);[&lt;=-20]\(#,##0\);#,##0.0_)</c:formatCode>
                <c:ptCount val="12"/>
                <c:pt idx="0">
                  <c:v>14.000057795698925</c:v>
                </c:pt>
                <c:pt idx="1">
                  <c:v>15.000038690476188</c:v>
                </c:pt>
                <c:pt idx="2">
                  <c:v>10.000064516129033</c:v>
                </c:pt>
                <c:pt idx="3">
                  <c:v>11.000076388888887</c:v>
                </c:pt>
                <c:pt idx="4">
                  <c:v>10.999940860215055</c:v>
                </c:pt>
                <c:pt idx="5">
                  <c:v>12.000006944444442</c:v>
                </c:pt>
                <c:pt idx="6">
                  <c:v>13.000018817204301</c:v>
                </c:pt>
                <c:pt idx="7">
                  <c:v>10.000064516129033</c:v>
                </c:pt>
                <c:pt idx="8">
                  <c:v>9.0000472222222232</c:v>
                </c:pt>
                <c:pt idx="9">
                  <c:v>9.0000255376344089</c:v>
                </c:pt>
                <c:pt idx="10">
                  <c:v>7.99994861111111</c:v>
                </c:pt>
                <c:pt idx="11">
                  <c:v>14.000057795698925</c:v>
                </c:pt>
              </c:numCache>
            </c:numRef>
          </c:val>
          <c:smooth val="0"/>
        </c:ser>
        <c:ser>
          <c:idx val="4"/>
          <c:order val="2"/>
          <c:tx>
            <c:strRef>
              <c:f>'354600'!$F$5</c:f>
              <c:strCache>
                <c:ptCount val="1"/>
                <c:pt idx="0">
                  <c:v>HYDROSS
2009 HIA
(Existing)</c:v>
                </c:pt>
              </c:strCache>
            </c:strRef>
          </c:tx>
          <c:spPr>
            <a:ln>
              <a:solidFill>
                <a:schemeClr val="accent3"/>
              </a:solidFill>
              <a:prstDash val="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'354600'!$F$23:$F$34</c:f>
              <c:numCache>
                <c:formatCode>[&gt;=20]#,##0_);[&lt;=-20]\(#,##0\);#,##0.0_)</c:formatCode>
                <c:ptCount val="12"/>
                <c:pt idx="0">
                  <c:v>17.118938508064517</c:v>
                </c:pt>
                <c:pt idx="1">
                  <c:v>17.576870535714285</c:v>
                </c:pt>
                <c:pt idx="2">
                  <c:v>17.024569892473117</c:v>
                </c:pt>
                <c:pt idx="3">
                  <c:v>16.906724999999998</c:v>
                </c:pt>
                <c:pt idx="4">
                  <c:v>16.396272513440859</c:v>
                </c:pt>
                <c:pt idx="5">
                  <c:v>17.933754513888893</c:v>
                </c:pt>
                <c:pt idx="6">
                  <c:v>18.478887432795695</c:v>
                </c:pt>
                <c:pt idx="7">
                  <c:v>20.47420833333333</c:v>
                </c:pt>
                <c:pt idx="8">
                  <c:v>21.204787847222224</c:v>
                </c:pt>
                <c:pt idx="9">
                  <c:v>21.89510450268817</c:v>
                </c:pt>
                <c:pt idx="10">
                  <c:v>20.838720833333333</c:v>
                </c:pt>
                <c:pt idx="11">
                  <c:v>19.799112903225808</c:v>
                </c:pt>
              </c:numCache>
            </c:numRef>
          </c:val>
          <c:smooth val="0"/>
        </c:ser>
        <c:ser>
          <c:idx val="5"/>
          <c:order val="3"/>
          <c:tx>
            <c:strRef>
              <c:f>'354600'!$G$5</c:f>
              <c:strCache>
                <c:ptCount val="1"/>
                <c:pt idx="0">
                  <c:v>HYDROSS
Achievable
Management
Target
Oper. Improv.</c:v>
                </c:pt>
              </c:strCache>
            </c:strRef>
          </c:tx>
          <c:spPr>
            <a:ln>
              <a:solidFill>
                <a:schemeClr val="accent2"/>
              </a:solidFill>
              <a:prstDash val="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'354600'!$G$23:$G$34</c:f>
              <c:numCache>
                <c:formatCode>[&gt;=20]#,##0_);[&lt;=-20]\(#,##0\);#,##0.0_)</c:formatCode>
                <c:ptCount val="12"/>
                <c:pt idx="0">
                  <c:v>16.013227822580646</c:v>
                </c:pt>
                <c:pt idx="1">
                  <c:v>16.566871651785714</c:v>
                </c:pt>
                <c:pt idx="2">
                  <c:v>10.939359543010752</c:v>
                </c:pt>
                <c:pt idx="3">
                  <c:v>11.777753472222221</c:v>
                </c:pt>
                <c:pt idx="4">
                  <c:v>12.150457325268816</c:v>
                </c:pt>
                <c:pt idx="5">
                  <c:v>13.203704861111111</c:v>
                </c:pt>
                <c:pt idx="6">
                  <c:v>15.065597782258065</c:v>
                </c:pt>
                <c:pt idx="7">
                  <c:v>14.47820295698925</c:v>
                </c:pt>
                <c:pt idx="8">
                  <c:v>15.643241319444448</c:v>
                </c:pt>
                <c:pt idx="9">
                  <c:v>16.094382392473122</c:v>
                </c:pt>
                <c:pt idx="10">
                  <c:v>14.243506597222222</c:v>
                </c:pt>
                <c:pt idx="11">
                  <c:v>18.850913642473117</c:v>
                </c:pt>
              </c:numCache>
            </c:numRef>
          </c:val>
          <c:smooth val="0"/>
        </c:ser>
        <c:dLbls>
          <c:showLegendKey val="0"/>
          <c:showVal val="0"/>
          <c:showCatName val="0"/>
          <c:showSerName val="0"/>
          <c:showPercent val="0"/>
          <c:showBubbleSize val="0"/>
        </c:dLbls>
        <c:marker val="1"/>
        <c:smooth val="0"/>
        <c:axId val="125358848"/>
        <c:axId val="125360384"/>
      </c:lineChart>
      <c:catAx>
        <c:axId val="125358848"/>
        <c:scaling>
          <c:orientation val="minMax"/>
        </c:scaling>
        <c:delete val="0"/>
        <c:axPos val="b"/>
        <c:majorTickMark val="out"/>
        <c:minorTickMark val="none"/>
        <c:tickLblPos val="nextTo"/>
        <c:crossAx val="125360384"/>
        <c:crosses val="autoZero"/>
        <c:auto val="1"/>
        <c:lblAlgn val="ctr"/>
        <c:lblOffset val="100"/>
        <c:noMultiLvlLbl val="0"/>
      </c:catAx>
      <c:valAx>
        <c:axId val="125360384"/>
        <c:scaling>
          <c:orientation val="minMax"/>
          <c:max val="5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5358848"/>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1"/>
          <c:order val="0"/>
          <c:tx>
            <c:strRef>
              <c:f>'354600'!$C$4</c:f>
              <c:strCache>
                <c:ptCount val="1"/>
                <c:pt idx="0">
                  <c:v>HYDROSS
Enforceable
Min. Flow
Oper. Improv.</c:v>
                </c:pt>
              </c:strCache>
            </c:strRef>
          </c:tx>
          <c:spPr>
            <a:ln>
              <a:solidFill>
                <a:schemeClr val="tx1"/>
              </a:solidFill>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'354600'!$C$23:$C$34</c:f>
              <c:numCache>
                <c:formatCode>[&gt;=20]#,##0_);[&lt;=-20]\(#,##0\);#,##0.0_)</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ser>
        <c:ser>
          <c:idx val="3"/>
          <c:order val="1"/>
          <c:tx>
            <c:strRef>
              <c:f>'354600'!$K$5</c:f>
              <c:strCache>
                <c:ptCount val="1"/>
                <c:pt idx="0">
                  <c:v>HYDROSS
Natural
Flow</c:v>
                </c:pt>
              </c:strCache>
            </c:strRef>
          </c:tx>
          <c:spPr>
            <a:ln>
              <a:solidFill>
                <a:schemeClr val="accent1"/>
              </a:solidFill>
              <a:prstDash val="sys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'354600'!$K$23:$K$34</c:f>
              <c:numCache>
                <c:formatCode>[&gt;=20]#,##0_);[&lt;=-20]\(#,##0\);#,##0.0_)</c:formatCode>
                <c:ptCount val="12"/>
                <c:pt idx="0">
                  <c:v>14.000057795698925</c:v>
                </c:pt>
                <c:pt idx="1">
                  <c:v>15.000038690476183</c:v>
                </c:pt>
                <c:pt idx="2">
                  <c:v>10.000064516129033</c:v>
                </c:pt>
                <c:pt idx="3">
                  <c:v>11.000076388888891</c:v>
                </c:pt>
                <c:pt idx="4">
                  <c:v>10.999940860215052</c:v>
                </c:pt>
                <c:pt idx="5">
                  <c:v>12.000006944444445</c:v>
                </c:pt>
                <c:pt idx="6">
                  <c:v>13.000018817204301</c:v>
                </c:pt>
                <c:pt idx="7">
                  <c:v>10.000064516129033</c:v>
                </c:pt>
                <c:pt idx="8">
                  <c:v>9.0000472222222232</c:v>
                </c:pt>
                <c:pt idx="9">
                  <c:v>9.0000255376344107</c:v>
                </c:pt>
                <c:pt idx="10">
                  <c:v>7.9999486111111073</c:v>
                </c:pt>
                <c:pt idx="11">
                  <c:v>14.000057795698925</c:v>
                </c:pt>
              </c:numCache>
            </c:numRef>
          </c:val>
          <c:smooth val="0"/>
        </c:ser>
        <c:ser>
          <c:idx val="4"/>
          <c:order val="2"/>
          <c:tx>
            <c:strRef>
              <c:f>'354600'!$M$5</c:f>
              <c:strCache>
                <c:ptCount val="1"/>
                <c:pt idx="0">
                  <c:v>HYDROSS
2009 HIA
(Existing)</c:v>
                </c:pt>
              </c:strCache>
            </c:strRef>
          </c:tx>
          <c:spPr>
            <a:ln>
              <a:solidFill>
                <a:schemeClr val="accent3"/>
              </a:solidFill>
              <a:prstDash val="sys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'354600'!$M$23:$M$34</c:f>
              <c:numCache>
                <c:formatCode>[&gt;=20]#,##0_);[&lt;=-20]\(#,##0\);#,##0.0_)</c:formatCode>
                <c:ptCount val="12"/>
                <c:pt idx="0">
                  <c:v>17.42709005376344</c:v>
                </c:pt>
                <c:pt idx="1">
                  <c:v>17.811323040674601</c:v>
                </c:pt>
                <c:pt idx="2">
                  <c:v>17.065364023297494</c:v>
                </c:pt>
                <c:pt idx="3">
                  <c:v>16.86060775462963</c:v>
                </c:pt>
                <c:pt idx="4">
                  <c:v>16.210991263440864</c:v>
                </c:pt>
                <c:pt idx="5">
                  <c:v>17.170432175925928</c:v>
                </c:pt>
                <c:pt idx="6">
                  <c:v>16.521622983870973</c:v>
                </c:pt>
                <c:pt idx="7">
                  <c:v>18.662081541218633</c:v>
                </c:pt>
                <c:pt idx="8">
                  <c:v>19.190375925925927</c:v>
                </c:pt>
                <c:pt idx="9">
                  <c:v>20.121061267921149</c:v>
                </c:pt>
                <c:pt idx="10">
                  <c:v>19.26132337962963</c:v>
                </c:pt>
                <c:pt idx="11">
                  <c:v>18.619051187275986</c:v>
                </c:pt>
              </c:numCache>
            </c:numRef>
          </c:val>
          <c:smooth val="0"/>
        </c:ser>
        <c:ser>
          <c:idx val="5"/>
          <c:order val="3"/>
          <c:tx>
            <c:strRef>
              <c:f>'354600'!$N$5</c:f>
              <c:strCache>
                <c:ptCount val="1"/>
                <c:pt idx="0">
                  <c:v>HYDROSS
Achievable
Management
Target
Oper. Improv.</c:v>
                </c:pt>
              </c:strCache>
            </c:strRef>
          </c:tx>
          <c:spPr>
            <a:ln>
              <a:solidFill>
                <a:schemeClr val="accent2"/>
              </a:solidFill>
              <a:prstDash val="sys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'354600'!$N$23:$N$34</c:f>
              <c:numCache>
                <c:formatCode>[&gt;=20]#,##0_);[&lt;=-20]\(#,##0\);#,##0.0_)</c:formatCode>
                <c:ptCount val="12"/>
                <c:pt idx="0">
                  <c:v>16.967241263440858</c:v>
                </c:pt>
                <c:pt idx="1">
                  <c:v>17.457250992063493</c:v>
                </c:pt>
                <c:pt idx="2">
                  <c:v>11.531077732974913</c:v>
                </c:pt>
                <c:pt idx="3">
                  <c:v>12.085043055555555</c:v>
                </c:pt>
                <c:pt idx="4">
                  <c:v>11.915152441756272</c:v>
                </c:pt>
                <c:pt idx="5">
                  <c:v>13.039710648148148</c:v>
                </c:pt>
                <c:pt idx="6">
                  <c:v>14.730598006272398</c:v>
                </c:pt>
                <c:pt idx="7">
                  <c:v>13.758179771505374</c:v>
                </c:pt>
                <c:pt idx="8">
                  <c:v>14.115882407407407</c:v>
                </c:pt>
                <c:pt idx="9">
                  <c:v>14.023748207885307</c:v>
                </c:pt>
                <c:pt idx="10">
                  <c:v>12.291961458333335</c:v>
                </c:pt>
                <c:pt idx="11">
                  <c:v>17.318368951612904</c:v>
                </c:pt>
              </c:numCache>
            </c:numRef>
          </c:val>
          <c:smooth val="0"/>
        </c:ser>
        <c:dLbls>
          <c:showLegendKey val="0"/>
          <c:showVal val="0"/>
          <c:showCatName val="0"/>
          <c:showSerName val="0"/>
          <c:showPercent val="0"/>
          <c:showBubbleSize val="0"/>
        </c:dLbls>
        <c:marker val="1"/>
        <c:smooth val="0"/>
        <c:axId val="125404288"/>
        <c:axId val="125405824"/>
      </c:lineChart>
      <c:catAx>
        <c:axId val="125404288"/>
        <c:scaling>
          <c:orientation val="minMax"/>
        </c:scaling>
        <c:delete val="0"/>
        <c:axPos val="b"/>
        <c:majorTickMark val="out"/>
        <c:minorTickMark val="none"/>
        <c:tickLblPos val="nextTo"/>
        <c:crossAx val="125405824"/>
        <c:crosses val="autoZero"/>
        <c:auto val="1"/>
        <c:lblAlgn val="ctr"/>
        <c:lblOffset val="100"/>
        <c:noMultiLvlLbl val="0"/>
      </c:catAx>
      <c:valAx>
        <c:axId val="125405824"/>
        <c:scaling>
          <c:orientation val="minMax"/>
          <c:max val="5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5404288"/>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'354600'!$C$4</c:f>
              <c:strCache>
                <c:ptCount val="1"/>
                <c:pt idx="0">
                  <c:v>HYDROSS
Enforceable
Min. Flow
Oper. Improv.</c:v>
                </c:pt>
              </c:strCache>
            </c:strRef>
          </c:tx>
          <c:spPr>
            <a:ln>
              <a:solidFill>
                <a:schemeClr val="tx1"/>
              </a:solidFill>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'354600'!$C$23:$C$34</c:f>
              <c:numCache>
                <c:formatCode>[&gt;=20]#,##0_);[&lt;=-20]\(#,##0\);#,##0.0_)</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ser>
        <c:ser>
          <c:idx val="3"/>
          <c:order val="1"/>
          <c:tx>
            <c:strRef>
              <c:f>'354600'!$R$5</c:f>
              <c:strCache>
                <c:ptCount val="1"/>
                <c:pt idx="0">
                  <c:v>HYDROSS
Natural
Flow</c:v>
                </c:pt>
              </c:strCache>
            </c:strRef>
          </c:tx>
          <c:spPr>
            <a:ln>
              <a:solidFill>
                <a:schemeClr val="accent1"/>
              </a:solidFill>
              <a:prstDash val="sysDot"/>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'354600'!$R$23:$R$34</c:f>
              <c:numCache>
                <c:formatCode>[&gt;=20]#,##0_);[&lt;=-20]\(#,##0\);#,##0.0_)</c:formatCode>
                <c:ptCount val="12"/>
                <c:pt idx="0">
                  <c:v>14.000057795698925</c:v>
                </c:pt>
                <c:pt idx="1">
                  <c:v>15.000038690476188</c:v>
                </c:pt>
                <c:pt idx="2">
                  <c:v>10.000064516129033</c:v>
                </c:pt>
                <c:pt idx="3">
                  <c:v>11.000076388888887</c:v>
                </c:pt>
                <c:pt idx="4">
                  <c:v>10.999940860215055</c:v>
                </c:pt>
                <c:pt idx="5">
                  <c:v>12.000006944444442</c:v>
                </c:pt>
                <c:pt idx="6">
                  <c:v>13.000018817204301</c:v>
                </c:pt>
                <c:pt idx="7">
                  <c:v>10.000064516129033</c:v>
                </c:pt>
                <c:pt idx="8">
                  <c:v>9.0000472222222232</c:v>
                </c:pt>
                <c:pt idx="9">
                  <c:v>9.0000255376344089</c:v>
                </c:pt>
                <c:pt idx="10">
                  <c:v>7.99994861111111</c:v>
                </c:pt>
                <c:pt idx="11">
                  <c:v>14.000057795698925</c:v>
                </c:pt>
              </c:numCache>
            </c:numRef>
          </c:val>
          <c:smooth val="0"/>
        </c:ser>
        <c:ser>
          <c:idx val="4"/>
          <c:order val="2"/>
          <c:tx>
            <c:strRef>
              <c:f>'354600'!$T$5</c:f>
              <c:strCache>
                <c:ptCount val="1"/>
                <c:pt idx="0">
                  <c:v>HYDROSS
2009 HIA
(Existing)</c:v>
                </c:pt>
              </c:strCache>
            </c:strRef>
          </c:tx>
          <c:spPr>
            <a:ln>
              <a:solidFill>
                <a:schemeClr val="accent3"/>
              </a:solidFill>
              <a:prstDash val="sysDot"/>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'354600'!$T$23:$T$34</c:f>
              <c:numCache>
                <c:formatCode>[&gt;=20]#,##0_);[&lt;=-20]\(#,##0\);#,##0.0_)</c:formatCode>
                <c:ptCount val="12"/>
                <c:pt idx="0">
                  <c:v>17.367362567204303</c:v>
                </c:pt>
                <c:pt idx="1">
                  <c:v>17.76485267857143</c:v>
                </c:pt>
                <c:pt idx="2">
                  <c:v>17.02330947580645</c:v>
                </c:pt>
                <c:pt idx="3">
                  <c:v>16.854459722222224</c:v>
                </c:pt>
                <c:pt idx="4">
                  <c:v>15.836037634408603</c:v>
                </c:pt>
                <c:pt idx="5">
                  <c:v>15.570221180555558</c:v>
                </c:pt>
                <c:pt idx="6">
                  <c:v>15.186353830645162</c:v>
                </c:pt>
                <c:pt idx="7">
                  <c:v>16.884866935483871</c:v>
                </c:pt>
                <c:pt idx="8">
                  <c:v>16.539397569444443</c:v>
                </c:pt>
                <c:pt idx="9">
                  <c:v>18.17358198924731</c:v>
                </c:pt>
                <c:pt idx="10">
                  <c:v>17.400682291666669</c:v>
                </c:pt>
                <c:pt idx="11">
                  <c:v>17.198548051075267</c:v>
                </c:pt>
              </c:numCache>
            </c:numRef>
          </c:val>
          <c:smooth val="0"/>
        </c:ser>
        <c:ser>
          <c:idx val="5"/>
          <c:order val="3"/>
          <c:tx>
            <c:strRef>
              <c:f>'354600'!$U$5</c:f>
              <c:strCache>
                <c:ptCount val="1"/>
                <c:pt idx="0">
                  <c:v>HYDROSS
Achievable
Flow
Oper. Improv.</c:v>
                </c:pt>
              </c:strCache>
            </c:strRef>
          </c:tx>
          <c:spPr>
            <a:ln>
              <a:solidFill>
                <a:schemeClr val="accent2"/>
              </a:solidFill>
              <a:prstDash val="sysDot"/>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'354600'!$U$23:$U$34</c:f>
              <c:numCache>
                <c:formatCode>[&gt;=20]#,##0_);[&lt;=-20]\(#,##0\);#,##0.0_)</c:formatCode>
                <c:ptCount val="12"/>
                <c:pt idx="0">
                  <c:v>16.277630712365589</c:v>
                </c:pt>
                <c:pt idx="1">
                  <c:v>16.809231770833328</c:v>
                </c:pt>
                <c:pt idx="2">
                  <c:v>11.153427083333334</c:v>
                </c:pt>
                <c:pt idx="3">
                  <c:v>11.87648611111111</c:v>
                </c:pt>
                <c:pt idx="4">
                  <c:v>11.642672043010753</c:v>
                </c:pt>
                <c:pt idx="5">
                  <c:v>12.810580902777779</c:v>
                </c:pt>
                <c:pt idx="6">
                  <c:v>14.207457325268816</c:v>
                </c:pt>
                <c:pt idx="7">
                  <c:v>12.465561491935484</c:v>
                </c:pt>
                <c:pt idx="8">
                  <c:v>12.816210763888892</c:v>
                </c:pt>
                <c:pt idx="9">
                  <c:v>13.083368951612902</c:v>
                </c:pt>
                <c:pt idx="10">
                  <c:v>11.823884722222221</c:v>
                </c:pt>
                <c:pt idx="11">
                  <c:v>16.990091397849465</c:v>
                </c:pt>
              </c:numCache>
            </c:numRef>
          </c:val>
          <c:smooth val="0"/>
        </c:ser>
        <c:dLbls>
          <c:showLegendKey val="0"/>
          <c:showVal val="0"/>
          <c:showCatName val="0"/>
          <c:showSerName val="0"/>
          <c:showPercent val="0"/>
          <c:showBubbleSize val="0"/>
        </c:dLbls>
        <c:marker val="1"/>
        <c:smooth val="0"/>
        <c:axId val="125531648"/>
        <c:axId val="125533184"/>
      </c:lineChart>
      <c:catAx>
        <c:axId val="125531648"/>
        <c:scaling>
          <c:orientation val="minMax"/>
        </c:scaling>
        <c:delete val="0"/>
        <c:axPos val="b"/>
        <c:majorTickMark val="out"/>
        <c:minorTickMark val="none"/>
        <c:tickLblPos val="nextTo"/>
        <c:crossAx val="125533184"/>
        <c:crosses val="autoZero"/>
        <c:auto val="1"/>
        <c:lblAlgn val="ctr"/>
        <c:lblOffset val="100"/>
        <c:noMultiLvlLbl val="0"/>
      </c:catAx>
      <c:valAx>
        <c:axId val="125533184"/>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531648"/>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0"/>
          <c:order val="0"/>
          <c:tx>
            <c:strRef>
              <c:f>'356800'!$B$4</c:f>
              <c:strCache>
                <c:ptCount val="1"/>
                <c:pt idx="0">
                  <c:v>Interim
Instream
Flow</c:v>
                </c:pt>
              </c:strCache>
            </c:strRef>
          </c:tx>
          <c:spPr>
            <a:ln>
              <a:solidFill>
                <a:schemeClr val="tx1"/>
              </a:solidFill>
              <a:prstDash val="dash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'356800'!$B$23:$B$34</c:f>
              <c:numCache>
                <c:formatCode>[&gt;=20]#,##0_);[&lt;=-20]\(#,##0\);#,##0.0_)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ser>
        <c:ser>
          <c:idx val="1"/>
          <c:order val="1"/>
          <c:tx>
            <c:strRef>
              <c:f>'356800'!$C$4</c:f>
              <c:strCache>
                <c:ptCount val="1"/>
                <c:pt idx="0">
                  <c:v>HYDROSS
Enforceable
Min. Flow
Oper. Improv.</c:v>
                </c:pt>
              </c:strCache>
            </c:strRef>
          </c:tx>
          <c:spPr>
            <a:ln>
              <a:solidFill>
                <a:schemeClr val="tx1"/>
              </a:solidFill>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'356800'!$C$23:$C$34</c:f>
              <c:numCache>
                <c:formatCode>[&gt;=20]#,##0_);[&lt;=-20]\(#,##0\);#,##0.0_)</c:formatCode>
                <c:ptCount val="12"/>
                <c:pt idx="0">
                  <c:v>2.5</c:v>
                </c:pt>
                <c:pt idx="1">
                  <c:v>2.5</c:v>
                </c:pt>
                <c:pt idx="2">
                  <c:v>4</c:v>
                </c:pt>
                <c:pt idx="3">
                  <c:v>5</c:v>
                </c:pt>
                <c:pt idx="4">
                  <c:v>13</c:v>
                </c:pt>
                <c:pt idx="5">
                  <c:v>9</c:v>
                </c:pt>
                <c:pt idx="6">
                  <c:v>5</c:v>
                </c:pt>
                <c:pt idx="7">
                  <c:v>2.8</c:v>
                </c:pt>
                <c:pt idx="8">
                  <c:v>2.8</c:v>
                </c:pt>
                <c:pt idx="9">
                  <c:v>2.8</c:v>
                </c:pt>
                <c:pt idx="10">
                  <c:v>2.8</c:v>
                </c:pt>
                <c:pt idx="11">
                  <c:v>2.7</c:v>
                </c:pt>
              </c:numCache>
            </c:numRef>
          </c:val>
          <c:smooth val="0"/>
        </c:ser>
        <c:ser>
          <c:idx val="3"/>
          <c:order val="2"/>
          <c:tx>
            <c:strRef>
              <c:f>'356800'!$D$5</c:f>
              <c:strCache>
                <c:ptCount val="1"/>
                <c:pt idx="0">
                  <c:v>HYDROSS
Natural
Flow</c:v>
                </c:pt>
              </c:strCache>
            </c:strRef>
          </c:tx>
          <c:spPr>
            <a:ln>
              <a:solidFill>
                <a:schemeClr val="accent1"/>
              </a:solidFill>
              <a:prstDash val="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'356800'!$D$23:$D$34</c:f>
              <c:numCache>
                <c:formatCode>[&gt;=20]#,##0_);[&lt;=-20]\(#,##0\);#,##0.0_)</c:formatCode>
                <c:ptCount val="12"/>
                <c:pt idx="0">
                  <c:v>7.8760184811827969</c:v>
                </c:pt>
                <c:pt idx="1">
                  <c:v>5.7493456101190477</c:v>
                </c:pt>
                <c:pt idx="2">
                  <c:v>5.8537815860215057</c:v>
                </c:pt>
                <c:pt idx="3">
                  <c:v>14.553695138888887</c:v>
                </c:pt>
                <c:pt idx="4">
                  <c:v>48.805081653225812</c:v>
                </c:pt>
                <c:pt idx="5">
                  <c:v>93.788654513888886</c:v>
                </c:pt>
                <c:pt idx="6">
                  <c:v>71.572028561827963</c:v>
                </c:pt>
                <c:pt idx="7">
                  <c:v>27.218819892473114</c:v>
                </c:pt>
                <c:pt idx="8">
                  <c:v>19.552045486111112</c:v>
                </c:pt>
                <c:pt idx="9">
                  <c:v>16.05038978494624</c:v>
                </c:pt>
                <c:pt idx="10">
                  <c:v>15.025469097222221</c:v>
                </c:pt>
                <c:pt idx="11">
                  <c:v>10.88768245967742</c:v>
                </c:pt>
              </c:numCache>
            </c:numRef>
          </c:val>
          <c:smooth val="0"/>
        </c:ser>
        <c:ser>
          <c:idx val="4"/>
          <c:order val="3"/>
          <c:tx>
            <c:strRef>
              <c:f>'356800'!$F$5</c:f>
              <c:strCache>
                <c:ptCount val="1"/>
                <c:pt idx="0">
                  <c:v>HYDROSS
2009 HIA
(Existing)</c:v>
                </c:pt>
              </c:strCache>
            </c:strRef>
          </c:tx>
          <c:spPr>
            <a:ln>
              <a:solidFill>
                <a:schemeClr val="accent3"/>
              </a:solidFill>
              <a:prstDash val="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'356800'!$F$23:$F$34</c:f>
              <c:numCache>
                <c:formatCode>[&gt;=20]#,##0_);[&lt;=-20]\(#,##0\);#,##0.0_)</c:formatCode>
                <c:ptCount val="12"/>
                <c:pt idx="0">
                  <c:v>6.8586589381720442</c:v>
                </c:pt>
                <c:pt idx="1">
                  <c:v>3.4990066964285718</c:v>
                </c:pt>
                <c:pt idx="2">
                  <c:v>0.74998857526881724</c:v>
                </c:pt>
                <c:pt idx="3">
                  <c:v>2.9999597222222221</c:v>
                </c:pt>
                <c:pt idx="4">
                  <c:v>6.2309714381720438</c:v>
                </c:pt>
                <c:pt idx="5">
                  <c:v>29.424301041666663</c:v>
                </c:pt>
                <c:pt idx="6">
                  <c:v>24.060134408602153</c:v>
                </c:pt>
                <c:pt idx="7">
                  <c:v>4.0761061827956988</c:v>
                </c:pt>
                <c:pt idx="8">
                  <c:v>2.9638697916666672</c:v>
                </c:pt>
                <c:pt idx="9">
                  <c:v>5.4938309811827954</c:v>
                </c:pt>
                <c:pt idx="10">
                  <c:v>4.1571902777777785</c:v>
                </c:pt>
                <c:pt idx="11">
                  <c:v>6.9800655241935488</c:v>
                </c:pt>
              </c:numCache>
            </c:numRef>
          </c:val>
          <c:smooth val="0"/>
        </c:ser>
        <c:ser>
          <c:idx val="5"/>
          <c:order val="4"/>
          <c:tx>
            <c:strRef>
              <c:f>'356800'!$G$5</c:f>
              <c:strCache>
                <c:ptCount val="1"/>
                <c:pt idx="0">
                  <c:v>HYDROSS
Achievable
Management
Target
Oper. Improv.</c:v>
                </c:pt>
              </c:strCache>
            </c:strRef>
          </c:tx>
          <c:spPr>
            <a:ln>
              <a:solidFill>
                <a:schemeClr val="accent2"/>
              </a:solidFill>
              <a:prstDash val="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'356800'!$G$23:$G$34</c:f>
              <c:numCache>
                <c:formatCode>[&gt;=20]#,##0_);[&lt;=-20]\(#,##0\);#,##0.0_)</c:formatCode>
                <c:ptCount val="12"/>
                <c:pt idx="0">
                  <c:v>4.5935275537634404</c:v>
                </c:pt>
                <c:pt idx="1">
                  <c:v>3.6387779017857143</c:v>
                </c:pt>
                <c:pt idx="2">
                  <c:v>4.5540073924731184</c:v>
                </c:pt>
                <c:pt idx="3">
                  <c:v>6.5000527777777766</c:v>
                </c:pt>
                <c:pt idx="4">
                  <c:v>24.999998655913981</c:v>
                </c:pt>
                <c:pt idx="5">
                  <c:v>50.000056944444445</c:v>
                </c:pt>
                <c:pt idx="6">
                  <c:v>35.000063172043006</c:v>
                </c:pt>
                <c:pt idx="7">
                  <c:v>4.2753739919354832</c:v>
                </c:pt>
                <c:pt idx="8">
                  <c:v>2.9999597222222221</c:v>
                </c:pt>
                <c:pt idx="9">
                  <c:v>2.8000766129032257</c:v>
                </c:pt>
                <c:pt idx="10">
                  <c:v>4.4020472222222233</c:v>
                </c:pt>
                <c:pt idx="11">
                  <c:v>3.7979606854838717</c:v>
                </c:pt>
              </c:numCache>
            </c:numRef>
          </c:val>
          <c:smooth val="0"/>
        </c:ser>
        <c:dLbls>
          <c:showLegendKey val="0"/>
          <c:showVal val="0"/>
          <c:showCatName val="0"/>
          <c:showSerName val="0"/>
          <c:showPercent val="0"/>
          <c:showBubbleSize val="0"/>
        </c:dLbls>
        <c:marker val="1"/>
        <c:smooth val="0"/>
        <c:axId val="125844480"/>
        <c:axId val="125862656"/>
      </c:lineChart>
      <c:catAx>
        <c:axId val="125844480"/>
        <c:scaling>
          <c:orientation val="minMax"/>
        </c:scaling>
        <c:delete val="0"/>
        <c:axPos val="b"/>
        <c:majorTickMark val="out"/>
        <c:minorTickMark val="none"/>
        <c:tickLblPos val="nextTo"/>
        <c:crossAx val="125862656"/>
        <c:crosses val="autoZero"/>
        <c:auto val="1"/>
        <c:lblAlgn val="ctr"/>
        <c:lblOffset val="100"/>
        <c:noMultiLvlLbl val="0"/>
      </c:catAx>
      <c:valAx>
        <c:axId val="125862656"/>
        <c:scaling>
          <c:orientation val="minMax"/>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844480"/>
        <c:crosses val="autoZero"/>
        <c:crossBetween val="between"/>
      </c:valAx>
    </c:plotArea>
    <c:legend>
      <c:legendPos val="b"/>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0"/>
          <c:order val="0"/>
          <c:tx>
            <c:strRef>
              <c:f>'356800'!$B$4</c:f>
              <c:strCache>
                <c:ptCount val="1"/>
                <c:pt idx="0">
                  <c:v>Interim
Instream
Flow</c:v>
                </c:pt>
              </c:strCache>
            </c:strRef>
          </c:tx>
          <c:spPr>
            <a:ln>
              <a:solidFill>
                <a:schemeClr val="tx1"/>
              </a:solidFill>
              <a:prstDash val="dash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'356800'!$B$23:$B$34</c:f>
              <c:numCache>
                <c:formatCode>[&gt;=20]#,##0_);[&lt;=-20]\(#,##0\);#,##0.0_)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ser>
        <c:ser>
          <c:idx val="1"/>
          <c:order val="1"/>
          <c:tx>
            <c:strRef>
              <c:f>'356800'!$C$4</c:f>
              <c:strCache>
                <c:ptCount val="1"/>
                <c:pt idx="0">
                  <c:v>HYDROSS
Enforceable
Min. Flow
Oper. Improv.</c:v>
                </c:pt>
              </c:strCache>
            </c:strRef>
          </c:tx>
          <c:spPr>
            <a:ln>
              <a:solidFill>
                <a:schemeClr val="tx1"/>
              </a:solidFill>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'356800'!$C$23:$C$34</c:f>
              <c:numCache>
                <c:formatCode>[&gt;=20]#,##0_);[&lt;=-20]\(#,##0\);#,##0.0_)</c:formatCode>
                <c:ptCount val="12"/>
                <c:pt idx="0">
                  <c:v>2.5</c:v>
                </c:pt>
                <c:pt idx="1">
                  <c:v>2.5</c:v>
                </c:pt>
                <c:pt idx="2">
                  <c:v>4</c:v>
                </c:pt>
                <c:pt idx="3">
                  <c:v>5</c:v>
                </c:pt>
                <c:pt idx="4">
                  <c:v>13</c:v>
                </c:pt>
                <c:pt idx="5">
                  <c:v>9</c:v>
                </c:pt>
                <c:pt idx="6">
                  <c:v>5</c:v>
                </c:pt>
                <c:pt idx="7">
                  <c:v>2.8</c:v>
                </c:pt>
                <c:pt idx="8">
                  <c:v>2.8</c:v>
                </c:pt>
                <c:pt idx="9">
                  <c:v>2.8</c:v>
                </c:pt>
                <c:pt idx="10">
                  <c:v>2.8</c:v>
                </c:pt>
                <c:pt idx="11">
                  <c:v>2.7</c:v>
                </c:pt>
              </c:numCache>
            </c:numRef>
          </c:val>
          <c:smooth val="0"/>
        </c:ser>
        <c:ser>
          <c:idx val="3"/>
          <c:order val="2"/>
          <c:tx>
            <c:strRef>
              <c:f>'356800'!$K$5</c:f>
              <c:strCache>
                <c:ptCount val="1"/>
                <c:pt idx="0">
                  <c:v>HYDROSS
Natural
Flow</c:v>
                </c:pt>
              </c:strCache>
            </c:strRef>
          </c:tx>
          <c:spPr>
            <a:ln>
              <a:solidFill>
                <a:schemeClr val="accent1"/>
              </a:solidFill>
              <a:prstDash val="sys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'356800'!$K$23:$K$34</c:f>
              <c:numCache>
                <c:formatCode>[&gt;=20]#,##0_);[&lt;=-20]\(#,##0\);#,##0.0_)</c:formatCode>
                <c:ptCount val="12"/>
                <c:pt idx="0">
                  <c:v>6.5679499327956998</c:v>
                </c:pt>
                <c:pt idx="1">
                  <c:v>5.2493353174603188</c:v>
                </c:pt>
                <c:pt idx="2">
                  <c:v>5.5151631944444448</c:v>
                </c:pt>
                <c:pt idx="3">
                  <c:v>11.975918981481481</c:v>
                </c:pt>
                <c:pt idx="4">
                  <c:v>49.433121527777779</c:v>
                </c:pt>
                <c:pt idx="5">
                  <c:v>63.000092476851847</c:v>
                </c:pt>
                <c:pt idx="6">
                  <c:v>41.519141465053764</c:v>
                </c:pt>
                <c:pt idx="7">
                  <c:v>18.035871303763439</c:v>
                </c:pt>
                <c:pt idx="8">
                  <c:v>14.59117152777778</c:v>
                </c:pt>
                <c:pt idx="9">
                  <c:v>13.21805734767025</c:v>
                </c:pt>
                <c:pt idx="10">
                  <c:v>11.588718981481483</c:v>
                </c:pt>
                <c:pt idx="11">
                  <c:v>8.785009296594982</c:v>
                </c:pt>
              </c:numCache>
            </c:numRef>
          </c:val>
          <c:smooth val="0"/>
        </c:ser>
        <c:ser>
          <c:idx val="4"/>
          <c:order val="3"/>
          <c:tx>
            <c:strRef>
              <c:f>'356800'!$M$5</c:f>
              <c:strCache>
                <c:ptCount val="1"/>
                <c:pt idx="0">
                  <c:v>HYDROSS
2009 HIA
(Existing)</c:v>
                </c:pt>
              </c:strCache>
            </c:strRef>
          </c:tx>
          <c:spPr>
            <a:ln>
              <a:solidFill>
                <a:schemeClr val="accent3"/>
              </a:solidFill>
              <a:prstDash val="sys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'356800'!$M$23:$M$34</c:f>
              <c:numCache>
                <c:formatCode>[&gt;=20]#,##0_);[&lt;=-20]\(#,##0\);#,##0.0_)</c:formatCode>
                <c:ptCount val="12"/>
                <c:pt idx="0">
                  <c:v>4.9398981854838713</c:v>
                </c:pt>
                <c:pt idx="1">
                  <c:v>3.5533096478174602</c:v>
                </c:pt>
                <c:pt idx="2">
                  <c:v>0.40573219086021511</c:v>
                </c:pt>
                <c:pt idx="3">
                  <c:v>2.5844983796296295</c:v>
                </c:pt>
                <c:pt idx="4">
                  <c:v>4.6414233870967738</c:v>
                </c:pt>
                <c:pt idx="5">
                  <c:v>3.2270307870370365</c:v>
                </c:pt>
                <c:pt idx="6">
                  <c:v>2.4599945116487456</c:v>
                </c:pt>
                <c:pt idx="7">
                  <c:v>2.9238142921146957</c:v>
                </c:pt>
                <c:pt idx="8">
                  <c:v>1.1597793981481483</c:v>
                </c:pt>
                <c:pt idx="9">
                  <c:v>2.3727547043010748</c:v>
                </c:pt>
                <c:pt idx="10">
                  <c:v>1.1905335648148145</c:v>
                </c:pt>
                <c:pt idx="11">
                  <c:v>4.1209119623655921</c:v>
                </c:pt>
              </c:numCache>
            </c:numRef>
          </c:val>
          <c:smooth val="0"/>
        </c:ser>
        <c:ser>
          <c:idx val="5"/>
          <c:order val="4"/>
          <c:tx>
            <c:strRef>
              <c:f>'356800'!$N$5</c:f>
              <c:strCache>
                <c:ptCount val="1"/>
                <c:pt idx="0">
                  <c:v>HYDROSS
Achievable
Management
Target
Oper. Improv.</c:v>
                </c:pt>
              </c:strCache>
            </c:strRef>
          </c:tx>
          <c:spPr>
            <a:ln>
              <a:solidFill>
                <a:schemeClr val="accent2"/>
              </a:solidFill>
              <a:prstDash val="sys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'356800'!$N$23:$N$34</c:f>
              <c:numCache>
                <c:formatCode>[&gt;=20]#,##0_);[&lt;=-20]\(#,##0\);#,##0.0_)</c:formatCode>
                <c:ptCount val="12"/>
                <c:pt idx="0">
                  <c:v>3.2354760304659491</c:v>
                </c:pt>
                <c:pt idx="1">
                  <c:v>3.2775484871031746</c:v>
                </c:pt>
                <c:pt idx="2">
                  <c:v>4.3791347446236557</c:v>
                </c:pt>
                <c:pt idx="3">
                  <c:v>6.9696000000000007</c:v>
                </c:pt>
                <c:pt idx="4">
                  <c:v>20.792036626344078</c:v>
                </c:pt>
                <c:pt idx="5">
                  <c:v>24.999944444444449</c:v>
                </c:pt>
                <c:pt idx="6">
                  <c:v>13.839713821684589</c:v>
                </c:pt>
                <c:pt idx="7">
                  <c:v>3.6377793458781356</c:v>
                </c:pt>
                <c:pt idx="8">
                  <c:v>3.9939803240740748</c:v>
                </c:pt>
                <c:pt idx="9">
                  <c:v>5.1375396505376347</c:v>
                </c:pt>
                <c:pt idx="10">
                  <c:v>5.6237690972222225</c:v>
                </c:pt>
                <c:pt idx="11">
                  <c:v>4.1160193772401428</c:v>
                </c:pt>
              </c:numCache>
            </c:numRef>
          </c:val>
          <c:smooth val="0"/>
        </c:ser>
        <c:dLbls>
          <c:showLegendKey val="0"/>
          <c:showVal val="0"/>
          <c:showCatName val="0"/>
          <c:showSerName val="0"/>
          <c:showPercent val="0"/>
          <c:showBubbleSize val="0"/>
        </c:dLbls>
        <c:marker val="1"/>
        <c:smooth val="0"/>
        <c:axId val="125886848"/>
        <c:axId val="125888384"/>
      </c:lineChart>
      <c:catAx>
        <c:axId val="125886848"/>
        <c:scaling>
          <c:orientation val="minMax"/>
        </c:scaling>
        <c:delete val="0"/>
        <c:axPos val="b"/>
        <c:majorTickMark val="out"/>
        <c:minorTickMark val="none"/>
        <c:tickLblPos val="nextTo"/>
        <c:crossAx val="125888384"/>
        <c:crosses val="autoZero"/>
        <c:auto val="1"/>
        <c:lblAlgn val="ctr"/>
        <c:lblOffset val="100"/>
        <c:noMultiLvlLbl val="0"/>
      </c:catAx>
      <c:valAx>
        <c:axId val="125888384"/>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88684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0"/>
          <c:order val="0"/>
          <c:tx>
            <c:strRef>
              <c:f>'356800'!$B$4</c:f>
              <c:strCache>
                <c:ptCount val="1"/>
                <c:pt idx="0">
                  <c:v>Interim
Instream
Flow</c:v>
                </c:pt>
              </c:strCache>
            </c:strRef>
          </c:tx>
          <c:spPr>
            <a:ln>
              <a:solidFill>
                <a:schemeClr val="tx1"/>
              </a:solidFill>
              <a:prstDash val="dash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'356800'!$B$23:$B$34</c:f>
              <c:numCache>
                <c:formatCode>[&gt;=20]#,##0_);[&lt;=-20]\(#,##0\);#,##0.0_)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ser>
        <c:ser>
          <c:idx val="1"/>
          <c:order val="1"/>
          <c:tx>
            <c:strRef>
              <c:f>'356800'!$C$4</c:f>
              <c:strCache>
                <c:ptCount val="1"/>
                <c:pt idx="0">
                  <c:v>HYDROSS
Enforceable
Min. Flow
Oper. Improv.</c:v>
                </c:pt>
              </c:strCache>
            </c:strRef>
          </c:tx>
          <c:spPr>
            <a:ln>
              <a:solidFill>
                <a:schemeClr val="tx1"/>
              </a:solidFill>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'356800'!$C$23:$C$34</c:f>
              <c:numCache>
                <c:formatCode>[&gt;=20]#,##0_);[&lt;=-20]\(#,##0\);#,##0.0_)</c:formatCode>
                <c:ptCount val="12"/>
                <c:pt idx="0">
                  <c:v>2.5</c:v>
                </c:pt>
                <c:pt idx="1">
                  <c:v>2.5</c:v>
                </c:pt>
                <c:pt idx="2">
                  <c:v>4</c:v>
                </c:pt>
                <c:pt idx="3">
                  <c:v>5</c:v>
                </c:pt>
                <c:pt idx="4">
                  <c:v>13</c:v>
                </c:pt>
                <c:pt idx="5">
                  <c:v>9</c:v>
                </c:pt>
                <c:pt idx="6">
                  <c:v>5</c:v>
                </c:pt>
                <c:pt idx="7">
                  <c:v>2.8</c:v>
                </c:pt>
                <c:pt idx="8">
                  <c:v>2.8</c:v>
                </c:pt>
                <c:pt idx="9">
                  <c:v>2.8</c:v>
                </c:pt>
                <c:pt idx="10">
                  <c:v>2.8</c:v>
                </c:pt>
                <c:pt idx="11">
                  <c:v>2.7</c:v>
                </c:pt>
              </c:numCache>
            </c:numRef>
          </c:val>
          <c:smooth val="0"/>
        </c:ser>
        <c:ser>
          <c:idx val="3"/>
          <c:order val="2"/>
          <c:tx>
            <c:strRef>
              <c:f>'356800'!$R$5</c:f>
              <c:strCache>
                <c:ptCount val="1"/>
                <c:pt idx="0">
                  <c:v>HYDROSS
Natural
Flow</c:v>
                </c:pt>
              </c:strCache>
            </c:strRef>
          </c:tx>
          <c:spPr>
            <a:ln>
              <a:solidFill>
                <a:schemeClr val="accent1"/>
              </a:solidFill>
              <a:prstDash val="sys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'356800'!$R$23:$R$34</c:f>
              <c:numCache>
                <c:formatCode>[&gt;=20]#,##0_);[&lt;=-20]\(#,##0\);#,##0.0_)</c:formatCode>
                <c:ptCount val="12"/>
                <c:pt idx="0">
                  <c:v>5.5410356182795697</c:v>
                </c:pt>
                <c:pt idx="1">
                  <c:v>4.0217645089285714</c:v>
                </c:pt>
                <c:pt idx="2">
                  <c:v>4.9971861559139779</c:v>
                </c:pt>
                <c:pt idx="3">
                  <c:v>15.230538888888889</c:v>
                </c:pt>
                <c:pt idx="4">
                  <c:v>43.719747647849459</c:v>
                </c:pt>
                <c:pt idx="5">
                  <c:v>33.729758333333329</c:v>
                </c:pt>
                <c:pt idx="6">
                  <c:v>14.509957325268818</c:v>
                </c:pt>
                <c:pt idx="7">
                  <c:v>9.1545688844086008</c:v>
                </c:pt>
                <c:pt idx="8">
                  <c:v>7.6238402777777772</c:v>
                </c:pt>
                <c:pt idx="9">
                  <c:v>8.1940907258064506</c:v>
                </c:pt>
                <c:pt idx="10">
                  <c:v>7.4370045138888905</c:v>
                </c:pt>
                <c:pt idx="11">
                  <c:v>5.1716522177419355</c:v>
                </c:pt>
              </c:numCache>
            </c:numRef>
          </c:val>
          <c:smooth val="0"/>
        </c:ser>
        <c:ser>
          <c:idx val="4"/>
          <c:order val="3"/>
          <c:tx>
            <c:strRef>
              <c:f>'356800'!$T$5</c:f>
              <c:strCache>
                <c:ptCount val="1"/>
                <c:pt idx="0">
                  <c:v>HYDROSS
2009 HIA
(Existing)</c:v>
                </c:pt>
              </c:strCache>
            </c:strRef>
          </c:tx>
          <c:spPr>
            <a:ln>
              <a:solidFill>
                <a:schemeClr val="accent3"/>
              </a:solidFill>
              <a:prstDash val="sys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'356800'!$T$23:$T$34</c:f>
              <c:numCache>
                <c:formatCode>[&gt;=20]#,##0_);[&lt;=-20]\(#,##0\);#,##0.0_)</c:formatCode>
                <c:ptCount val="12"/>
                <c:pt idx="0">
                  <c:v>3.2080856854838706</c:v>
                </c:pt>
                <c:pt idx="1">
                  <c:v>2.9955602678571429</c:v>
                </c:pt>
                <c:pt idx="2">
                  <c:v>0</c:v>
                </c:pt>
                <c:pt idx="3">
                  <c:v>2.9999597222222221</c:v>
                </c:pt>
                <c:pt idx="4">
                  <c:v>2.9999543010752689</c:v>
                </c:pt>
                <c:pt idx="5">
                  <c:v>2.4308815972222226</c:v>
                </c:pt>
                <c:pt idx="6">
                  <c:v>1.7936948924731184</c:v>
                </c:pt>
                <c:pt idx="7">
                  <c:v>0.18735483870967742</c:v>
                </c:pt>
                <c:pt idx="8">
                  <c:v>2.2687499999999999E-3</c:v>
                </c:pt>
                <c:pt idx="9">
                  <c:v>0.17405947580645162</c:v>
                </c:pt>
                <c:pt idx="10">
                  <c:v>0.14364548611111111</c:v>
                </c:pt>
                <c:pt idx="11">
                  <c:v>2.9999543010752689</c:v>
                </c:pt>
              </c:numCache>
            </c:numRef>
          </c:val>
          <c:smooth val="0"/>
        </c:ser>
        <c:ser>
          <c:idx val="5"/>
          <c:order val="4"/>
          <c:tx>
            <c:strRef>
              <c:f>'356800'!$U$5</c:f>
              <c:strCache>
                <c:ptCount val="1"/>
                <c:pt idx="0">
                  <c:v>HYDROSS
Achievable
Flow
Oper. Improv.</c:v>
                </c:pt>
              </c:strCache>
            </c:strRef>
          </c:tx>
          <c:spPr>
            <a:ln>
              <a:solidFill>
                <a:schemeClr val="accent2"/>
              </a:solidFill>
              <a:prstDash val="sys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'356800'!$U$23:$U$34</c:f>
              <c:numCache>
                <c:formatCode>[&gt;=20]#,##0_);[&lt;=-20]\(#,##0\);#,##0.0_)</c:formatCode>
                <c:ptCount val="12"/>
                <c:pt idx="0">
                  <c:v>2.8323595430107527</c:v>
                </c:pt>
                <c:pt idx="1">
                  <c:v>2.5723753720238092</c:v>
                </c:pt>
                <c:pt idx="2">
                  <c:v>4.3054206989247312</c:v>
                </c:pt>
                <c:pt idx="3">
                  <c:v>4.9999888888888888</c:v>
                </c:pt>
                <c:pt idx="4">
                  <c:v>16.09072311827957</c:v>
                </c:pt>
                <c:pt idx="5">
                  <c:v>9.0000472222222232</c:v>
                </c:pt>
                <c:pt idx="6">
                  <c:v>5.8925698924731185</c:v>
                </c:pt>
                <c:pt idx="7">
                  <c:v>2.8000766129032257</c:v>
                </c:pt>
                <c:pt idx="8">
                  <c:v>2.7999736111111115</c:v>
                </c:pt>
                <c:pt idx="9">
                  <c:v>2.8000766129032257</c:v>
                </c:pt>
                <c:pt idx="10">
                  <c:v>3.1653684027777782</c:v>
                </c:pt>
                <c:pt idx="11">
                  <c:v>2.7636871639784943</c:v>
                </c:pt>
              </c:numCache>
            </c:numRef>
          </c:val>
          <c:smooth val="0"/>
        </c:ser>
        <c:dLbls>
          <c:showLegendKey val="0"/>
          <c:showVal val="0"/>
          <c:showCatName val="0"/>
          <c:showSerName val="0"/>
          <c:showPercent val="0"/>
          <c:showBubbleSize val="0"/>
        </c:dLbls>
        <c:marker val="1"/>
        <c:smooth val="0"/>
        <c:axId val="125953536"/>
        <c:axId val="125955072"/>
      </c:lineChart>
      <c:catAx>
        <c:axId val="125953536"/>
        <c:scaling>
          <c:orientation val="minMax"/>
        </c:scaling>
        <c:delete val="0"/>
        <c:axPos val="b"/>
        <c:majorTickMark val="out"/>
        <c:minorTickMark val="none"/>
        <c:tickLblPos val="nextTo"/>
        <c:crossAx val="125955072"/>
        <c:crosses val="autoZero"/>
        <c:auto val="1"/>
        <c:lblAlgn val="ctr"/>
        <c:lblOffset val="100"/>
        <c:noMultiLvlLbl val="0"/>
      </c:catAx>
      <c:valAx>
        <c:axId val="125955072"/>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5953536"/>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'999403'!$C$4</c:f>
              <c:strCache>
                <c:ptCount val="1"/>
                <c:pt idx="0">
                  <c:v>HYDROSS
Enforceable
Min. Flow
Oper. Improv.</c:v>
                </c:pt>
              </c:strCache>
            </c:strRef>
          </c:tx>
          <c:spPr>
            <a:ln>
              <a:solidFill>
                <a:schemeClr val="tx1"/>
              </a:solidFill>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'999403'!$C$23:$C$34</c:f>
              <c:numCache>
                <c:formatCode>[&gt;=20]#,##0_);[&lt;=-20]\(#,##0\);#,##0.0_)</c:formatCode>
                <c:ptCount val="12"/>
              </c:numCache>
            </c:numRef>
          </c:val>
          <c:smooth val="0"/>
        </c:ser>
        <c:ser>
          <c:idx val="3"/>
          <c:order val="1"/>
          <c:tx>
            <c:strRef>
              <c:f>'999403'!$D$5</c:f>
              <c:strCache>
                <c:ptCount val="1"/>
                <c:pt idx="0">
                  <c:v>HYDROSS
Natural
Flow</c:v>
                </c:pt>
              </c:strCache>
            </c:strRef>
          </c:tx>
          <c:spPr>
            <a:ln>
              <a:solidFill>
                <a:schemeClr val="accent1"/>
              </a:solidFill>
              <a:prstDash val="dash"/>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'999403'!$D$23:$D$34</c:f>
              <c:numCache>
                <c:formatCode>[&gt;=20]#,##0_);[&lt;=-20]\(#,##0\);#,##0.0_)</c:formatCode>
                <c:ptCount val="12"/>
                <c:pt idx="0">
                  <c:v>7.8760184811827969</c:v>
                </c:pt>
                <c:pt idx="1">
                  <c:v>5.7493456101190477</c:v>
                </c:pt>
                <c:pt idx="2">
                  <c:v>5.8537815860215057</c:v>
                </c:pt>
                <c:pt idx="3">
                  <c:v>14.553695138888887</c:v>
                </c:pt>
                <c:pt idx="4">
                  <c:v>48.805081653225812</c:v>
                </c:pt>
                <c:pt idx="5">
                  <c:v>93.788654513888886</c:v>
                </c:pt>
                <c:pt idx="6">
                  <c:v>71.572028561827963</c:v>
                </c:pt>
                <c:pt idx="7">
                  <c:v>27.218819892473114</c:v>
                </c:pt>
                <c:pt idx="8">
                  <c:v>19.552045486111112</c:v>
                </c:pt>
                <c:pt idx="9">
                  <c:v>16.05038978494624</c:v>
                </c:pt>
                <c:pt idx="10">
                  <c:v>15.025469097222221</c:v>
                </c:pt>
                <c:pt idx="11">
                  <c:v>10.88768245967742</c:v>
                </c:pt>
              </c:numCache>
            </c:numRef>
          </c:val>
          <c:smooth val="0"/>
        </c:ser>
        <c:ser>
          <c:idx val="4"/>
          <c:order val="2"/>
          <c:tx>
            <c:strRef>
              <c:f>'999403'!$F$5</c:f>
              <c:strCache>
                <c:ptCount val="1"/>
                <c:pt idx="0">
                  <c:v>HYDROSS
2009 HIA
(Existing)</c:v>
                </c:pt>
              </c:strCache>
            </c:strRef>
          </c:tx>
          <c:spPr>
            <a:ln>
              <a:solidFill>
                <a:schemeClr val="accent3"/>
              </a:solidFill>
              <a:prstDash val="dash"/>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'999403'!$F$23:$F$34</c:f>
              <c:numCache>
                <c:formatCode>[&gt;=20]#,##0_);[&lt;=-20]\(#,##0\);#,##0.0_)</c:formatCode>
                <c:ptCount val="12"/>
                <c:pt idx="0">
                  <c:v>11.435597782258066</c:v>
                </c:pt>
                <c:pt idx="1">
                  <c:v>7.2707135416666659</c:v>
                </c:pt>
                <c:pt idx="2">
                  <c:v>9.3752637768817202</c:v>
                </c:pt>
                <c:pt idx="3">
                  <c:v>11.010537847222222</c:v>
                </c:pt>
                <c:pt idx="4">
                  <c:v>14.205221102150535</c:v>
                </c:pt>
                <c:pt idx="5">
                  <c:v>38.357798263888888</c:v>
                </c:pt>
                <c:pt idx="6">
                  <c:v>33.477195228494629</c:v>
                </c:pt>
                <c:pt idx="7">
                  <c:v>18.472260080645164</c:v>
                </c:pt>
                <c:pt idx="8">
                  <c:v>19.881476388888888</c:v>
                </c:pt>
                <c:pt idx="9">
                  <c:v>23.000896505376343</c:v>
                </c:pt>
                <c:pt idx="10">
                  <c:v>21.669923611111113</c:v>
                </c:pt>
                <c:pt idx="11">
                  <c:v>15.627499663978496</c:v>
                </c:pt>
              </c:numCache>
            </c:numRef>
          </c:val>
          <c:smooth val="0"/>
        </c:ser>
        <c:ser>
          <c:idx val="5"/>
          <c:order val="3"/>
          <c:tx>
            <c:strRef>
              <c:f>'999403'!$G$5</c:f>
              <c:strCache>
                <c:ptCount val="1"/>
                <c:pt idx="0">
                  <c:v>HYDROSS
Achievable
Management
Target
Oper. Improv.</c:v>
                </c:pt>
              </c:strCache>
            </c:strRef>
          </c:tx>
          <c:spPr>
            <a:ln>
              <a:solidFill>
                <a:schemeClr val="accent2"/>
              </a:solidFill>
              <a:prstDash val="dash"/>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'999403'!$G$23:$G$34</c:f>
              <c:numCache>
                <c:formatCode>[&gt;=20]#,##0_);[&lt;=-20]\(#,##0\);#,##0.0_)</c:formatCode>
                <c:ptCount val="12"/>
                <c:pt idx="0">
                  <c:v>8.0715456989247301</c:v>
                </c:pt>
                <c:pt idx="1">
                  <c:v>6.3446223958333334</c:v>
                </c:pt>
                <c:pt idx="2">
                  <c:v>6.2294264112903219</c:v>
                </c:pt>
                <c:pt idx="3">
                  <c:v>7.9692784722222232</c:v>
                </c:pt>
                <c:pt idx="4">
                  <c:v>27.3267684811828</c:v>
                </c:pt>
                <c:pt idx="5">
                  <c:v>53.557456944444446</c:v>
                </c:pt>
                <c:pt idx="6">
                  <c:v>41.233921370967742</c:v>
                </c:pt>
                <c:pt idx="7">
                  <c:v>13.457915994623656</c:v>
                </c:pt>
                <c:pt idx="8">
                  <c:v>14.473742708333331</c:v>
                </c:pt>
                <c:pt idx="9">
                  <c:v>14.219736223118279</c:v>
                </c:pt>
                <c:pt idx="10">
                  <c:v>14.402487152777777</c:v>
                </c:pt>
                <c:pt idx="11">
                  <c:v>11.526551075268818</c:v>
                </c:pt>
              </c:numCache>
            </c:numRef>
          </c:val>
          <c:smooth val="0"/>
        </c:ser>
        <c:dLbls>
          <c:showLegendKey val="0"/>
          <c:showVal val="0"/>
          <c:showCatName val="0"/>
          <c:showSerName val="0"/>
          <c:showPercent val="0"/>
          <c:showBubbleSize val="0"/>
        </c:dLbls>
        <c:marker val="1"/>
        <c:smooth val="0"/>
        <c:axId val="126139008"/>
        <c:axId val="126140800"/>
      </c:lineChart>
      <c:catAx>
        <c:axId val="126139008"/>
        <c:scaling>
          <c:orientation val="minMax"/>
        </c:scaling>
        <c:delete val="0"/>
        <c:axPos val="b"/>
        <c:majorTickMark val="out"/>
        <c:minorTickMark val="none"/>
        <c:tickLblPos val="nextTo"/>
        <c:crossAx val="126140800"/>
        <c:crosses val="autoZero"/>
        <c:auto val="1"/>
        <c:lblAlgn val="ctr"/>
        <c:lblOffset val="100"/>
        <c:noMultiLvlLbl val="0"/>
      </c:catAx>
      <c:valAx>
        <c:axId val="126140800"/>
        <c:scaling>
          <c:orientation val="minMax"/>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6139008"/>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'999403'!$C$4</c:f>
              <c:strCache>
                <c:ptCount val="1"/>
                <c:pt idx="0">
                  <c:v>HYDROSS
Enforceable
Min. Flow
Oper. Improv.</c:v>
                </c:pt>
              </c:strCache>
            </c:strRef>
          </c:tx>
          <c:spPr>
            <a:ln>
              <a:solidFill>
                <a:schemeClr val="tx1"/>
              </a:solidFill>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'999403'!$C$23:$C$34</c:f>
              <c:numCache>
                <c:formatCode>[&gt;=20]#,##0_);[&lt;=-20]\(#,##0\);#,##0.0_)</c:formatCode>
                <c:ptCount val="12"/>
              </c:numCache>
            </c:numRef>
          </c:val>
          <c:smooth val="0"/>
        </c:ser>
        <c:ser>
          <c:idx val="3"/>
          <c:order val="1"/>
          <c:tx>
            <c:strRef>
              <c:f>'999403'!$K$5</c:f>
              <c:strCache>
                <c:ptCount val="1"/>
                <c:pt idx="0">
                  <c:v>HYDROSS
Natural
Flow</c:v>
                </c:pt>
              </c:strCache>
            </c:strRef>
          </c:tx>
          <c:spPr>
            <a:ln>
              <a:solidFill>
                <a:schemeClr val="accent1"/>
              </a:solidFill>
              <a:prstDash val="sysDash"/>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'999403'!$K$23:$K$34</c:f>
              <c:numCache>
                <c:formatCode>[&gt;=20]#,##0_);[&lt;=-20]\(#,##0\);#,##0.0_)</c:formatCode>
                <c:ptCount val="12"/>
                <c:pt idx="0">
                  <c:v>6.5679499327956998</c:v>
                </c:pt>
                <c:pt idx="1">
                  <c:v>5.2493353174603188</c:v>
                </c:pt>
                <c:pt idx="2">
                  <c:v>5.5151631944444448</c:v>
                </c:pt>
                <c:pt idx="3">
                  <c:v>11.975918981481481</c:v>
                </c:pt>
                <c:pt idx="4">
                  <c:v>49.433121527777779</c:v>
                </c:pt>
                <c:pt idx="5">
                  <c:v>63.000092476851847</c:v>
                </c:pt>
                <c:pt idx="6">
                  <c:v>41.519141465053764</c:v>
                </c:pt>
                <c:pt idx="7">
                  <c:v>18.035871303763439</c:v>
                </c:pt>
                <c:pt idx="8">
                  <c:v>14.59117152777778</c:v>
                </c:pt>
                <c:pt idx="9">
                  <c:v>13.21805734767025</c:v>
                </c:pt>
                <c:pt idx="10">
                  <c:v>11.588718981481483</c:v>
                </c:pt>
                <c:pt idx="11">
                  <c:v>8.785009296594982</c:v>
                </c:pt>
              </c:numCache>
            </c:numRef>
          </c:val>
          <c:smooth val="0"/>
        </c:ser>
        <c:ser>
          <c:idx val="4"/>
          <c:order val="2"/>
          <c:tx>
            <c:strRef>
              <c:f>'999403'!$M$5</c:f>
              <c:strCache>
                <c:ptCount val="1"/>
                <c:pt idx="0">
                  <c:v>HYDROSS
2009 HIA
(Existing)</c:v>
                </c:pt>
              </c:strCache>
            </c:strRef>
          </c:tx>
          <c:spPr>
            <a:ln>
              <a:solidFill>
                <a:schemeClr val="accent3"/>
              </a:solidFill>
              <a:prstDash val="sysDash"/>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'999403'!$M$23:$M$34</c:f>
              <c:numCache>
                <c:formatCode>[&gt;=20]#,##0_);[&lt;=-20]\(#,##0\);#,##0.0_)</c:formatCode>
                <c:ptCount val="12"/>
                <c:pt idx="0">
                  <c:v>10.187703965053762</c:v>
                </c:pt>
                <c:pt idx="1">
                  <c:v>7.8403468501984124</c:v>
                </c:pt>
                <c:pt idx="2">
                  <c:v>8.9696129032258067</c:v>
                </c:pt>
                <c:pt idx="3">
                  <c:v>10.561297337962962</c:v>
                </c:pt>
                <c:pt idx="4">
                  <c:v>12.161855286738351</c:v>
                </c:pt>
                <c:pt idx="5">
                  <c:v>11.851123726851851</c:v>
                </c:pt>
                <c:pt idx="6">
                  <c:v>10.107470990143369</c:v>
                </c:pt>
                <c:pt idx="7">
                  <c:v>15.376134632616488</c:v>
                </c:pt>
                <c:pt idx="8">
                  <c:v>15.243577199074073</c:v>
                </c:pt>
                <c:pt idx="9">
                  <c:v>18.066826052867388</c:v>
                </c:pt>
                <c:pt idx="10">
                  <c:v>16.292621990740741</c:v>
                </c:pt>
                <c:pt idx="11">
                  <c:v>11.235977598566308</c:v>
                </c:pt>
              </c:numCache>
            </c:numRef>
          </c:val>
          <c:smooth val="0"/>
        </c:ser>
        <c:ser>
          <c:idx val="5"/>
          <c:order val="3"/>
          <c:tx>
            <c:strRef>
              <c:f>'999403'!$N$5</c:f>
              <c:strCache>
                <c:ptCount val="1"/>
                <c:pt idx="0">
                  <c:v>HYDROSS
Achievable
Management
Target
Oper. Improv.</c:v>
                </c:pt>
              </c:strCache>
            </c:strRef>
          </c:tx>
          <c:spPr>
            <a:ln>
              <a:solidFill>
                <a:schemeClr val="accent2"/>
              </a:solidFill>
              <a:prstDash val="sysDash"/>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'999403'!$N$23:$N$34</c:f>
              <c:numCache>
                <c:formatCode>[&gt;=20]#,##0_);[&lt;=-20]\(#,##0\);#,##0.0_)</c:formatCode>
                <c:ptCount val="12"/>
                <c:pt idx="0">
                  <c:v>8.0744731182795721</c:v>
                </c:pt>
                <c:pt idx="1">
                  <c:v>7.2718239087301582</c:v>
                </c:pt>
                <c:pt idx="2">
                  <c:v>6.9210563396057356</c:v>
                </c:pt>
                <c:pt idx="3">
                  <c:v>8.9231197916666662</c:v>
                </c:pt>
                <c:pt idx="4">
                  <c:v>22.753502464157702</c:v>
                </c:pt>
                <c:pt idx="5">
                  <c:v>28.384681365740743</c:v>
                </c:pt>
                <c:pt idx="6">
                  <c:v>19.839514000896056</c:v>
                </c:pt>
                <c:pt idx="7">
                  <c:v>11.80385629480287</c:v>
                </c:pt>
                <c:pt idx="8">
                  <c:v>13.439220717592594</c:v>
                </c:pt>
                <c:pt idx="9">
                  <c:v>13.783767585125444</c:v>
                </c:pt>
                <c:pt idx="10">
                  <c:v>12.991506712962961</c:v>
                </c:pt>
                <c:pt idx="11">
                  <c:v>9.7992516801075293</c:v>
                </c:pt>
              </c:numCache>
            </c:numRef>
          </c:val>
          <c:smooth val="0"/>
        </c:ser>
        <c:dLbls>
          <c:showLegendKey val="0"/>
          <c:showVal val="0"/>
          <c:showCatName val="0"/>
          <c:showSerName val="0"/>
          <c:showPercent val="0"/>
          <c:showBubbleSize val="0"/>
        </c:dLbls>
        <c:marker val="1"/>
        <c:smooth val="0"/>
        <c:axId val="126192640"/>
        <c:axId val="126202624"/>
      </c:lineChart>
      <c:catAx>
        <c:axId val="126192640"/>
        <c:scaling>
          <c:orientation val="minMax"/>
        </c:scaling>
        <c:delete val="0"/>
        <c:axPos val="b"/>
        <c:majorTickMark val="out"/>
        <c:minorTickMark val="none"/>
        <c:tickLblPos val="nextTo"/>
        <c:crossAx val="126202624"/>
        <c:crosses val="autoZero"/>
        <c:auto val="1"/>
        <c:lblAlgn val="ctr"/>
        <c:lblOffset val="100"/>
        <c:noMultiLvlLbl val="0"/>
      </c:catAx>
      <c:valAx>
        <c:axId val="126202624"/>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6192640"/>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layout/>
      <c:overlay val="0"/>
    </c:title>
    <c:autoTitleDeleted val="0"/>
    <c:plotArea>
      <c:layout/>
      <c:lineChart>
        <c:grouping val="standard"/>
        <c:varyColors val="0"/>
        <c:ser>
          <c:idx val="0"/>
          <c:order val="0"/>
          <c:tx>
            <c:strRef>
              <c:f>'354000'!$B$4</c:f>
              <c:strCache>
                <c:ptCount val="1"/>
                <c:pt idx="0">
                  <c:v>Interim
Instream
Flow</c:v>
                </c:pt>
              </c:strCache>
            </c:strRef>
          </c:tx>
          <c:spPr>
            <a:ln>
              <a:solidFill>
                <a:schemeClr val="tx1"/>
              </a:solidFill>
              <a:prstDash val="dash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'354000'!$B$23:$B$34</c:f>
              <c:numCache>
                <c:formatCode>[&gt;=20]#,##0_);[&lt;=-20]\(#,##0\);#,##0.0_)</c:formatCode>
                <c:ptCount val="12"/>
                <c:pt idx="0">
                  <c:v>17</c:v>
                </c:pt>
                <c:pt idx="1">
                  <c:v>17</c:v>
                </c:pt>
                <c:pt idx="2">
                  <c:v>17</c:v>
                </c:pt>
                <c:pt idx="3">
                  <c:v>17</c:v>
                </c:pt>
                <c:pt idx="4">
                  <c:v>17</c:v>
                </c:pt>
                <c:pt idx="5">
                  <c:v>17</c:v>
                </c:pt>
                <c:pt idx="6">
                  <c:v>17</c:v>
                </c:pt>
                <c:pt idx="7">
                  <c:v>17</c:v>
                </c:pt>
                <c:pt idx="8">
                  <c:v>17</c:v>
                </c:pt>
                <c:pt idx="9">
                  <c:v>17</c:v>
                </c:pt>
                <c:pt idx="10">
                  <c:v>17</c:v>
                </c:pt>
                <c:pt idx="11">
                  <c:v>17</c:v>
                </c:pt>
              </c:numCache>
            </c:numRef>
          </c:val>
          <c:smooth val="0"/>
        </c:ser>
        <c:ser>
          <c:idx val="1"/>
          <c:order val="1"/>
          <c:tx>
            <c:strRef>
              <c:f>'354000'!$C$4</c:f>
              <c:strCache>
                <c:ptCount val="1"/>
                <c:pt idx="0">
                  <c:v>HYDROSS
Enforceable
Min. Flow
Oper. Improv.</c:v>
                </c:pt>
              </c:strCache>
            </c:strRef>
          </c:tx>
          <c:spPr>
            <a:ln>
              <a:solidFill>
                <a:schemeClr val="tx1"/>
              </a:solidFill>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'354000'!$C$23:$C$34</c:f>
              <c:numCache>
                <c:formatCode>[&gt;=20]#,##0_);[&lt;=-20]\(#,##0\);#,##0.0_)</c:formatCode>
                <c:ptCount val="12"/>
                <c:pt idx="0">
                  <c:v>30</c:v>
                </c:pt>
                <c:pt idx="1">
                  <c:v>30</c:v>
                </c:pt>
                <c:pt idx="2">
                  <c:v>30</c:v>
                </c:pt>
                <c:pt idx="3">
                  <c:v>40</c:v>
                </c:pt>
                <c:pt idx="4">
                  <c:v>79</c:v>
                </c:pt>
                <c:pt idx="5">
                  <c:v>54</c:v>
                </c:pt>
                <c:pt idx="6">
                  <c:v>22</c:v>
                </c:pt>
                <c:pt idx="7">
                  <c:v>22</c:v>
                </c:pt>
                <c:pt idx="8">
                  <c:v>16</c:v>
                </c:pt>
                <c:pt idx="9">
                  <c:v>16</c:v>
                </c:pt>
                <c:pt idx="10">
                  <c:v>16</c:v>
                </c:pt>
                <c:pt idx="11">
                  <c:v>16</c:v>
                </c:pt>
              </c:numCache>
            </c:numRef>
          </c:val>
          <c:smooth val="0"/>
        </c:ser>
        <c:ser>
          <c:idx val="3"/>
          <c:order val="2"/>
          <c:tx>
            <c:strRef>
              <c:f>'354000'!$R$5</c:f>
              <c:strCache>
                <c:ptCount val="1"/>
                <c:pt idx="0">
                  <c:v>HYDROSS
Natural
Flow</c:v>
                </c:pt>
              </c:strCache>
            </c:strRef>
          </c:tx>
          <c:spPr>
            <a:ln>
              <a:solidFill>
                <a:schemeClr val="accent1"/>
              </a:solidFill>
              <a:prstDash val="sys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'354000'!$R$23:$R$34</c:f>
              <c:numCache>
                <c:formatCode>[&gt;=20]#,##0_);[&lt;=-20]\(#,##0\);#,##0.0_)</c:formatCode>
                <c:ptCount val="12"/>
                <c:pt idx="0">
                  <c:v>30.910946236559134</c:v>
                </c:pt>
                <c:pt idx="1">
                  <c:v>30.876156994047619</c:v>
                </c:pt>
                <c:pt idx="2">
                  <c:v>29.733473118279573</c:v>
                </c:pt>
                <c:pt idx="3">
                  <c:v>67.257765972222217</c:v>
                </c:pt>
                <c:pt idx="4">
                  <c:v>135.8998326612903</c:v>
                </c:pt>
                <c:pt idx="5">
                  <c:v>125.23189097222225</c:v>
                </c:pt>
                <c:pt idx="6">
                  <c:v>59.27414314516129</c:v>
                </c:pt>
                <c:pt idx="7">
                  <c:v>35.456577956989257</c:v>
                </c:pt>
                <c:pt idx="8">
                  <c:v>29.747597916666667</c:v>
                </c:pt>
                <c:pt idx="9">
                  <c:v>29.181085349462364</c:v>
                </c:pt>
                <c:pt idx="10">
                  <c:v>28.439285416666671</c:v>
                </c:pt>
                <c:pt idx="11">
                  <c:v>31.382992607526877</c:v>
                </c:pt>
              </c:numCache>
            </c:numRef>
          </c:val>
          <c:smooth val="0"/>
        </c:ser>
        <c:ser>
          <c:idx val="4"/>
          <c:order val="3"/>
          <c:tx>
            <c:strRef>
              <c:f>'354000'!$T$5</c:f>
              <c:strCache>
                <c:ptCount val="1"/>
                <c:pt idx="0">
                  <c:v>HYDROSS
2009 HIA
(Existing)</c:v>
                </c:pt>
              </c:strCache>
            </c:strRef>
          </c:tx>
          <c:spPr>
            <a:ln>
              <a:solidFill>
                <a:schemeClr val="accent3"/>
              </a:solidFill>
              <a:prstDash val="sys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'354000'!$T$23:$T$34</c:f>
              <c:numCache>
                <c:formatCode>[&gt;=20]#,##0_);[&lt;=-20]\(#,##0\);#,##0.0_)</c:formatCode>
                <c:ptCount val="12"/>
                <c:pt idx="0">
                  <c:v>35.045966733870969</c:v>
                </c:pt>
                <c:pt idx="1">
                  <c:v>41.69804947916667</c:v>
                </c:pt>
                <c:pt idx="2">
                  <c:v>35.671296034946231</c:v>
                </c:pt>
                <c:pt idx="3">
                  <c:v>41.856042708333334</c:v>
                </c:pt>
                <c:pt idx="4">
                  <c:v>34.835395833333322</c:v>
                </c:pt>
                <c:pt idx="5">
                  <c:v>35.406448611111117</c:v>
                </c:pt>
                <c:pt idx="6">
                  <c:v>35.215675739247317</c:v>
                </c:pt>
                <c:pt idx="7">
                  <c:v>31.891306451612898</c:v>
                </c:pt>
                <c:pt idx="8">
                  <c:v>28.602803472222224</c:v>
                </c:pt>
                <c:pt idx="9">
                  <c:v>35.79392237903226</c:v>
                </c:pt>
                <c:pt idx="10">
                  <c:v>34.750653819444437</c:v>
                </c:pt>
                <c:pt idx="11">
                  <c:v>33.358756720430108</c:v>
                </c:pt>
              </c:numCache>
            </c:numRef>
          </c:val>
          <c:smooth val="0"/>
        </c:ser>
        <c:ser>
          <c:idx val="5"/>
          <c:order val="4"/>
          <c:tx>
            <c:strRef>
              <c:f>'354000'!$U$5</c:f>
              <c:strCache>
                <c:ptCount val="1"/>
                <c:pt idx="0">
                  <c:v>HYDROSS
Achievable
Flow
Oper. Improv.</c:v>
                </c:pt>
              </c:strCache>
            </c:strRef>
          </c:tx>
          <c:spPr>
            <a:ln>
              <a:solidFill>
                <a:schemeClr val="accent2"/>
              </a:solidFill>
              <a:prstDash val="sys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'354000'!$U$23:$U$34</c:f>
              <c:numCache>
                <c:formatCode>[&gt;=20]#,##0_);[&lt;=-20]\(#,##0\);#,##0.0_)</c:formatCode>
                <c:ptCount val="12"/>
                <c:pt idx="0">
                  <c:v>34.229460685483872</c:v>
                </c:pt>
                <c:pt idx="1">
                  <c:v>33.6398005952381</c:v>
                </c:pt>
                <c:pt idx="2">
                  <c:v>31.520865927419354</c:v>
                </c:pt>
                <c:pt idx="3">
                  <c:v>48.561291319444443</c:v>
                </c:pt>
                <c:pt idx="4">
                  <c:v>84.107156922043018</c:v>
                </c:pt>
                <c:pt idx="5">
                  <c:v>54.639608680555547</c:v>
                </c:pt>
                <c:pt idx="6">
                  <c:v>23.944338709677417</c:v>
                </c:pt>
                <c:pt idx="7">
                  <c:v>29.776489919354837</c:v>
                </c:pt>
                <c:pt idx="8">
                  <c:v>24.887893402777774</c:v>
                </c:pt>
                <c:pt idx="9">
                  <c:v>28.92017909946237</c:v>
                </c:pt>
                <c:pt idx="10">
                  <c:v>30.947472569444447</c:v>
                </c:pt>
                <c:pt idx="11">
                  <c:v>35.85804099462365</c:v>
                </c:pt>
              </c:numCache>
            </c:numRef>
          </c:val>
          <c:smooth val="0"/>
        </c:ser>
        <c:dLbls>
          <c:showLegendKey val="0"/>
          <c:showVal val="0"/>
          <c:showCatName val="0"/>
          <c:showSerName val="0"/>
          <c:showPercent val="0"/>
          <c:showBubbleSize val="0"/>
        </c:dLbls>
        <c:marker val="1"/>
        <c:smooth val="0"/>
        <c:axId val="69797376"/>
        <c:axId val="69798912"/>
      </c:lineChart>
      <c:catAx>
        <c:axId val="69797376"/>
        <c:scaling>
          <c:orientation val="minMax"/>
        </c:scaling>
        <c:delete val="0"/>
        <c:axPos val="b"/>
        <c:majorTickMark val="out"/>
        <c:minorTickMark val="none"/>
        <c:tickLblPos val="nextTo"/>
        <c:crossAx val="69798912"/>
        <c:crosses val="autoZero"/>
        <c:auto val="1"/>
        <c:lblAlgn val="ctr"/>
        <c:lblOffset val="100"/>
        <c:noMultiLvlLbl val="0"/>
      </c:catAx>
      <c:valAx>
        <c:axId val="69798912"/>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69797376"/>
        <c:crosses val="autoZero"/>
        <c:crossBetween val="between"/>
      </c:valAx>
    </c:plotArea>
    <c:legend>
      <c:legendPos val="b"/>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'999403'!$C$4</c:f>
              <c:strCache>
                <c:ptCount val="1"/>
                <c:pt idx="0">
                  <c:v>HYDROSS
Enforceable
Min. Flow
Oper. Improv.</c:v>
                </c:pt>
              </c:strCache>
            </c:strRef>
          </c:tx>
          <c:spPr>
            <a:ln>
              <a:solidFill>
                <a:schemeClr val="tx1"/>
              </a:solidFill>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'999403'!$C$23:$C$34</c:f>
              <c:numCache>
                <c:formatCode>[&gt;=20]#,##0_);[&lt;=-20]\(#,##0\);#,##0.0_)</c:formatCode>
                <c:ptCount val="12"/>
              </c:numCache>
            </c:numRef>
          </c:val>
          <c:smooth val="0"/>
        </c:ser>
        <c:ser>
          <c:idx val="3"/>
          <c:order val="1"/>
          <c:tx>
            <c:strRef>
              <c:f>'999403'!$R$5</c:f>
              <c:strCache>
                <c:ptCount val="1"/>
                <c:pt idx="0">
                  <c:v>HYDROSS
Natural
Flow</c:v>
                </c:pt>
              </c:strCache>
            </c:strRef>
          </c:tx>
          <c:spPr>
            <a:ln>
              <a:solidFill>
                <a:schemeClr val="accent1"/>
              </a:solidFill>
              <a:prstDash val="sysDot"/>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'999403'!$R$23:$R$34</c:f>
              <c:numCache>
                <c:formatCode>[&gt;=20]#,##0_);[&lt;=-20]\(#,##0\);#,##0.0_)</c:formatCode>
                <c:ptCount val="12"/>
                <c:pt idx="0">
                  <c:v>5.5410356182795697</c:v>
                </c:pt>
                <c:pt idx="1">
                  <c:v>4.0217645089285714</c:v>
                </c:pt>
                <c:pt idx="2">
                  <c:v>4.9971861559139779</c:v>
                </c:pt>
                <c:pt idx="3">
                  <c:v>15.230538888888889</c:v>
                </c:pt>
                <c:pt idx="4">
                  <c:v>43.719747647849459</c:v>
                </c:pt>
                <c:pt idx="5">
                  <c:v>33.729758333333329</c:v>
                </c:pt>
                <c:pt idx="6">
                  <c:v>14.509957325268818</c:v>
                </c:pt>
                <c:pt idx="7">
                  <c:v>9.1545688844086008</c:v>
                </c:pt>
                <c:pt idx="8">
                  <c:v>7.6238402777777772</c:v>
                </c:pt>
                <c:pt idx="9">
                  <c:v>8.1940907258064506</c:v>
                </c:pt>
                <c:pt idx="10">
                  <c:v>7.4370045138888905</c:v>
                </c:pt>
                <c:pt idx="11">
                  <c:v>5.1716522177419355</c:v>
                </c:pt>
              </c:numCache>
            </c:numRef>
          </c:val>
          <c:smooth val="0"/>
        </c:ser>
        <c:ser>
          <c:idx val="4"/>
          <c:order val="2"/>
          <c:tx>
            <c:strRef>
              <c:f>'999403'!$T$5</c:f>
              <c:strCache>
                <c:ptCount val="1"/>
                <c:pt idx="0">
                  <c:v>HYDROSS
2009 HIA
(Existing)</c:v>
                </c:pt>
              </c:strCache>
            </c:strRef>
          </c:tx>
          <c:spPr>
            <a:ln>
              <a:solidFill>
                <a:schemeClr val="accent3"/>
              </a:solidFill>
              <a:prstDash val="sysDot"/>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'999403'!$T$23:$T$34</c:f>
              <c:numCache>
                <c:formatCode>[&gt;=20]#,##0_);[&lt;=-20]\(#,##0\);#,##0.0_)</c:formatCode>
                <c:ptCount val="12"/>
                <c:pt idx="0">
                  <c:v>8.344934139784943</c:v>
                </c:pt>
                <c:pt idx="1">
                  <c:v>7.173166294642856</c:v>
                </c:pt>
                <c:pt idx="2">
                  <c:v>7.8476794354838706</c:v>
                </c:pt>
                <c:pt idx="3">
                  <c:v>10.298444444444442</c:v>
                </c:pt>
                <c:pt idx="4">
                  <c:v>10.094270497311825</c:v>
                </c:pt>
                <c:pt idx="5">
                  <c:v>9.3412420138888876</c:v>
                </c:pt>
                <c:pt idx="6">
                  <c:v>7.3846999327956997</c:v>
                </c:pt>
                <c:pt idx="7">
                  <c:v>9.1013467741935479</c:v>
                </c:pt>
                <c:pt idx="8">
                  <c:v>9.3851885416666665</c:v>
                </c:pt>
                <c:pt idx="9">
                  <c:v>12.55025336021505</c:v>
                </c:pt>
                <c:pt idx="10">
                  <c:v>12.205580902777779</c:v>
                </c:pt>
                <c:pt idx="11">
                  <c:v>8.1271666666666675</c:v>
                </c:pt>
              </c:numCache>
            </c:numRef>
          </c:val>
          <c:smooth val="0"/>
        </c:ser>
        <c:ser>
          <c:idx val="5"/>
          <c:order val="3"/>
          <c:tx>
            <c:strRef>
              <c:f>'999403'!$U$5</c:f>
              <c:strCache>
                <c:ptCount val="1"/>
                <c:pt idx="0">
                  <c:v>HYDROSS
Achievable
Flow
Oper. Improv.</c:v>
                </c:pt>
              </c:strCache>
            </c:strRef>
          </c:tx>
          <c:spPr>
            <a:ln>
              <a:solidFill>
                <a:schemeClr val="accent2"/>
              </a:solidFill>
              <a:prstDash val="sysDot"/>
            </a:ln>
          </c:spPr>
          <c:marker>
            <c:symbol val="none"/>
          </c:marker>
          <c:cat>
            <c:strRef>
              <c:f>'999403'!$A$23:$A$34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'999403'!$U$23:$U$34</c:f>
              <c:numCache>
                <c:formatCode>[&gt;=20]#,##0_);[&lt;=-20]\(#,##0\);#,##0.0_)</c:formatCode>
                <c:ptCount val="12"/>
                <c:pt idx="0">
                  <c:v>6.6872422715053759</c:v>
                </c:pt>
                <c:pt idx="1">
                  <c:v>5.6511681547619039</c:v>
                </c:pt>
                <c:pt idx="2">
                  <c:v>6.3035470430107532</c:v>
                </c:pt>
                <c:pt idx="3">
                  <c:v>6.5837864583333348</c:v>
                </c:pt>
                <c:pt idx="4">
                  <c:v>17.908406586021506</c:v>
                </c:pt>
                <c:pt idx="5">
                  <c:v>12.439136111111113</c:v>
                </c:pt>
                <c:pt idx="6">
                  <c:v>10.720087701612904</c:v>
                </c:pt>
                <c:pt idx="7">
                  <c:v>8.7511948924731193</c:v>
                </c:pt>
                <c:pt idx="8">
                  <c:v>10.168873611111112</c:v>
                </c:pt>
                <c:pt idx="9">
                  <c:v>9.9019553091397849</c:v>
                </c:pt>
                <c:pt idx="10">
                  <c:v>9.6629423611111118</c:v>
                </c:pt>
                <c:pt idx="11">
                  <c:v>7.7932375672043008</c:v>
                </c:pt>
              </c:numCache>
            </c:numRef>
          </c:val>
          <c:smooth val="0"/>
        </c:ser>
        <c:dLbls>
          <c:showLegendKey val="0"/>
          <c:showVal val="0"/>
          <c:showCatName val="0"/>
          <c:showSerName val="0"/>
          <c:showPercent val="0"/>
          <c:showBubbleSize val="0"/>
        </c:dLbls>
        <c:marker val="1"/>
        <c:smooth val="0"/>
        <c:axId val="126696832"/>
        <c:axId val="126702720"/>
      </c:lineChart>
      <c:catAx>
        <c:axId val="126696832"/>
        <c:scaling>
          <c:orientation val="minMax"/>
        </c:scaling>
        <c:delete val="0"/>
        <c:axPos val="b"/>
        <c:majorTickMark val="out"/>
        <c:minorTickMark val="none"/>
        <c:tickLblPos val="nextTo"/>
        <c:crossAx val="126702720"/>
        <c:crosses val="autoZero"/>
        <c:auto val="1"/>
        <c:lblAlgn val="ctr"/>
        <c:lblOffset val="100"/>
        <c:noMultiLvlLbl val="0"/>
      </c:catAx>
      <c:valAx>
        <c:axId val="126702720"/>
        <c:scaling>
          <c:orientation val="minMax"/>
          <c:max val="1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6696832"/>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1"/>
          <c:order val="0"/>
          <c:tx>
            <c:strRef>
              <c:f>'999426'!$C$4</c:f>
              <c:strCache>
                <c:ptCount val="1"/>
                <c:pt idx="0">
                  <c:v>HYDROSS
Enforceable
Min. Flow
Oper. Improv.</c:v>
                </c:pt>
              </c:strCache>
            </c:strRef>
          </c:tx>
          <c:spPr>
            <a:ln>
              <a:solidFill>
                <a:schemeClr val="tx1"/>
              </a:solidFill>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'999426'!$C$23:$C$34</c:f>
              <c:numCache>
                <c:formatCode>[&gt;=20]#,##0_);[&lt;=-20]\(#,##0\);#,##0.0_)</c:formatCode>
                <c:ptCount val="12"/>
                <c:pt idx="0">
                  <c:v>5</c:v>
                </c:pt>
                <c:pt idx="1">
                  <c:v>5</c:v>
                </c:pt>
                <c:pt idx="2">
                  <c:v>5</c:v>
                </c:pt>
                <c:pt idx="3">
                  <c:v>8</c:v>
                </c:pt>
                <c:pt idx="4">
                  <c:v>10</c:v>
                </c:pt>
                <c:pt idx="5">
                  <c:v>9</c:v>
                </c:pt>
                <c:pt idx="6">
                  <c:v>4</c:v>
                </c:pt>
                <c:pt idx="7">
                  <c:v>4</c:v>
                </c:pt>
                <c:pt idx="8">
                  <c:v>4</c:v>
                </c:pt>
                <c:pt idx="9">
                  <c:v>4</c:v>
                </c:pt>
                <c:pt idx="10">
                  <c:v>4</c:v>
                </c:pt>
                <c:pt idx="11">
                  <c:v>4</c:v>
                </c:pt>
              </c:numCache>
            </c:numRef>
          </c:val>
          <c:smooth val="0"/>
        </c:ser>
        <c:ser>
          <c:idx val="3"/>
          <c:order val="1"/>
          <c:tx>
            <c:strRef>
              <c:f>'999426'!$D$5</c:f>
              <c:strCache>
                <c:ptCount val="1"/>
                <c:pt idx="0">
                  <c:v>HYDROSS
Natural
Flow</c:v>
                </c:pt>
              </c:strCache>
            </c:strRef>
          </c:tx>
          <c:spPr>
            <a:ln>
              <a:solidFill>
                <a:schemeClr val="accent1"/>
              </a:solidFill>
              <a:prstDash val="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'999426'!$D$23:$D$34</c:f>
              <c:numCache>
                <c:formatCode>[&gt;=20]#,##0_);[&lt;=-20]\(#,##0\);#,##0.0_)</c:formatCode>
                <c:ptCount val="12"/>
                <c:pt idx="0">
                  <c:v>14.977002688172043</c:v>
                </c:pt>
                <c:pt idx="1">
                  <c:v>12.530837425595239</c:v>
                </c:pt>
                <c:pt idx="2">
                  <c:v>12.282801075268818</c:v>
                </c:pt>
                <c:pt idx="3">
                  <c:v>21.040975694444441</c:v>
                </c:pt>
                <c:pt idx="4">
                  <c:v>55.865488575268813</c:v>
                </c:pt>
                <c:pt idx="5">
                  <c:v>103.55482500000001</c:v>
                </c:pt>
                <c:pt idx="6">
                  <c:v>83.319721774193525</c:v>
                </c:pt>
                <c:pt idx="7">
                  <c:v>38.407741935483877</c:v>
                </c:pt>
                <c:pt idx="8">
                  <c:v>30.00455486111111</c:v>
                </c:pt>
                <c:pt idx="9">
                  <c:v>25.580034274193547</c:v>
                </c:pt>
                <c:pt idx="10">
                  <c:v>24.057110763888886</c:v>
                </c:pt>
                <c:pt idx="11">
                  <c:v>19.254003024193548</c:v>
                </c:pt>
              </c:numCache>
            </c:numRef>
          </c:val>
          <c:smooth val="0"/>
        </c:ser>
        <c:ser>
          <c:idx val="4"/>
          <c:order val="2"/>
          <c:tx>
            <c:strRef>
              <c:f>'999426'!$F$5</c:f>
              <c:strCache>
                <c:ptCount val="1"/>
                <c:pt idx="0">
                  <c:v>HYDROSS
2009 HIA
(Existing)</c:v>
                </c:pt>
              </c:strCache>
            </c:strRef>
          </c:tx>
          <c:spPr>
            <a:ln>
              <a:solidFill>
                <a:schemeClr val="accent3"/>
              </a:solidFill>
              <a:prstDash val="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'999426'!$F$23:$F$34</c:f>
              <c:numCache>
                <c:formatCode>[&gt;=20]#,##0_);[&lt;=-20]\(#,##0\);#,##0.0_)</c:formatCode>
                <c:ptCount val="12"/>
                <c:pt idx="0">
                  <c:v>18.558537634408601</c:v>
                </c:pt>
                <c:pt idx="1">
                  <c:v>14.190671130952385</c:v>
                </c:pt>
                <c:pt idx="2">
                  <c:v>14.217581317204303</c:v>
                </c:pt>
                <c:pt idx="3">
                  <c:v>15.991872569444443</c:v>
                </c:pt>
                <c:pt idx="4">
                  <c:v>18.913405913978497</c:v>
                </c:pt>
                <c:pt idx="5">
                  <c:v>43.080831597222215</c:v>
                </c:pt>
                <c:pt idx="6">
                  <c:v>38.644496975806447</c:v>
                </c:pt>
                <c:pt idx="7">
                  <c:v>24.994387768817205</c:v>
                </c:pt>
                <c:pt idx="8">
                  <c:v>27.252813194444443</c:v>
                </c:pt>
                <c:pt idx="9">
                  <c:v>31.300943548387096</c:v>
                </c:pt>
                <c:pt idx="10">
                  <c:v>29.236540972222222</c:v>
                </c:pt>
                <c:pt idx="11">
                  <c:v>24.244521169354837</c:v>
                </c:pt>
              </c:numCache>
            </c:numRef>
          </c:val>
          <c:smooth val="0"/>
        </c:ser>
        <c:ser>
          <c:idx val="5"/>
          <c:order val="3"/>
          <c:tx>
            <c:strRef>
              <c:f>'999426'!$G$5</c:f>
              <c:strCache>
                <c:ptCount val="1"/>
                <c:pt idx="0">
                  <c:v>HYDROSS
Achievable
Management
Target
Oper. Improv.</c:v>
                </c:pt>
              </c:strCache>
            </c:strRef>
          </c:tx>
          <c:spPr>
            <a:ln>
              <a:solidFill>
                <a:schemeClr val="accent2"/>
              </a:solidFill>
              <a:prstDash val="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'999426'!$G$23:$G$34</c:f>
              <c:numCache>
                <c:formatCode>[&gt;=20]#,##0_);[&lt;=-20]\(#,##0\);#,##0.0_)</c:formatCode>
                <c:ptCount val="12"/>
                <c:pt idx="0">
                  <c:v>14.466452620967743</c:v>
                </c:pt>
                <c:pt idx="1">
                  <c:v>12.687264136904762</c:v>
                </c:pt>
                <c:pt idx="2">
                  <c:v>12.494347782258064</c:v>
                </c:pt>
                <c:pt idx="3">
                  <c:v>14.149059375000002</c:v>
                </c:pt>
                <c:pt idx="4">
                  <c:v>32.98587668010753</c:v>
                </c:pt>
                <c:pt idx="5">
                  <c:v>58.093780555555554</c:v>
                </c:pt>
                <c:pt idx="6">
                  <c:v>44.371708333333331</c:v>
                </c:pt>
                <c:pt idx="7">
                  <c:v>17.412168346774191</c:v>
                </c:pt>
                <c:pt idx="8">
                  <c:v>20.126543402777777</c:v>
                </c:pt>
                <c:pt idx="9">
                  <c:v>21.359264784946237</c:v>
                </c:pt>
                <c:pt idx="10">
                  <c:v>21.368179861111109</c:v>
                </c:pt>
                <c:pt idx="11">
                  <c:v>18.277180107526885</c:v>
                </c:pt>
              </c:numCache>
            </c:numRef>
          </c:val>
          <c:smooth val="0"/>
        </c:ser>
        <c:dLbls>
          <c:showLegendKey val="0"/>
          <c:showVal val="0"/>
          <c:showCatName val="0"/>
          <c:showSerName val="0"/>
          <c:showPercent val="0"/>
          <c:showBubbleSize val="0"/>
        </c:dLbls>
        <c:marker val="1"/>
        <c:smooth val="0"/>
        <c:axId val="126878080"/>
        <c:axId val="126879616"/>
      </c:lineChart>
      <c:catAx>
        <c:axId val="126878080"/>
        <c:scaling>
          <c:orientation val="minMax"/>
        </c:scaling>
        <c:delete val="0"/>
        <c:axPos val="b"/>
        <c:majorTickMark val="out"/>
        <c:minorTickMark val="none"/>
        <c:tickLblPos val="nextTo"/>
        <c:crossAx val="126879616"/>
        <c:crosses val="autoZero"/>
        <c:auto val="1"/>
        <c:lblAlgn val="ctr"/>
        <c:lblOffset val="100"/>
        <c:noMultiLvlLbl val="0"/>
      </c:catAx>
      <c:valAx>
        <c:axId val="126879616"/>
        <c:scaling>
          <c:orientation val="minMax"/>
          <c:max val="2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6878080"/>
        <c:crosses val="autoZero"/>
        <c:crossBetween val="between"/>
      </c:valAx>
    </c:plotArea>
    <c:legend>
      <c:legendPos val="b"/>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1"/>
          <c:order val="0"/>
          <c:tx>
            <c:strRef>
              <c:f>'999426'!$C$4</c:f>
              <c:strCache>
                <c:ptCount val="1"/>
                <c:pt idx="0">
                  <c:v>HYDROSS
Enforceable
Min. Flow
Oper. Improv.</c:v>
                </c:pt>
              </c:strCache>
            </c:strRef>
          </c:tx>
          <c:spPr>
            <a:ln>
              <a:solidFill>
                <a:schemeClr val="tx1"/>
              </a:solidFill>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'999426'!$C$23:$C$34</c:f>
              <c:numCache>
                <c:formatCode>[&gt;=20]#,##0_);[&lt;=-20]\(#,##0\);#,##0.0_)</c:formatCode>
                <c:ptCount val="12"/>
                <c:pt idx="0">
                  <c:v>5</c:v>
                </c:pt>
                <c:pt idx="1">
                  <c:v>5</c:v>
                </c:pt>
                <c:pt idx="2">
                  <c:v>5</c:v>
                </c:pt>
                <c:pt idx="3">
                  <c:v>8</c:v>
                </c:pt>
                <c:pt idx="4">
                  <c:v>10</c:v>
                </c:pt>
                <c:pt idx="5">
                  <c:v>9</c:v>
                </c:pt>
                <c:pt idx="6">
                  <c:v>4</c:v>
                </c:pt>
                <c:pt idx="7">
                  <c:v>4</c:v>
                </c:pt>
                <c:pt idx="8">
                  <c:v>4</c:v>
                </c:pt>
                <c:pt idx="9">
                  <c:v>4</c:v>
                </c:pt>
                <c:pt idx="10">
                  <c:v>4</c:v>
                </c:pt>
                <c:pt idx="11">
                  <c:v>4</c:v>
                </c:pt>
              </c:numCache>
            </c:numRef>
          </c:val>
          <c:smooth val="0"/>
        </c:ser>
        <c:ser>
          <c:idx val="3"/>
          <c:order val="1"/>
          <c:tx>
            <c:strRef>
              <c:f>'999426'!$K$5</c:f>
              <c:strCache>
                <c:ptCount val="1"/>
                <c:pt idx="0">
                  <c:v>HYDROSS
Natural
Flow</c:v>
                </c:pt>
              </c:strCache>
            </c:strRef>
          </c:tx>
          <c:spPr>
            <a:ln>
              <a:solidFill>
                <a:schemeClr val="accent1"/>
              </a:solidFill>
              <a:prstDash val="sys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'999426'!$K$23:$K$34</c:f>
              <c:numCache>
                <c:formatCode>[&gt;=20]#,##0_);[&lt;=-20]\(#,##0\);#,##0.0_)</c:formatCode>
                <c:ptCount val="12"/>
                <c:pt idx="0">
                  <c:v>13.724311155913982</c:v>
                </c:pt>
                <c:pt idx="1">
                  <c:v>12.004658482142858</c:v>
                </c:pt>
                <c:pt idx="2">
                  <c:v>11.957708445340502</c:v>
                </c:pt>
                <c:pt idx="3">
                  <c:v>18.449250925925927</c:v>
                </c:pt>
                <c:pt idx="4">
                  <c:v>56.242691980286743</c:v>
                </c:pt>
                <c:pt idx="5">
                  <c:v>71.676394675925906</c:v>
                </c:pt>
                <c:pt idx="6">
                  <c:v>51.53109184587813</c:v>
                </c:pt>
                <c:pt idx="7">
                  <c:v>27.584977710573476</c:v>
                </c:pt>
                <c:pt idx="8">
                  <c:v>23.60068587962963</c:v>
                </c:pt>
                <c:pt idx="9">
                  <c:v>21.614167114695341</c:v>
                </c:pt>
                <c:pt idx="10">
                  <c:v>19.666799421296297</c:v>
                </c:pt>
                <c:pt idx="11">
                  <c:v>16.416710237455199</c:v>
                </c:pt>
              </c:numCache>
            </c:numRef>
          </c:val>
          <c:smooth val="0"/>
        </c:ser>
        <c:ser>
          <c:idx val="4"/>
          <c:order val="2"/>
          <c:tx>
            <c:strRef>
              <c:f>'999426'!$M$5</c:f>
              <c:strCache>
                <c:ptCount val="1"/>
                <c:pt idx="0">
                  <c:v>HYDROSS
2009 HIA
(Existing)</c:v>
                </c:pt>
              </c:strCache>
            </c:strRef>
          </c:tx>
          <c:spPr>
            <a:ln>
              <a:solidFill>
                <a:schemeClr val="accent3"/>
              </a:solidFill>
              <a:prstDash val="sys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'999426'!$M$23:$M$34</c:f>
              <c:numCache>
                <c:formatCode>[&gt;=20]#,##0_);[&lt;=-20]\(#,##0\);#,##0.0_)</c:formatCode>
                <c:ptCount val="12"/>
                <c:pt idx="0">
                  <c:v>17.364204749103941</c:v>
                </c:pt>
                <c:pt idx="1">
                  <c:v>14.816167906746031</c:v>
                </c:pt>
                <c:pt idx="2">
                  <c:v>14.005533154121864</c:v>
                </c:pt>
                <c:pt idx="3">
                  <c:v>15.356608564814815</c:v>
                </c:pt>
                <c:pt idx="4">
                  <c:v>16.874810707885302</c:v>
                </c:pt>
                <c:pt idx="5">
                  <c:v>16.136442361111111</c:v>
                </c:pt>
                <c:pt idx="6">
                  <c:v>13.250164090501793</c:v>
                </c:pt>
                <c:pt idx="7">
                  <c:v>19.773335349462368</c:v>
                </c:pt>
                <c:pt idx="8">
                  <c:v>20.537257175925923</c:v>
                </c:pt>
                <c:pt idx="9">
                  <c:v>24.108165770609315</c:v>
                </c:pt>
                <c:pt idx="10">
                  <c:v>22.164048958333336</c:v>
                </c:pt>
                <c:pt idx="11">
                  <c:v>18.569135976702508</c:v>
                </c:pt>
              </c:numCache>
            </c:numRef>
          </c:val>
          <c:smooth val="0"/>
        </c:ser>
        <c:ser>
          <c:idx val="5"/>
          <c:order val="3"/>
          <c:tx>
            <c:strRef>
              <c:f>'999426'!$N$5</c:f>
              <c:strCache>
                <c:ptCount val="1"/>
                <c:pt idx="0">
                  <c:v>HYDROSS
Achievable
Management
Target
Oper. Improv.</c:v>
                </c:pt>
              </c:strCache>
            </c:strRef>
          </c:tx>
          <c:spPr>
            <a:ln>
              <a:solidFill>
                <a:schemeClr val="accent2"/>
              </a:solidFill>
              <a:prstDash val="sys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'999426'!$N$23:$N$34</c:f>
              <c:numCache>
                <c:formatCode>[&gt;=20]#,##0_);[&lt;=-20]\(#,##0\);#,##0.0_)</c:formatCode>
                <c:ptCount val="12"/>
                <c:pt idx="0">
                  <c:v>14.716259072580645</c:v>
                </c:pt>
                <c:pt idx="1">
                  <c:v>13.79667088293651</c:v>
                </c:pt>
                <c:pt idx="2">
                  <c:v>13.257631720430103</c:v>
                </c:pt>
                <c:pt idx="3">
                  <c:v>15.007067013888891</c:v>
                </c:pt>
                <c:pt idx="4">
                  <c:v>28.265629816308245</c:v>
                </c:pt>
                <c:pt idx="5">
                  <c:v>33.093822106481483</c:v>
                </c:pt>
                <c:pt idx="6">
                  <c:v>22.498071572580649</c:v>
                </c:pt>
                <c:pt idx="7">
                  <c:v>15.75744455645161</c:v>
                </c:pt>
                <c:pt idx="8">
                  <c:v>19.537592708333332</c:v>
                </c:pt>
                <c:pt idx="9">
                  <c:v>20.967410730286741</c:v>
                </c:pt>
                <c:pt idx="10">
                  <c:v>19.992126967592593</c:v>
                </c:pt>
                <c:pt idx="11">
                  <c:v>16.575563396057348</c:v>
                </c:pt>
              </c:numCache>
            </c:numRef>
          </c:val>
          <c:smooth val="0"/>
        </c:ser>
        <c:dLbls>
          <c:showLegendKey val="0"/>
          <c:showVal val="0"/>
          <c:showCatName val="0"/>
          <c:showSerName val="0"/>
          <c:showPercent val="0"/>
          <c:showBubbleSize val="0"/>
        </c:dLbls>
        <c:marker val="1"/>
        <c:smooth val="0"/>
        <c:axId val="126931712"/>
        <c:axId val="126933248"/>
      </c:lineChart>
      <c:catAx>
        <c:axId val="126931712"/>
        <c:scaling>
          <c:orientation val="minMax"/>
        </c:scaling>
        <c:delete val="0"/>
        <c:axPos val="b"/>
        <c:majorTickMark val="out"/>
        <c:minorTickMark val="none"/>
        <c:tickLblPos val="nextTo"/>
        <c:crossAx val="126933248"/>
        <c:crosses val="autoZero"/>
        <c:auto val="1"/>
        <c:lblAlgn val="ctr"/>
        <c:lblOffset val="100"/>
        <c:noMultiLvlLbl val="0"/>
      </c:catAx>
      <c:valAx>
        <c:axId val="126933248"/>
        <c:scaling>
          <c:orientation val="minMax"/>
          <c:max val="2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6931712"/>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'999426'!$C$4</c:f>
              <c:strCache>
                <c:ptCount val="1"/>
                <c:pt idx="0">
                  <c:v>HYDROSS
Enforceable
Min. Flow
Oper. Improv.</c:v>
                </c:pt>
              </c:strCache>
            </c:strRef>
          </c:tx>
          <c:spPr>
            <a:ln>
              <a:solidFill>
                <a:schemeClr val="tx1"/>
              </a:solidFill>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'999426'!$C$23:$C$34</c:f>
              <c:numCache>
                <c:formatCode>[&gt;=20]#,##0_);[&lt;=-20]\(#,##0\);#,##0.0_)</c:formatCode>
                <c:ptCount val="12"/>
                <c:pt idx="0">
                  <c:v>5</c:v>
                </c:pt>
                <c:pt idx="1">
                  <c:v>5</c:v>
                </c:pt>
                <c:pt idx="2">
                  <c:v>5</c:v>
                </c:pt>
                <c:pt idx="3">
                  <c:v>8</c:v>
                </c:pt>
                <c:pt idx="4">
                  <c:v>10</c:v>
                </c:pt>
                <c:pt idx="5">
                  <c:v>9</c:v>
                </c:pt>
                <c:pt idx="6">
                  <c:v>4</c:v>
                </c:pt>
                <c:pt idx="7">
                  <c:v>4</c:v>
                </c:pt>
                <c:pt idx="8">
                  <c:v>4</c:v>
                </c:pt>
                <c:pt idx="9">
                  <c:v>4</c:v>
                </c:pt>
                <c:pt idx="10">
                  <c:v>4</c:v>
                </c:pt>
                <c:pt idx="11">
                  <c:v>4</c:v>
                </c:pt>
              </c:numCache>
            </c:numRef>
          </c:val>
          <c:smooth val="0"/>
        </c:ser>
        <c:ser>
          <c:idx val="3"/>
          <c:order val="1"/>
          <c:tx>
            <c:strRef>
              <c:f>'999426'!$R$5</c:f>
              <c:strCache>
                <c:ptCount val="1"/>
                <c:pt idx="0">
                  <c:v>HYDROSS
Natural
Flow</c:v>
                </c:pt>
              </c:strCache>
            </c:strRef>
          </c:tx>
          <c:spPr>
            <a:ln>
              <a:solidFill>
                <a:schemeClr val="accent1"/>
              </a:solidFill>
              <a:prstDash val="sysDot"/>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'999426'!$R$23:$R$34</c:f>
              <c:numCache>
                <c:formatCode>[&gt;=20]#,##0_);[&lt;=-20]\(#,##0\);#,##0.0_)</c:formatCode>
                <c:ptCount val="12"/>
                <c:pt idx="0">
                  <c:v>12.461292338709676</c:v>
                </c:pt>
                <c:pt idx="1">
                  <c:v>10.612348214285715</c:v>
                </c:pt>
                <c:pt idx="2">
                  <c:v>11.336594086021504</c:v>
                </c:pt>
                <c:pt idx="3">
                  <c:v>21.570224652777775</c:v>
                </c:pt>
                <c:pt idx="4">
                  <c:v>50.529453629032268</c:v>
                </c:pt>
                <c:pt idx="5">
                  <c:v>41.702607986111111</c:v>
                </c:pt>
                <c:pt idx="6">
                  <c:v>22.570443884408608</c:v>
                </c:pt>
                <c:pt idx="7">
                  <c:v>16.984968413978496</c:v>
                </c:pt>
                <c:pt idx="8">
                  <c:v>15.195625347222222</c:v>
                </c:pt>
                <c:pt idx="9">
                  <c:v>15.468280577956991</c:v>
                </c:pt>
                <c:pt idx="10">
                  <c:v>14.542351388888891</c:v>
                </c:pt>
                <c:pt idx="11">
                  <c:v>12.024090389784945</c:v>
                </c:pt>
              </c:numCache>
            </c:numRef>
          </c:val>
          <c:smooth val="0"/>
        </c:ser>
        <c:ser>
          <c:idx val="4"/>
          <c:order val="2"/>
          <c:tx>
            <c:strRef>
              <c:f>'999426'!$T$5</c:f>
              <c:strCache>
                <c:ptCount val="1"/>
                <c:pt idx="0">
                  <c:v>HYDROSS
2009 HIA
(Existing)</c:v>
                </c:pt>
              </c:strCache>
            </c:strRef>
          </c:tx>
          <c:spPr>
            <a:ln>
              <a:solidFill>
                <a:schemeClr val="accent3"/>
              </a:solidFill>
              <a:prstDash val="sysDot"/>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'999426'!$T$23:$T$34</c:f>
              <c:numCache>
                <c:formatCode>[&gt;=20]#,##0_);[&lt;=-20]\(#,##0\);#,##0.0_)</c:formatCode>
                <c:ptCount val="12"/>
                <c:pt idx="0">
                  <c:v>15.21278192204301</c:v>
                </c:pt>
                <c:pt idx="1">
                  <c:v>13.885785342261903</c:v>
                </c:pt>
                <c:pt idx="2">
                  <c:v>12.573347446236561</c:v>
                </c:pt>
                <c:pt idx="3">
                  <c:v>14.975850694444448</c:v>
                </c:pt>
                <c:pt idx="4">
                  <c:v>14.266290322580645</c:v>
                </c:pt>
                <c:pt idx="5">
                  <c:v>12.424137152777778</c:v>
                </c:pt>
                <c:pt idx="6">
                  <c:v>10.181076612903224</c:v>
                </c:pt>
                <c:pt idx="7">
                  <c:v>12.542772177419355</c:v>
                </c:pt>
                <c:pt idx="8">
                  <c:v>13.816393402777779</c:v>
                </c:pt>
                <c:pt idx="9">
                  <c:v>17.768703629032256</c:v>
                </c:pt>
                <c:pt idx="10">
                  <c:v>17.449712499999997</c:v>
                </c:pt>
                <c:pt idx="11">
                  <c:v>14.965089717741938</c:v>
                </c:pt>
              </c:numCache>
            </c:numRef>
          </c:val>
          <c:smooth val="0"/>
        </c:ser>
        <c:ser>
          <c:idx val="5"/>
          <c:order val="3"/>
          <c:tx>
            <c:strRef>
              <c:f>'999426'!$U$5</c:f>
              <c:strCache>
                <c:ptCount val="1"/>
                <c:pt idx="0">
                  <c:v>HYDROSS
Achievable
Flow
Oper. Improv.</c:v>
                </c:pt>
              </c:strCache>
            </c:strRef>
          </c:tx>
          <c:spPr>
            <a:ln>
              <a:solidFill>
                <a:schemeClr val="accent2"/>
              </a:solidFill>
              <a:prstDash val="sysDot"/>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'999426'!$U$23:$U$34</c:f>
              <c:numCache>
                <c:formatCode>[&gt;=20]#,##0_);[&lt;=-20]\(#,##0\);#,##0.0_)</c:formatCode>
                <c:ptCount val="12"/>
                <c:pt idx="0">
                  <c:v>13.215224798387098</c:v>
                </c:pt>
                <c:pt idx="1">
                  <c:v>12.121832217261906</c:v>
                </c:pt>
                <c:pt idx="2">
                  <c:v>12.642507728494625</c:v>
                </c:pt>
                <c:pt idx="3">
                  <c:v>12.751341319444442</c:v>
                </c:pt>
                <c:pt idx="4">
                  <c:v>23.17385819892473</c:v>
                </c:pt>
                <c:pt idx="5">
                  <c:v>16.358569791666664</c:v>
                </c:pt>
                <c:pt idx="6">
                  <c:v>13.580908266129033</c:v>
                </c:pt>
                <c:pt idx="7">
                  <c:v>12.41912936827957</c:v>
                </c:pt>
                <c:pt idx="8">
                  <c:v>15.826673958333334</c:v>
                </c:pt>
                <c:pt idx="9">
                  <c:v>17.068887768817209</c:v>
                </c:pt>
                <c:pt idx="10">
                  <c:v>16.64312986111111</c:v>
                </c:pt>
                <c:pt idx="11">
                  <c:v>14.553421370967744</c:v>
                </c:pt>
              </c:numCache>
            </c:numRef>
          </c:val>
          <c:smooth val="0"/>
        </c:ser>
        <c:dLbls>
          <c:showLegendKey val="0"/>
          <c:showVal val="0"/>
          <c:showCatName val="0"/>
          <c:showSerName val="0"/>
          <c:showPercent val="0"/>
          <c:showBubbleSize val="0"/>
        </c:dLbls>
        <c:marker val="1"/>
        <c:smooth val="0"/>
        <c:axId val="126985344"/>
        <c:axId val="126986880"/>
      </c:lineChart>
      <c:catAx>
        <c:axId val="126985344"/>
        <c:scaling>
          <c:orientation val="minMax"/>
        </c:scaling>
        <c:delete val="0"/>
        <c:axPos val="b"/>
        <c:majorTickMark val="out"/>
        <c:minorTickMark val="none"/>
        <c:tickLblPos val="nextTo"/>
        <c:crossAx val="126986880"/>
        <c:crosses val="autoZero"/>
        <c:auto val="1"/>
        <c:lblAlgn val="ctr"/>
        <c:lblOffset val="100"/>
        <c:noMultiLvlLbl val="0"/>
      </c:catAx>
      <c:valAx>
        <c:axId val="126986880"/>
        <c:scaling>
          <c:orientation val="minMax"/>
          <c:max val="20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6985344"/>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layout/>
      <c:overlay val="0"/>
    </c:title>
    <c:autoTitleDeleted val="0"/>
    <c:plotArea>
      <c:layout/>
      <c:lineChart>
        <c:grouping val="standard"/>
        <c:varyColors val="0"/>
        <c:ser>
          <c:idx val="0"/>
          <c:order val="0"/>
          <c:tx>
            <c:strRef>
              <c:f>'999414'!$B$4</c:f>
              <c:strCache>
                <c:ptCount val="1"/>
                <c:pt idx="0">
                  <c:v>Interim
Instream
Flow</c:v>
                </c:pt>
              </c:strCache>
            </c:strRef>
          </c:tx>
          <c:spPr>
            <a:ln>
              <a:solidFill>
                <a:schemeClr val="tx1"/>
              </a:solidFill>
              <a:prstDash val="dash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'999414'!$B$23:$B$34</c:f>
              <c:numCache>
                <c:formatCode>[&gt;=20]#,##0_);[&lt;=-20]\(#,##0\);#,##0.0_)</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mooth val="0"/>
        </c:ser>
        <c:ser>
          <c:idx val="1"/>
          <c:order val="1"/>
          <c:tx>
            <c:strRef>
              <c:f>'999414'!$C$4</c:f>
              <c:strCache>
                <c:ptCount val="1"/>
                <c:pt idx="0">
                  <c:v>HYDROSS
Enforceable
Min. Flow
Oper. Improv.</c:v>
                </c:pt>
              </c:strCache>
            </c:strRef>
          </c:tx>
          <c:spPr>
            <a:ln>
              <a:solidFill>
                <a:schemeClr val="tx1"/>
              </a:solidFill>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'999414'!$C$23:$C$34</c:f>
              <c:numCache>
                <c:formatCode>[&gt;=20]#,##0_);[&lt;=-20]\(#,##0\);#,##0.0_)</c:formatCode>
                <c:ptCount val="12"/>
                <c:pt idx="0">
                  <c:v>30</c:v>
                </c:pt>
                <c:pt idx="1">
                  <c:v>30</c:v>
                </c:pt>
                <c:pt idx="2">
                  <c:v>30</c:v>
                </c:pt>
                <c:pt idx="3">
                  <c:v>35</c:v>
                </c:pt>
                <c:pt idx="4">
                  <c:v>50</c:v>
                </c:pt>
                <c:pt idx="5">
                  <c:v>30</c:v>
                </c:pt>
                <c:pt idx="6">
                  <c:v>21</c:v>
                </c:pt>
                <c:pt idx="7">
                  <c:v>21</c:v>
                </c:pt>
                <c:pt idx="8">
                  <c:v>21</c:v>
                </c:pt>
                <c:pt idx="9">
                  <c:v>21</c:v>
                </c:pt>
                <c:pt idx="10">
                  <c:v>21</c:v>
                </c:pt>
                <c:pt idx="11">
                  <c:v>21</c:v>
                </c:pt>
              </c:numCache>
            </c:numRef>
          </c:val>
          <c:smooth val="0"/>
        </c:ser>
        <c:ser>
          <c:idx val="3"/>
          <c:order val="2"/>
          <c:tx>
            <c:strRef>
              <c:f>'999414'!$D$5</c:f>
              <c:strCache>
                <c:ptCount val="1"/>
                <c:pt idx="0">
                  <c:v>HYDROSS
Natural
Flow</c:v>
                </c:pt>
              </c:strCache>
            </c:strRef>
          </c:tx>
          <c:spPr>
            <a:ln>
              <a:solidFill>
                <a:schemeClr val="accent1"/>
              </a:solidFill>
              <a:prstDash val="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'999414'!$D$23:$D$34</c:f>
              <c:numCache>
                <c:formatCode>[&gt;=20]#,##0_);[&lt;=-20]\(#,##0\);#,##0.0_)</c:formatCode>
                <c:ptCount val="12"/>
                <c:pt idx="0">
                  <c:v>54.052236895161293</c:v>
                </c:pt>
                <c:pt idx="1">
                  <c:v>47.680302083333331</c:v>
                </c:pt>
                <c:pt idx="2">
                  <c:v>46.948975806451621</c:v>
                </c:pt>
                <c:pt idx="3">
                  <c:v>84.207849305555555</c:v>
                </c:pt>
                <c:pt idx="4">
                  <c:v>202.26007896505376</c:v>
                </c:pt>
                <c:pt idx="5">
                  <c:v>368.04981736111114</c:v>
                </c:pt>
                <c:pt idx="6">
                  <c:v>257.84242103494626</c:v>
                </c:pt>
                <c:pt idx="7">
                  <c:v>104.14806653225806</c:v>
                </c:pt>
                <c:pt idx="8">
                  <c:v>72.763938194444435</c:v>
                </c:pt>
                <c:pt idx="9">
                  <c:v>62.965171706989246</c:v>
                </c:pt>
                <c:pt idx="10">
                  <c:v>62.811646180555542</c:v>
                </c:pt>
                <c:pt idx="11">
                  <c:v>55.760020161290328</c:v>
                </c:pt>
              </c:numCache>
            </c:numRef>
          </c:val>
          <c:smooth val="0"/>
        </c:ser>
        <c:ser>
          <c:idx val="4"/>
          <c:order val="3"/>
          <c:tx>
            <c:strRef>
              <c:f>'999414'!$F$5</c:f>
              <c:strCache>
                <c:ptCount val="1"/>
                <c:pt idx="0">
                  <c:v>HYDROSS
2009 HIA
(Existing)</c:v>
                </c:pt>
              </c:strCache>
            </c:strRef>
          </c:tx>
          <c:spPr>
            <a:ln>
              <a:solidFill>
                <a:schemeClr val="accent3"/>
              </a:solidFill>
              <a:prstDash val="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'999414'!$F$23:$F$34</c:f>
              <c:numCache>
                <c:formatCode>[&gt;=20]#,##0_);[&lt;=-20]\(#,##0\);#,##0.0_)</c:formatCode>
                <c:ptCount val="12"/>
                <c:pt idx="0">
                  <c:v>40.250633736559138</c:v>
                </c:pt>
                <c:pt idx="1">
                  <c:v>73.270451636904767</c:v>
                </c:pt>
                <c:pt idx="2">
                  <c:v>32.738021841397845</c:v>
                </c:pt>
                <c:pt idx="3">
                  <c:v>44.340954166666663</c:v>
                </c:pt>
                <c:pt idx="4">
                  <c:v>34.056905577956996</c:v>
                </c:pt>
                <c:pt idx="5">
                  <c:v>88.172405902777754</c:v>
                </c:pt>
                <c:pt idx="6">
                  <c:v>43.878966733870968</c:v>
                </c:pt>
                <c:pt idx="7">
                  <c:v>49.735635080645167</c:v>
                </c:pt>
                <c:pt idx="8">
                  <c:v>80.05061701388891</c:v>
                </c:pt>
                <c:pt idx="9">
                  <c:v>88.997085685483881</c:v>
                </c:pt>
                <c:pt idx="10">
                  <c:v>83.938834374999999</c:v>
                </c:pt>
                <c:pt idx="11">
                  <c:v>74.139700604838723</c:v>
                </c:pt>
              </c:numCache>
            </c:numRef>
          </c:val>
          <c:smooth val="0"/>
        </c:ser>
        <c:ser>
          <c:idx val="5"/>
          <c:order val="4"/>
          <c:tx>
            <c:strRef>
              <c:f>'999414'!$G$5</c:f>
              <c:strCache>
                <c:ptCount val="1"/>
                <c:pt idx="0">
                  <c:v>HYDROSS
Achievable
Management
Target
Oper. Improv.</c:v>
                </c:pt>
              </c:strCache>
            </c:strRef>
          </c:tx>
          <c:spPr>
            <a:ln>
              <a:solidFill>
                <a:schemeClr val="accent2"/>
              </a:solidFill>
              <a:prstDash val="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'999414'!$G$23:$G$34</c:f>
              <c:numCache>
                <c:formatCode>[&gt;=20]#,##0_);[&lt;=-20]\(#,##0\);#,##0.0_)</c:formatCode>
                <c:ptCount val="12"/>
                <c:pt idx="0">
                  <c:v>56.360466397849471</c:v>
                </c:pt>
                <c:pt idx="1">
                  <c:v>48.923252976190476</c:v>
                </c:pt>
                <c:pt idx="2">
                  <c:v>46.193173051075263</c:v>
                </c:pt>
                <c:pt idx="3">
                  <c:v>50.106688194444452</c:v>
                </c:pt>
                <c:pt idx="4">
                  <c:v>100.13124059139786</c:v>
                </c:pt>
                <c:pt idx="5">
                  <c:v>191.18096631944445</c:v>
                </c:pt>
                <c:pt idx="6">
                  <c:v>116.15227486559137</c:v>
                </c:pt>
                <c:pt idx="7">
                  <c:v>25.039559475806449</c:v>
                </c:pt>
                <c:pt idx="8">
                  <c:v>40.430175347222225</c:v>
                </c:pt>
                <c:pt idx="9">
                  <c:v>66.474903561827958</c:v>
                </c:pt>
                <c:pt idx="10">
                  <c:v>79.535358680555561</c:v>
                </c:pt>
                <c:pt idx="11">
                  <c:v>70.023383064516125</c:v>
                </c:pt>
              </c:numCache>
            </c:numRef>
          </c:val>
          <c:smooth val="0"/>
        </c:ser>
        <c:dLbls>
          <c:showLegendKey val="0"/>
          <c:showVal val="0"/>
          <c:showCatName val="0"/>
          <c:showSerName val="0"/>
          <c:showPercent val="0"/>
          <c:showBubbleSize val="0"/>
        </c:dLbls>
        <c:marker val="1"/>
        <c:smooth val="0"/>
        <c:axId val="127101568"/>
        <c:axId val="127115648"/>
      </c:lineChart>
      <c:catAx>
        <c:axId val="127101568"/>
        <c:scaling>
          <c:orientation val="minMax"/>
        </c:scaling>
        <c:delete val="0"/>
        <c:axPos val="b"/>
        <c:majorTickMark val="out"/>
        <c:minorTickMark val="none"/>
        <c:tickLblPos val="nextTo"/>
        <c:crossAx val="127115648"/>
        <c:crosses val="autoZero"/>
        <c:auto val="1"/>
        <c:lblAlgn val="ctr"/>
        <c:lblOffset val="100"/>
        <c:noMultiLvlLbl val="0"/>
      </c:catAx>
      <c:valAx>
        <c:axId val="127115648"/>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7101568"/>
        <c:crosses val="autoZero"/>
        <c:crossBetween val="between"/>
      </c:valAx>
    </c:plotArea>
    <c:legend>
      <c:legendPos val="b"/>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layout/>
      <c:overlay val="0"/>
    </c:title>
    <c:autoTitleDeleted val="0"/>
    <c:plotArea>
      <c:layout/>
      <c:lineChart>
        <c:grouping val="standard"/>
        <c:varyColors val="0"/>
        <c:ser>
          <c:idx val="0"/>
          <c:order val="0"/>
          <c:tx>
            <c:strRef>
              <c:f>'999414'!$B$4</c:f>
              <c:strCache>
                <c:ptCount val="1"/>
                <c:pt idx="0">
                  <c:v>Interim
Instream
Flow</c:v>
                </c:pt>
              </c:strCache>
            </c:strRef>
          </c:tx>
          <c:spPr>
            <a:ln>
              <a:solidFill>
                <a:schemeClr val="tx1"/>
              </a:solidFill>
              <a:prstDash val="dash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'999414'!$B$23:$B$34</c:f>
              <c:numCache>
                <c:formatCode>[&gt;=20]#,##0_);[&lt;=-20]\(#,##0\);#,##0.0_)</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mooth val="0"/>
        </c:ser>
        <c:ser>
          <c:idx val="1"/>
          <c:order val="1"/>
          <c:tx>
            <c:strRef>
              <c:f>'999414'!$C$4</c:f>
              <c:strCache>
                <c:ptCount val="1"/>
                <c:pt idx="0">
                  <c:v>HYDROSS
Enforceable
Min. Flow
Oper. Improv.</c:v>
                </c:pt>
              </c:strCache>
            </c:strRef>
          </c:tx>
          <c:spPr>
            <a:ln>
              <a:solidFill>
                <a:schemeClr val="tx1"/>
              </a:solidFill>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'999414'!$C$23:$C$34</c:f>
              <c:numCache>
                <c:formatCode>[&gt;=20]#,##0_);[&lt;=-20]\(#,##0\);#,##0.0_)</c:formatCode>
                <c:ptCount val="12"/>
                <c:pt idx="0">
                  <c:v>30</c:v>
                </c:pt>
                <c:pt idx="1">
                  <c:v>30</c:v>
                </c:pt>
                <c:pt idx="2">
                  <c:v>30</c:v>
                </c:pt>
                <c:pt idx="3">
                  <c:v>35</c:v>
                </c:pt>
                <c:pt idx="4">
                  <c:v>50</c:v>
                </c:pt>
                <c:pt idx="5">
                  <c:v>30</c:v>
                </c:pt>
                <c:pt idx="6">
                  <c:v>21</c:v>
                </c:pt>
                <c:pt idx="7">
                  <c:v>21</c:v>
                </c:pt>
                <c:pt idx="8">
                  <c:v>21</c:v>
                </c:pt>
                <c:pt idx="9">
                  <c:v>21</c:v>
                </c:pt>
                <c:pt idx="10">
                  <c:v>21</c:v>
                </c:pt>
                <c:pt idx="11">
                  <c:v>21</c:v>
                </c:pt>
              </c:numCache>
            </c:numRef>
          </c:val>
          <c:smooth val="0"/>
        </c:ser>
        <c:ser>
          <c:idx val="3"/>
          <c:order val="2"/>
          <c:tx>
            <c:strRef>
              <c:f>'999414'!$K$5</c:f>
              <c:strCache>
                <c:ptCount val="1"/>
                <c:pt idx="0">
                  <c:v>HYDROSS
Natural
Flow</c:v>
                </c:pt>
              </c:strCache>
            </c:strRef>
          </c:tx>
          <c:spPr>
            <a:ln>
              <a:solidFill>
                <a:schemeClr val="accent1"/>
              </a:solidFill>
              <a:prstDash val="sys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'999414'!$K$23:$K$34</c:f>
              <c:numCache>
                <c:formatCode>[&gt;=20]#,##0_);[&lt;=-20]\(#,##0\);#,##0.0_)</c:formatCode>
                <c:ptCount val="12"/>
                <c:pt idx="0">
                  <c:v>45.001225470430114</c:v>
                </c:pt>
                <c:pt idx="1">
                  <c:v>44.605335565476203</c:v>
                </c:pt>
                <c:pt idx="2">
                  <c:v>43.018102150537636</c:v>
                </c:pt>
                <c:pt idx="3">
                  <c:v>72.201974421296299</c:v>
                </c:pt>
                <c:pt idx="4">
                  <c:v>204.80130936379925</c:v>
                </c:pt>
                <c:pt idx="5">
                  <c:v>277.18034386574072</c:v>
                </c:pt>
                <c:pt idx="6">
                  <c:v>160.51777598566309</c:v>
                </c:pt>
                <c:pt idx="7">
                  <c:v>75.913608310931906</c:v>
                </c:pt>
                <c:pt idx="8">
                  <c:v>62.024768055555548</c:v>
                </c:pt>
                <c:pt idx="9">
                  <c:v>57.01722479838709</c:v>
                </c:pt>
                <c:pt idx="10">
                  <c:v>55.314533796296288</c:v>
                </c:pt>
                <c:pt idx="11">
                  <c:v>52.801862903225803</c:v>
                </c:pt>
              </c:numCache>
            </c:numRef>
          </c:val>
          <c:smooth val="0"/>
        </c:ser>
        <c:ser>
          <c:idx val="4"/>
          <c:order val="3"/>
          <c:tx>
            <c:strRef>
              <c:f>'999414'!$M$5</c:f>
              <c:strCache>
                <c:ptCount val="1"/>
                <c:pt idx="0">
                  <c:v>HYDROSS
2009 HIA
(Existing)</c:v>
                </c:pt>
              </c:strCache>
            </c:strRef>
          </c:tx>
          <c:spPr>
            <a:ln>
              <a:solidFill>
                <a:schemeClr val="accent3"/>
              </a:solidFill>
              <a:prstDash val="sys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'999414'!$M$23:$M$34</c:f>
              <c:numCache>
                <c:formatCode>[&gt;=20]#,##0_);[&lt;=-20]\(#,##0\);#,##0.0_)</c:formatCode>
                <c:ptCount val="12"/>
                <c:pt idx="0">
                  <c:v>45.717508064516124</c:v>
                </c:pt>
                <c:pt idx="1">
                  <c:v>43.173982390873029</c:v>
                </c:pt>
                <c:pt idx="2">
                  <c:v>41.974951500896061</c:v>
                </c:pt>
                <c:pt idx="3">
                  <c:v>39.448716898148156</c:v>
                </c:pt>
                <c:pt idx="4">
                  <c:v>26.926308355734768</c:v>
                </c:pt>
                <c:pt idx="5">
                  <c:v>42.213945023148149</c:v>
                </c:pt>
                <c:pt idx="6">
                  <c:v>32.128278337813619</c:v>
                </c:pt>
                <c:pt idx="7">
                  <c:v>43.26355813172043</c:v>
                </c:pt>
                <c:pt idx="8">
                  <c:v>47.886366203703709</c:v>
                </c:pt>
                <c:pt idx="9">
                  <c:v>72.05116308243727</c:v>
                </c:pt>
                <c:pt idx="10">
                  <c:v>60.070183912037017</c:v>
                </c:pt>
                <c:pt idx="11">
                  <c:v>68.832533266129019</c:v>
                </c:pt>
              </c:numCache>
            </c:numRef>
          </c:val>
          <c:smooth val="0"/>
        </c:ser>
        <c:ser>
          <c:idx val="5"/>
          <c:order val="4"/>
          <c:tx>
            <c:strRef>
              <c:f>'999414'!$N$5</c:f>
              <c:strCache>
                <c:ptCount val="1"/>
                <c:pt idx="0">
                  <c:v>HYDROSS
Achievable
Management
Target
Oper. Improv.</c:v>
                </c:pt>
              </c:strCache>
            </c:strRef>
          </c:tx>
          <c:spPr>
            <a:ln>
              <a:solidFill>
                <a:schemeClr val="accent2"/>
              </a:solidFill>
              <a:prstDash val="sys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'999414'!$N$23:$N$34</c:f>
              <c:numCache>
                <c:formatCode>[&gt;=20]#,##0_);[&lt;=-20]\(#,##0\);#,##0.0_)</c:formatCode>
                <c:ptCount val="12"/>
                <c:pt idx="0">
                  <c:v>56.579724686379926</c:v>
                </c:pt>
                <c:pt idx="1">
                  <c:v>55.430078993055552</c:v>
                </c:pt>
                <c:pt idx="2">
                  <c:v>49.4611353046595</c:v>
                </c:pt>
                <c:pt idx="3">
                  <c:v>55.686398726851849</c:v>
                </c:pt>
                <c:pt idx="4">
                  <c:v>108.93350268817206</c:v>
                </c:pt>
                <c:pt idx="5">
                  <c:v>72.953882986111097</c:v>
                </c:pt>
                <c:pt idx="6">
                  <c:v>30.855989359319004</c:v>
                </c:pt>
                <c:pt idx="7">
                  <c:v>22.313481518817202</c:v>
                </c:pt>
                <c:pt idx="8">
                  <c:v>42.249012615740746</c:v>
                </c:pt>
                <c:pt idx="9">
                  <c:v>68.191347110215062</c:v>
                </c:pt>
                <c:pt idx="10">
                  <c:v>72.274000231481494</c:v>
                </c:pt>
                <c:pt idx="11">
                  <c:v>65.942018369175628</c:v>
                </c:pt>
              </c:numCache>
            </c:numRef>
          </c:val>
          <c:smooth val="0"/>
        </c:ser>
        <c:dLbls>
          <c:showLegendKey val="0"/>
          <c:showVal val="0"/>
          <c:showCatName val="0"/>
          <c:showSerName val="0"/>
          <c:showPercent val="0"/>
          <c:showBubbleSize val="0"/>
        </c:dLbls>
        <c:marker val="1"/>
        <c:smooth val="0"/>
        <c:axId val="127291392"/>
        <c:axId val="127292928"/>
      </c:lineChart>
      <c:catAx>
        <c:axId val="127291392"/>
        <c:scaling>
          <c:orientation val="minMax"/>
        </c:scaling>
        <c:delete val="0"/>
        <c:axPos val="b"/>
        <c:majorTickMark val="out"/>
        <c:minorTickMark val="none"/>
        <c:tickLblPos val="nextTo"/>
        <c:crossAx val="127292928"/>
        <c:crosses val="autoZero"/>
        <c:auto val="1"/>
        <c:lblAlgn val="ctr"/>
        <c:lblOffset val="100"/>
        <c:noMultiLvlLbl val="0"/>
      </c:catAx>
      <c:valAx>
        <c:axId val="127292928"/>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7291392"/>
        <c:crosses val="autoZero"/>
        <c:crossBetween val="between"/>
      </c:valAx>
    </c:plotArea>
    <c:legend>
      <c:legendPos val="b"/>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layout/>
      <c:overlay val="0"/>
    </c:title>
    <c:autoTitleDeleted val="0"/>
    <c:plotArea>
      <c:layout/>
      <c:lineChart>
        <c:grouping val="standard"/>
        <c:varyColors val="0"/>
        <c:ser>
          <c:idx val="0"/>
          <c:order val="0"/>
          <c:tx>
            <c:strRef>
              <c:f>'999414'!$B$4</c:f>
              <c:strCache>
                <c:ptCount val="1"/>
                <c:pt idx="0">
                  <c:v>Interim
Instream
Flow</c:v>
                </c:pt>
              </c:strCache>
            </c:strRef>
          </c:tx>
          <c:spPr>
            <a:ln>
              <a:solidFill>
                <a:schemeClr val="tx1"/>
              </a:solidFill>
              <a:prstDash val="dash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'999414'!$B$23:$B$34</c:f>
              <c:numCache>
                <c:formatCode>[&gt;=20]#,##0_);[&lt;=-20]\(#,##0\);#,##0.0_)</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mooth val="0"/>
        </c:ser>
        <c:ser>
          <c:idx val="1"/>
          <c:order val="1"/>
          <c:tx>
            <c:strRef>
              <c:f>'999414'!$C$4</c:f>
              <c:strCache>
                <c:ptCount val="1"/>
                <c:pt idx="0">
                  <c:v>HYDROSS
Enforceable
Min. Flow
Oper. Improv.</c:v>
                </c:pt>
              </c:strCache>
            </c:strRef>
          </c:tx>
          <c:spPr>
            <a:ln>
              <a:solidFill>
                <a:schemeClr val="tx1"/>
              </a:solidFill>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'999414'!$C$23:$C$34</c:f>
              <c:numCache>
                <c:formatCode>[&gt;=20]#,##0_);[&lt;=-20]\(#,##0\);#,##0.0_)</c:formatCode>
                <c:ptCount val="12"/>
                <c:pt idx="0">
                  <c:v>30</c:v>
                </c:pt>
                <c:pt idx="1">
                  <c:v>30</c:v>
                </c:pt>
                <c:pt idx="2">
                  <c:v>30</c:v>
                </c:pt>
                <c:pt idx="3">
                  <c:v>35</c:v>
                </c:pt>
                <c:pt idx="4">
                  <c:v>50</c:v>
                </c:pt>
                <c:pt idx="5">
                  <c:v>30</c:v>
                </c:pt>
                <c:pt idx="6">
                  <c:v>21</c:v>
                </c:pt>
                <c:pt idx="7">
                  <c:v>21</c:v>
                </c:pt>
                <c:pt idx="8">
                  <c:v>21</c:v>
                </c:pt>
                <c:pt idx="9">
                  <c:v>21</c:v>
                </c:pt>
                <c:pt idx="10">
                  <c:v>21</c:v>
                </c:pt>
                <c:pt idx="11">
                  <c:v>21</c:v>
                </c:pt>
              </c:numCache>
            </c:numRef>
          </c:val>
          <c:smooth val="0"/>
        </c:ser>
        <c:ser>
          <c:idx val="3"/>
          <c:order val="2"/>
          <c:tx>
            <c:strRef>
              <c:f>'999414'!$R$5</c:f>
              <c:strCache>
                <c:ptCount val="1"/>
                <c:pt idx="0">
                  <c:v>HYDROSS
Natural
Flow</c:v>
                </c:pt>
              </c:strCache>
            </c:strRef>
          </c:tx>
          <c:spPr>
            <a:ln>
              <a:solidFill>
                <a:schemeClr val="accent1"/>
              </a:solidFill>
              <a:prstDash val="sys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'999414'!$R$23:$R$34</c:f>
              <c:numCache>
                <c:formatCode>[&gt;=20]#,##0_);[&lt;=-20]\(#,##0\);#,##0.0_)</c:formatCode>
                <c:ptCount val="12"/>
                <c:pt idx="0">
                  <c:v>43.368254032258072</c:v>
                </c:pt>
                <c:pt idx="1">
                  <c:v>41.493006696428573</c:v>
                </c:pt>
                <c:pt idx="2">
                  <c:v>41.066001344086033</c:v>
                </c:pt>
                <c:pt idx="3">
                  <c:v>88.823789236111125</c:v>
                </c:pt>
                <c:pt idx="4">
                  <c:v>186.42920497311826</c:v>
                </c:pt>
                <c:pt idx="5">
                  <c:v>166.93874236111111</c:v>
                </c:pt>
                <c:pt idx="6">
                  <c:v>81.844668346774171</c:v>
                </c:pt>
                <c:pt idx="7">
                  <c:v>52.437439852150554</c:v>
                </c:pt>
                <c:pt idx="8">
                  <c:v>44.947466666666664</c:v>
                </c:pt>
                <c:pt idx="9">
                  <c:v>44.645259408602158</c:v>
                </c:pt>
                <c:pt idx="10">
                  <c:v>42.977435416666673</c:v>
                </c:pt>
                <c:pt idx="11">
                  <c:v>43.403057795698928</c:v>
                </c:pt>
              </c:numCache>
            </c:numRef>
          </c:val>
          <c:smooth val="0"/>
        </c:ser>
        <c:ser>
          <c:idx val="4"/>
          <c:order val="3"/>
          <c:tx>
            <c:strRef>
              <c:f>'999414'!$T$5</c:f>
              <c:strCache>
                <c:ptCount val="1"/>
                <c:pt idx="0">
                  <c:v>HYDROSS
2009 HIA
(Existing)</c:v>
                </c:pt>
              </c:strCache>
            </c:strRef>
          </c:tx>
          <c:spPr>
            <a:ln>
              <a:solidFill>
                <a:schemeClr val="accent3"/>
              </a:solidFill>
              <a:prstDash val="sys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'999414'!$T$23:$T$34</c:f>
              <c:numCache>
                <c:formatCode>[&gt;=20]#,##0_);[&lt;=-20]\(#,##0\);#,##0.0_)</c:formatCode>
                <c:ptCount val="12"/>
                <c:pt idx="0">
                  <c:v>66.854126344086026</c:v>
                </c:pt>
                <c:pt idx="1">
                  <c:v>35.428646949404765</c:v>
                </c:pt>
                <c:pt idx="2">
                  <c:v>46.109172379032259</c:v>
                </c:pt>
                <c:pt idx="3">
                  <c:v>58.030885763888882</c:v>
                </c:pt>
                <c:pt idx="4">
                  <c:v>44.027167338709674</c:v>
                </c:pt>
                <c:pt idx="5">
                  <c:v>39.624180902777773</c:v>
                </c:pt>
                <c:pt idx="6">
                  <c:v>40.37330073924732</c:v>
                </c:pt>
                <c:pt idx="7">
                  <c:v>29.941563844086023</c:v>
                </c:pt>
                <c:pt idx="8">
                  <c:v>55.073780208333325</c:v>
                </c:pt>
                <c:pt idx="9">
                  <c:v>27.655249327956987</c:v>
                </c:pt>
                <c:pt idx="10">
                  <c:v>46.886701736111114</c:v>
                </c:pt>
                <c:pt idx="11">
                  <c:v>46.367191868279569</c:v>
                </c:pt>
              </c:numCache>
            </c:numRef>
          </c:val>
          <c:smooth val="0"/>
        </c:ser>
        <c:ser>
          <c:idx val="5"/>
          <c:order val="4"/>
          <c:tx>
            <c:strRef>
              <c:f>'999414'!$U$5</c:f>
              <c:strCache>
                <c:ptCount val="1"/>
                <c:pt idx="0">
                  <c:v>HYDROSS
Achievable
Flow
Oper. Improv.</c:v>
                </c:pt>
              </c:strCache>
            </c:strRef>
          </c:tx>
          <c:spPr>
            <a:ln>
              <a:solidFill>
                <a:schemeClr val="accent2"/>
              </a:solidFill>
              <a:prstDash val="sys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'999414'!$U$23:$U$34</c:f>
              <c:numCache>
                <c:formatCode>[&gt;=20]#,##0_);[&lt;=-20]\(#,##0\);#,##0.0_)</c:formatCode>
                <c:ptCount val="12"/>
                <c:pt idx="0">
                  <c:v>52.846384072580641</c:v>
                </c:pt>
                <c:pt idx="1">
                  <c:v>50.212614211309521</c:v>
                </c:pt>
                <c:pt idx="2">
                  <c:v>46.71644926075269</c:v>
                </c:pt>
                <c:pt idx="3">
                  <c:v>60.261655208333337</c:v>
                </c:pt>
                <c:pt idx="4">
                  <c:v>92.905719086021506</c:v>
                </c:pt>
                <c:pt idx="5">
                  <c:v>44.398261111111111</c:v>
                </c:pt>
                <c:pt idx="6">
                  <c:v>21.000005376344088</c:v>
                </c:pt>
                <c:pt idx="7">
                  <c:v>21.000005376344088</c:v>
                </c:pt>
                <c:pt idx="8">
                  <c:v>21.000054166666665</c:v>
                </c:pt>
                <c:pt idx="9">
                  <c:v>40.616357862903229</c:v>
                </c:pt>
                <c:pt idx="10">
                  <c:v>57.532012847222212</c:v>
                </c:pt>
                <c:pt idx="11">
                  <c:v>58.199820900537638</c:v>
                </c:pt>
              </c:numCache>
            </c:numRef>
          </c:val>
          <c:smooth val="0"/>
        </c:ser>
        <c:dLbls>
          <c:showLegendKey val="0"/>
          <c:showVal val="0"/>
          <c:showCatName val="0"/>
          <c:showSerName val="0"/>
          <c:showPercent val="0"/>
          <c:showBubbleSize val="0"/>
        </c:dLbls>
        <c:marker val="1"/>
        <c:smooth val="0"/>
        <c:axId val="127411328"/>
        <c:axId val="127412864"/>
      </c:lineChart>
      <c:catAx>
        <c:axId val="127411328"/>
        <c:scaling>
          <c:orientation val="minMax"/>
        </c:scaling>
        <c:delete val="0"/>
        <c:axPos val="b"/>
        <c:majorTickMark val="out"/>
        <c:minorTickMark val="none"/>
        <c:tickLblPos val="nextTo"/>
        <c:crossAx val="127412864"/>
        <c:crosses val="autoZero"/>
        <c:auto val="1"/>
        <c:lblAlgn val="ctr"/>
        <c:lblOffset val="100"/>
        <c:noMultiLvlLbl val="0"/>
      </c:catAx>
      <c:valAx>
        <c:axId val="127412864"/>
        <c:scaling>
          <c:orientation val="minMax"/>
          <c:max val="500"/>
        </c:scaling>
        <c:delete val="0"/>
        <c:axPos val="l"/>
        <c:majorGridlines/>
        <c:title>
          <c:tx>
            <c:rich>
              <a:bodyPr rot="-5400000" vert="horz"/>
              <a:lstStyle/>
              <a:p>
                <a:pPr>
                  <a:defRPr/>
                </a:pPr>
                <a:r>
                  <a:rPr lang="en-US"/>
                  <a:t>Streamflow (cfs)</a:t>
                </a:r>
              </a:p>
            </c:rich>
          </c:tx>
          <c:layout/>
          <c:overlay val="0"/>
        </c:title>
        <c:numFmt formatCode="[&gt;=20]#,##0_);[&lt;=-20]\(#,##0\);#,##0.0_)" sourceLinked="1"/>
        <c:majorTickMark val="out"/>
        <c:minorTickMark val="none"/>
        <c:tickLblPos val="nextTo"/>
        <c:crossAx val="127411328"/>
        <c:crosses val="autoZero"/>
        <c:crossBetween val="between"/>
      </c:valAx>
    </c:plotArea>
    <c:legend>
      <c:legendPos val="b"/>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Wet Year</a:t>
            </a:r>
          </a:p>
        </c:rich>
      </c:tx>
      <c:overlay val="0"/>
    </c:title>
    <c:autoTitleDeleted val="0"/>
    <c:plotArea>
      <c:layout/>
      <c:lineChart>
        <c:grouping val="standard"/>
        <c:varyColors val="0"/>
        <c:ser>
          <c:idx val="1"/>
          <c:order val="0"/>
          <c:tx>
            <c:strRef>
              <c:f>'6900'!$C$4</c:f>
              <c:strCache>
                <c:ptCount val="1"/>
                <c:pt idx="0">
                  <c:v>HYDROSS
Enforceable
Min. Flow
Oper. Improv.</c:v>
                </c:pt>
              </c:strCache>
            </c:strRef>
          </c:tx>
          <c:spPr>
            <a:ln>
              <a:solidFill>
                <a:schemeClr val="tx1"/>
              </a:solidFill>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'6900'!$C$23:$C$34</c:f>
              <c:numCache>
                <c:formatCode>[&gt;=20]#,##0_);[&lt;=-20]\(#,##0\);#,##0.0_)</c:formatCode>
                <c:ptCount val="12"/>
                <c:pt idx="0">
                  <c:v>5.8</c:v>
                </c:pt>
                <c:pt idx="1">
                  <c:v>5.8</c:v>
                </c:pt>
                <c:pt idx="2">
                  <c:v>6.8</c:v>
                </c:pt>
                <c:pt idx="3">
                  <c:v>8</c:v>
                </c:pt>
                <c:pt idx="4">
                  <c:v>8</c:v>
                </c:pt>
                <c:pt idx="5">
                  <c:v>8.1</c:v>
                </c:pt>
                <c:pt idx="6">
                  <c:v>5.0999999999999996</c:v>
                </c:pt>
                <c:pt idx="7">
                  <c:v>2.2999999999999998</c:v>
                </c:pt>
                <c:pt idx="8">
                  <c:v>2.2999999999999998</c:v>
                </c:pt>
                <c:pt idx="9">
                  <c:v>2.2999999999999998</c:v>
                </c:pt>
                <c:pt idx="10">
                  <c:v>2.2999999999999998</c:v>
                </c:pt>
                <c:pt idx="11">
                  <c:v>2.2999999999999998</c:v>
                </c:pt>
              </c:numCache>
            </c:numRef>
          </c:val>
          <c:smooth val="0"/>
        </c:ser>
        <c:ser>
          <c:idx val="3"/>
          <c:order val="1"/>
          <c:tx>
            <c:strRef>
              <c:f>'6900'!$D$5</c:f>
              <c:strCache>
                <c:ptCount val="1"/>
                <c:pt idx="0">
                  <c:v>HYDROSS
Natural
Flow</c:v>
                </c:pt>
              </c:strCache>
            </c:strRef>
          </c:tx>
          <c:spPr>
            <a:ln>
              <a:solidFill>
                <a:schemeClr val="accent1"/>
              </a:solidFill>
              <a:prstDash val="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'6900'!$D$23:$D$34</c:f>
              <c:numCache>
                <c:formatCode>[&gt;=20]#,##0_);[&lt;=-20]\(#,##0\);#,##0.0_)</c:formatCode>
                <c:ptCount val="12"/>
                <c:pt idx="0">
                  <c:v>7.7251344086021501</c:v>
                </c:pt>
                <c:pt idx="1">
                  <c:v>6.9367931547619053</c:v>
                </c:pt>
                <c:pt idx="2">
                  <c:v>8.1073252688172044</c:v>
                </c:pt>
                <c:pt idx="3">
                  <c:v>14.288923611111111</c:v>
                </c:pt>
                <c:pt idx="4">
                  <c:v>25.797883064516128</c:v>
                </c:pt>
                <c:pt idx="5">
                  <c:v>32.829652777777781</c:v>
                </c:pt>
                <c:pt idx="6">
                  <c:v>16.495194892473119</c:v>
                </c:pt>
                <c:pt idx="7">
                  <c:v>12.221975806451614</c:v>
                </c:pt>
                <c:pt idx="8">
                  <c:v>10.528680555555555</c:v>
                </c:pt>
                <c:pt idx="9">
                  <c:v>8.4813844086021497</c:v>
                </c:pt>
                <c:pt idx="10">
                  <c:v>8.6380555555555549</c:v>
                </c:pt>
                <c:pt idx="11">
                  <c:v>7.1721774193548393</c:v>
                </c:pt>
              </c:numCache>
            </c:numRef>
          </c:val>
          <c:smooth val="0"/>
        </c:ser>
        <c:ser>
          <c:idx val="4"/>
          <c:order val="2"/>
          <c:tx>
            <c:strRef>
              <c:f>'6900'!$F$5</c:f>
              <c:strCache>
                <c:ptCount val="1"/>
                <c:pt idx="0">
                  <c:v>HYDROSS
2009 HIA
(Existing)</c:v>
                </c:pt>
              </c:strCache>
            </c:strRef>
          </c:tx>
          <c:spPr>
            <a:ln>
              <a:solidFill>
                <a:schemeClr val="accent3"/>
              </a:solidFill>
              <a:prstDash val="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'6900'!$F$23:$F$34</c:f>
              <c:numCache>
                <c:formatCode>[&gt;=20]#,##0_);[&lt;=-20]\(#,##0\);#,##0.0_)</c:formatCode>
                <c:ptCount val="12"/>
                <c:pt idx="0">
                  <c:v>7.4969583333333345</c:v>
                </c:pt>
                <c:pt idx="1">
                  <c:v>6.9367931547619053</c:v>
                </c:pt>
                <c:pt idx="2">
                  <c:v>8.1073252688172044</c:v>
                </c:pt>
                <c:pt idx="3">
                  <c:v>13.946468402777777</c:v>
                </c:pt>
                <c:pt idx="4">
                  <c:v>25.626669690860215</c:v>
                </c:pt>
                <c:pt idx="5">
                  <c:v>30.313230902777779</c:v>
                </c:pt>
                <c:pt idx="6">
                  <c:v>14.761756048387097</c:v>
                </c:pt>
                <c:pt idx="7">
                  <c:v>10.347817540322582</c:v>
                </c:pt>
                <c:pt idx="8">
                  <c:v>9.5949638888888895</c:v>
                </c:pt>
                <c:pt idx="9">
                  <c:v>7.9876263440860207</c:v>
                </c:pt>
                <c:pt idx="10">
                  <c:v>8.6380555555555549</c:v>
                </c:pt>
                <c:pt idx="11">
                  <c:v>7.1721774193548393</c:v>
                </c:pt>
              </c:numCache>
            </c:numRef>
          </c:val>
          <c:smooth val="0"/>
        </c:ser>
        <c:ser>
          <c:idx val="5"/>
          <c:order val="3"/>
          <c:tx>
            <c:strRef>
              <c:f>'6900'!$G$5</c:f>
              <c:strCache>
                <c:ptCount val="1"/>
                <c:pt idx="0">
                  <c:v>HYDROSS
Achievable
Management
Target
Oper. Improv.</c:v>
                </c:pt>
              </c:strCache>
            </c:strRef>
          </c:tx>
          <c:spPr>
            <a:ln>
              <a:solidFill>
                <a:schemeClr val="accent2"/>
              </a:solidFill>
              <a:prstDash val="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'6900'!$G$23:$G$34</c:f>
              <c:numCache>
                <c:formatCode>[&gt;=20]#,##0_);[&lt;=-20]\(#,##0\);#,##0.0_)</c:formatCode>
                <c:ptCount val="12"/>
                <c:pt idx="0">
                  <c:v>7.7251344086021501</c:v>
                </c:pt>
                <c:pt idx="1">
                  <c:v>6.9367931547619053</c:v>
                </c:pt>
                <c:pt idx="2">
                  <c:v>7.9390799731182788</c:v>
                </c:pt>
                <c:pt idx="3">
                  <c:v>14.281361111111112</c:v>
                </c:pt>
                <c:pt idx="4">
                  <c:v>25.474850470430106</c:v>
                </c:pt>
                <c:pt idx="5">
                  <c:v>29.755454513888886</c:v>
                </c:pt>
                <c:pt idx="6">
                  <c:v>10.024175067204299</c:v>
                </c:pt>
                <c:pt idx="7">
                  <c:v>9.2938245967741935</c:v>
                </c:pt>
                <c:pt idx="8">
                  <c:v>9.770918055555553</c:v>
                </c:pt>
                <c:pt idx="9">
                  <c:v>7.9620927419354839</c:v>
                </c:pt>
                <c:pt idx="10">
                  <c:v>8.6380555555555549</c:v>
                </c:pt>
                <c:pt idx="11">
                  <c:v>7.1721774193548393</c:v>
                </c:pt>
              </c:numCache>
            </c:numRef>
          </c:val>
          <c:smooth val="0"/>
        </c:ser>
        <c:dLbls>
          <c:showLegendKey val="0"/>
          <c:showVal val="0"/>
          <c:showCatName val="0"/>
          <c:showSerName val="0"/>
          <c:showPercent val="0"/>
          <c:showBubbleSize val="0"/>
        </c:dLbls>
        <c:marker val="1"/>
        <c:smooth val="0"/>
        <c:axId val="129755392"/>
        <c:axId val="130154496"/>
      </c:lineChart>
      <c:catAx>
        <c:axId val="129755392"/>
        <c:scaling>
          <c:orientation val="minMax"/>
        </c:scaling>
        <c:delete val="0"/>
        <c:axPos val="b"/>
        <c:majorTickMark val="out"/>
        <c:minorTickMark val="none"/>
        <c:tickLblPos val="nextTo"/>
        <c:crossAx val="130154496"/>
        <c:crosses val="autoZero"/>
        <c:auto val="1"/>
        <c:lblAlgn val="ctr"/>
        <c:lblOffset val="100"/>
        <c:noMultiLvlLbl val="0"/>
      </c:catAx>
      <c:valAx>
        <c:axId val="130154496"/>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29755392"/>
        <c:crosses val="autoZero"/>
        <c:crossBetween val="between"/>
      </c:valAx>
    </c:plotArea>
    <c:legend>
      <c:legendPos val="b"/>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Normal Year</a:t>
            </a:r>
          </a:p>
        </c:rich>
      </c:tx>
      <c:overlay val="0"/>
    </c:title>
    <c:autoTitleDeleted val="0"/>
    <c:plotArea>
      <c:layout/>
      <c:lineChart>
        <c:grouping val="standard"/>
        <c:varyColors val="0"/>
        <c:ser>
          <c:idx val="1"/>
          <c:order val="0"/>
          <c:tx>
            <c:strRef>
              <c:f>'6900'!$C$4</c:f>
              <c:strCache>
                <c:ptCount val="1"/>
                <c:pt idx="0">
                  <c:v>HYDROSS
Enforceable
Min. Flow
Oper. Improv.</c:v>
                </c:pt>
              </c:strCache>
            </c:strRef>
          </c:tx>
          <c:spPr>
            <a:ln>
              <a:solidFill>
                <a:schemeClr val="tx1"/>
              </a:solidFill>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'6900'!$C$23:$C$34</c:f>
              <c:numCache>
                <c:formatCode>[&gt;=20]#,##0_);[&lt;=-20]\(#,##0\);#,##0.0_)</c:formatCode>
                <c:ptCount val="12"/>
                <c:pt idx="0">
                  <c:v>5.8</c:v>
                </c:pt>
                <c:pt idx="1">
                  <c:v>5.8</c:v>
                </c:pt>
                <c:pt idx="2">
                  <c:v>6.8</c:v>
                </c:pt>
                <c:pt idx="3">
                  <c:v>8</c:v>
                </c:pt>
                <c:pt idx="4">
                  <c:v>8</c:v>
                </c:pt>
                <c:pt idx="5">
                  <c:v>8.1</c:v>
                </c:pt>
                <c:pt idx="6">
                  <c:v>5.0999999999999996</c:v>
                </c:pt>
                <c:pt idx="7">
                  <c:v>2.2999999999999998</c:v>
                </c:pt>
                <c:pt idx="8">
                  <c:v>2.2999999999999998</c:v>
                </c:pt>
                <c:pt idx="9">
                  <c:v>2.2999999999999998</c:v>
                </c:pt>
                <c:pt idx="10">
                  <c:v>2.2999999999999998</c:v>
                </c:pt>
                <c:pt idx="11">
                  <c:v>2.2999999999999998</c:v>
                </c:pt>
              </c:numCache>
            </c:numRef>
          </c:val>
          <c:smooth val="0"/>
        </c:ser>
        <c:ser>
          <c:idx val="3"/>
          <c:order val="1"/>
          <c:tx>
            <c:strRef>
              <c:f>'6900'!$K$5</c:f>
              <c:strCache>
                <c:ptCount val="1"/>
                <c:pt idx="0">
                  <c:v>HYDROSS
Natural
Flow</c:v>
                </c:pt>
              </c:strCache>
            </c:strRef>
          </c:tx>
          <c:spPr>
            <a:ln>
              <a:solidFill>
                <a:schemeClr val="accent1"/>
              </a:solidFill>
              <a:prstDash val="sys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'6900'!$K$23:$K$34</c:f>
              <c:numCache>
                <c:formatCode>[&gt;=20]#,##0_);[&lt;=-20]\(#,##0\);#,##0.0_)</c:formatCode>
                <c:ptCount val="12"/>
                <c:pt idx="0">
                  <c:v>6.2776881720430104</c:v>
                </c:pt>
                <c:pt idx="1">
                  <c:v>6.2660714285714283</c:v>
                </c:pt>
                <c:pt idx="2">
                  <c:v>7.4161290322580644</c:v>
                </c:pt>
                <c:pt idx="3">
                  <c:v>11.056655092592592</c:v>
                </c:pt>
                <c:pt idx="4">
                  <c:v>22.49504928315412</c:v>
                </c:pt>
                <c:pt idx="5">
                  <c:v>21.505509259259259</c:v>
                </c:pt>
                <c:pt idx="6">
                  <c:v>12.060696684587814</c:v>
                </c:pt>
                <c:pt idx="7">
                  <c:v>9.4097558243727608</c:v>
                </c:pt>
                <c:pt idx="8">
                  <c:v>8.6534606481481493</c:v>
                </c:pt>
                <c:pt idx="9">
                  <c:v>7.9826388888888884</c:v>
                </c:pt>
                <c:pt idx="10">
                  <c:v>7.8355902777777784</c:v>
                </c:pt>
                <c:pt idx="11">
                  <c:v>7.4879592293906807</c:v>
                </c:pt>
              </c:numCache>
            </c:numRef>
          </c:val>
          <c:smooth val="0"/>
        </c:ser>
        <c:ser>
          <c:idx val="4"/>
          <c:order val="2"/>
          <c:tx>
            <c:strRef>
              <c:f>'6900'!$M$5</c:f>
              <c:strCache>
                <c:ptCount val="1"/>
                <c:pt idx="0">
                  <c:v>HYDROSS
2009 HIA
(Existing)</c:v>
                </c:pt>
              </c:strCache>
            </c:strRef>
          </c:tx>
          <c:spPr>
            <a:ln>
              <a:solidFill>
                <a:schemeClr val="accent3"/>
              </a:solidFill>
              <a:prstDash val="sys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'6900'!$M$23:$M$34</c:f>
              <c:numCache>
                <c:formatCode>[&gt;=20]#,##0_);[&lt;=-20]\(#,##0\);#,##0.0_)</c:formatCode>
                <c:ptCount val="12"/>
                <c:pt idx="0">
                  <c:v>6.2776881720430104</c:v>
                </c:pt>
                <c:pt idx="1">
                  <c:v>6.2660714285714283</c:v>
                </c:pt>
                <c:pt idx="2">
                  <c:v>7.415912186379928</c:v>
                </c:pt>
                <c:pt idx="3">
                  <c:v>8.9668982638888881</c:v>
                </c:pt>
                <c:pt idx="4">
                  <c:v>20.740874551971324</c:v>
                </c:pt>
                <c:pt idx="5">
                  <c:v>17.486628703703705</c:v>
                </c:pt>
                <c:pt idx="6">
                  <c:v>9.2406024865591387</c:v>
                </c:pt>
                <c:pt idx="7">
                  <c:v>7.1534066980286735</c:v>
                </c:pt>
                <c:pt idx="8">
                  <c:v>7.1111868055555574</c:v>
                </c:pt>
                <c:pt idx="9">
                  <c:v>6.9609153225806439</c:v>
                </c:pt>
                <c:pt idx="10">
                  <c:v>7.8355902777777784</c:v>
                </c:pt>
                <c:pt idx="11">
                  <c:v>7.4879592293906807</c:v>
                </c:pt>
              </c:numCache>
            </c:numRef>
          </c:val>
          <c:smooth val="0"/>
        </c:ser>
        <c:ser>
          <c:idx val="5"/>
          <c:order val="3"/>
          <c:tx>
            <c:strRef>
              <c:f>'6900'!$N$5</c:f>
              <c:strCache>
                <c:ptCount val="1"/>
                <c:pt idx="0">
                  <c:v>HYDROSS
Achievable
Management
Target
Oper. Improv.</c:v>
                </c:pt>
              </c:strCache>
            </c:strRef>
          </c:tx>
          <c:spPr>
            <a:ln>
              <a:solidFill>
                <a:schemeClr val="accent2"/>
              </a:solidFill>
              <a:prstDash val="sys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'6900'!$N$23:$N$34</c:f>
              <c:numCache>
                <c:formatCode>[&gt;=20]#,##0_);[&lt;=-20]\(#,##0\);#,##0.0_)</c:formatCode>
                <c:ptCount val="12"/>
                <c:pt idx="0">
                  <c:v>6.2776881720430104</c:v>
                </c:pt>
                <c:pt idx="1">
                  <c:v>6.2660714285714283</c:v>
                </c:pt>
                <c:pt idx="2">
                  <c:v>7.3810542114695332</c:v>
                </c:pt>
                <c:pt idx="3">
                  <c:v>10.910880902777775</c:v>
                </c:pt>
                <c:pt idx="4">
                  <c:v>21.355686827956987</c:v>
                </c:pt>
                <c:pt idx="5">
                  <c:v>16.348346412037035</c:v>
                </c:pt>
                <c:pt idx="6">
                  <c:v>6.9058093637992837</c:v>
                </c:pt>
                <c:pt idx="7">
                  <c:v>5.8677410394265239</c:v>
                </c:pt>
                <c:pt idx="8">
                  <c:v>7.0958937499999992</c:v>
                </c:pt>
                <c:pt idx="9">
                  <c:v>6.8871877240143355</c:v>
                </c:pt>
                <c:pt idx="10">
                  <c:v>7.8355902777777784</c:v>
                </c:pt>
                <c:pt idx="11">
                  <c:v>7.4879592293906807</c:v>
                </c:pt>
              </c:numCache>
            </c:numRef>
          </c:val>
          <c:smooth val="0"/>
        </c:ser>
        <c:dLbls>
          <c:showLegendKey val="0"/>
          <c:showVal val="0"/>
          <c:showCatName val="0"/>
          <c:showSerName val="0"/>
          <c:showPercent val="0"/>
          <c:showBubbleSize val="0"/>
        </c:dLbls>
        <c:marker val="1"/>
        <c:smooth val="0"/>
        <c:axId val="130194048"/>
        <c:axId val="130204032"/>
      </c:lineChart>
      <c:catAx>
        <c:axId val="130194048"/>
        <c:scaling>
          <c:orientation val="minMax"/>
        </c:scaling>
        <c:delete val="0"/>
        <c:axPos val="b"/>
        <c:majorTickMark val="out"/>
        <c:minorTickMark val="none"/>
        <c:tickLblPos val="nextTo"/>
        <c:crossAx val="130204032"/>
        <c:crosses val="autoZero"/>
        <c:auto val="1"/>
        <c:lblAlgn val="ctr"/>
        <c:lblOffset val="100"/>
        <c:noMultiLvlLbl val="0"/>
      </c:catAx>
      <c:valAx>
        <c:axId val="130204032"/>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30194048"/>
        <c:crosses val="autoZero"/>
        <c:crossBetween val="between"/>
      </c:valAx>
    </c:plotArea>
    <c:legend>
      <c:legendPos val="b"/>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Dry Year</a:t>
            </a:r>
          </a:p>
        </c:rich>
      </c:tx>
      <c:overlay val="0"/>
    </c:title>
    <c:autoTitleDeleted val="0"/>
    <c:plotArea>
      <c:layout/>
      <c:lineChart>
        <c:grouping val="standard"/>
        <c:varyColors val="0"/>
        <c:ser>
          <c:idx val="1"/>
          <c:order val="0"/>
          <c:tx>
            <c:strRef>
              <c:f>'6900'!$C$4</c:f>
              <c:strCache>
                <c:ptCount val="1"/>
                <c:pt idx="0">
                  <c:v>HYDROSS
Enforceable
Min. Flow
Oper. Improv.</c:v>
                </c:pt>
              </c:strCache>
            </c:strRef>
          </c:tx>
          <c:spPr>
            <a:ln>
              <a:solidFill>
                <a:schemeClr val="tx1"/>
              </a:solidFill>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'6900'!$C$23:$C$34</c:f>
              <c:numCache>
                <c:formatCode>[&gt;=20]#,##0_);[&lt;=-20]\(#,##0\);#,##0.0_)</c:formatCode>
                <c:ptCount val="12"/>
                <c:pt idx="0">
                  <c:v>5.8</c:v>
                </c:pt>
                <c:pt idx="1">
                  <c:v>5.8</c:v>
                </c:pt>
                <c:pt idx="2">
                  <c:v>6.8</c:v>
                </c:pt>
                <c:pt idx="3">
                  <c:v>8</c:v>
                </c:pt>
                <c:pt idx="4">
                  <c:v>8</c:v>
                </c:pt>
                <c:pt idx="5">
                  <c:v>8.1</c:v>
                </c:pt>
                <c:pt idx="6">
                  <c:v>5.0999999999999996</c:v>
                </c:pt>
                <c:pt idx="7">
                  <c:v>2.2999999999999998</c:v>
                </c:pt>
                <c:pt idx="8">
                  <c:v>2.2999999999999998</c:v>
                </c:pt>
                <c:pt idx="9">
                  <c:v>2.2999999999999998</c:v>
                </c:pt>
                <c:pt idx="10">
                  <c:v>2.2999999999999998</c:v>
                </c:pt>
                <c:pt idx="11">
                  <c:v>2.2999999999999998</c:v>
                </c:pt>
              </c:numCache>
            </c:numRef>
          </c:val>
          <c:smooth val="0"/>
        </c:ser>
        <c:ser>
          <c:idx val="3"/>
          <c:order val="1"/>
          <c:tx>
            <c:strRef>
              <c:f>'6900'!$R$5</c:f>
              <c:strCache>
                <c:ptCount val="1"/>
                <c:pt idx="0">
                  <c:v>HYDROSS
Natural
Flow</c:v>
                </c:pt>
              </c:strCache>
            </c:strRef>
          </c:tx>
          <c:spPr>
            <a:ln>
              <a:solidFill>
                <a:schemeClr val="accent1"/>
              </a:solidFill>
              <a:prstDash val="sysDot"/>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'6900'!$R$23:$R$34</c:f>
              <c:numCache>
                <c:formatCode>[&gt;=20]#,##0_);[&lt;=-20]\(#,##0\);#,##0.0_)</c:formatCode>
                <c:ptCount val="12"/>
                <c:pt idx="0">
                  <c:v>6.1719758064516137</c:v>
                </c:pt>
                <c:pt idx="1">
                  <c:v>5.8654389880952378</c:v>
                </c:pt>
                <c:pt idx="2">
                  <c:v>6.7533938172043015</c:v>
                </c:pt>
                <c:pt idx="3">
                  <c:v>12.562152777777778</c:v>
                </c:pt>
                <c:pt idx="4">
                  <c:v>18.930645161290322</c:v>
                </c:pt>
                <c:pt idx="5">
                  <c:v>12.599965277777779</c:v>
                </c:pt>
                <c:pt idx="6">
                  <c:v>9.7783938172043001</c:v>
                </c:pt>
                <c:pt idx="7">
                  <c:v>7.9487567204301079</c:v>
                </c:pt>
                <c:pt idx="8">
                  <c:v>7.3902430555555556</c:v>
                </c:pt>
                <c:pt idx="9">
                  <c:v>6.7981182795698931</c:v>
                </c:pt>
                <c:pt idx="10">
                  <c:v>6.5541666666666663</c:v>
                </c:pt>
                <c:pt idx="11">
                  <c:v>6.789986559139785</c:v>
                </c:pt>
              </c:numCache>
            </c:numRef>
          </c:val>
          <c:smooth val="0"/>
        </c:ser>
        <c:ser>
          <c:idx val="4"/>
          <c:order val="2"/>
          <c:tx>
            <c:strRef>
              <c:f>'6900'!$T$5</c:f>
              <c:strCache>
                <c:ptCount val="1"/>
                <c:pt idx="0">
                  <c:v>HYDROSS
2009 HIA
(Existing)</c:v>
                </c:pt>
              </c:strCache>
            </c:strRef>
          </c:tx>
          <c:spPr>
            <a:ln>
              <a:solidFill>
                <a:schemeClr val="accent3"/>
              </a:solidFill>
              <a:prstDash val="sysDot"/>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'6900'!$T$23:$T$34</c:f>
              <c:numCache>
                <c:formatCode>[&gt;=20]#,##0_);[&lt;=-20]\(#,##0\);#,##0.0_)</c:formatCode>
                <c:ptCount val="12"/>
                <c:pt idx="0">
                  <c:v>6.1719758064516137</c:v>
                </c:pt>
                <c:pt idx="1">
                  <c:v>5.8654389880952378</c:v>
                </c:pt>
                <c:pt idx="2">
                  <c:v>6.7496938844086012</c:v>
                </c:pt>
                <c:pt idx="3">
                  <c:v>11.193382291666667</c:v>
                </c:pt>
                <c:pt idx="4">
                  <c:v>14.081903561827957</c:v>
                </c:pt>
                <c:pt idx="5">
                  <c:v>7.8501690972222224</c:v>
                </c:pt>
                <c:pt idx="6">
                  <c:v>6.3098084677419353</c:v>
                </c:pt>
                <c:pt idx="7">
                  <c:v>4.9237973790322584</c:v>
                </c:pt>
                <c:pt idx="8">
                  <c:v>5.5604541666666671</c:v>
                </c:pt>
                <c:pt idx="9">
                  <c:v>5.7879146505376342</c:v>
                </c:pt>
                <c:pt idx="10">
                  <c:v>6.5541666666666663</c:v>
                </c:pt>
                <c:pt idx="11">
                  <c:v>6.789986559139785</c:v>
                </c:pt>
              </c:numCache>
            </c:numRef>
          </c:val>
          <c:smooth val="0"/>
        </c:ser>
        <c:ser>
          <c:idx val="5"/>
          <c:order val="3"/>
          <c:tx>
            <c:strRef>
              <c:f>'6900'!$U$5</c:f>
              <c:strCache>
                <c:ptCount val="1"/>
                <c:pt idx="0">
                  <c:v>HYDROSS
Achievable
Flow
Oper. Improv.</c:v>
                </c:pt>
              </c:strCache>
            </c:strRef>
          </c:tx>
          <c:spPr>
            <a:ln>
              <a:solidFill>
                <a:schemeClr val="accent2"/>
              </a:solidFill>
              <a:prstDash val="sysDot"/>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'6900'!$U$23:$U$34</c:f>
              <c:numCache>
                <c:formatCode>[&gt;=20]#,##0_);[&lt;=-20]\(#,##0\);#,##0.0_)</c:formatCode>
                <c:ptCount val="12"/>
                <c:pt idx="0">
                  <c:v>6.1719758064516137</c:v>
                </c:pt>
                <c:pt idx="1">
                  <c:v>5.8654389880952378</c:v>
                </c:pt>
                <c:pt idx="2">
                  <c:v>6.7533938172043015</c:v>
                </c:pt>
                <c:pt idx="3">
                  <c:v>12.549926736111109</c:v>
                </c:pt>
                <c:pt idx="4">
                  <c:v>16.217008736559141</c:v>
                </c:pt>
                <c:pt idx="5">
                  <c:v>9.0645805555555548</c:v>
                </c:pt>
                <c:pt idx="6">
                  <c:v>5.1697819220430095</c:v>
                </c:pt>
                <c:pt idx="7">
                  <c:v>3.1431132392473113</c:v>
                </c:pt>
                <c:pt idx="8">
                  <c:v>3.7785611111111113</c:v>
                </c:pt>
                <c:pt idx="9">
                  <c:v>6.4001112231182802</c:v>
                </c:pt>
                <c:pt idx="10">
                  <c:v>6.5541666666666663</c:v>
                </c:pt>
                <c:pt idx="11">
                  <c:v>6.789986559139785</c:v>
                </c:pt>
              </c:numCache>
            </c:numRef>
          </c:val>
          <c:smooth val="0"/>
        </c:ser>
        <c:dLbls>
          <c:showLegendKey val="0"/>
          <c:showVal val="0"/>
          <c:showCatName val="0"/>
          <c:showSerName val="0"/>
          <c:showPercent val="0"/>
          <c:showBubbleSize val="0"/>
        </c:dLbls>
        <c:marker val="1"/>
        <c:smooth val="0"/>
        <c:axId val="130235392"/>
        <c:axId val="130245376"/>
      </c:lineChart>
      <c:catAx>
        <c:axId val="130235392"/>
        <c:scaling>
          <c:orientation val="minMax"/>
        </c:scaling>
        <c:delete val="0"/>
        <c:axPos val="b"/>
        <c:majorTickMark val="out"/>
        <c:minorTickMark val="none"/>
        <c:tickLblPos val="nextTo"/>
        <c:crossAx val="130245376"/>
        <c:crosses val="autoZero"/>
        <c:auto val="1"/>
        <c:lblAlgn val="ctr"/>
        <c:lblOffset val="100"/>
        <c:noMultiLvlLbl val="0"/>
      </c:catAx>
      <c:valAx>
        <c:axId val="130245376"/>
        <c:scaling>
          <c:orientation val="minMax"/>
          <c:max val="50"/>
        </c:scaling>
        <c:delete val="0"/>
        <c:axPos val="l"/>
        <c:majorGridlines/>
        <c:title>
          <c:tx>
            <c:rich>
              <a:bodyPr rot="-5400000" vert="horz"/>
              <a:lstStyle/>
              <a:p>
                <a:pPr>
                  <a:defRPr/>
                </a:pPr>
                <a:r>
                  <a:rPr lang="en-US"/>
                  <a:t>Streamflow (cfs)</a:t>
                </a:r>
              </a:p>
            </c:rich>
          </c:tx>
          <c:overlay val="0"/>
        </c:title>
        <c:numFmt formatCode="[&gt;=20]#,##0_);[&lt;=-20]\(#,##0\);#,##0.0_)" sourceLinked="1"/>
        <c:majorTickMark val="out"/>
        <c:minorTickMark val="none"/>
        <c:tickLblPos val="nextTo"/>
        <c:crossAx val="130235392"/>
        <c:crosses val="autoZero"/>
        <c:crossBetween val="between"/>
      </c:valAx>
    </c:plotArea>
    <c:legend>
      <c:legendPos val="b"/>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210.xml"/><Relationship Id="rId2" Type="http://schemas.openxmlformats.org/officeDocument/2006/relationships/chart" Target="../charts/chart209.xml"/><Relationship Id="rId1" Type="http://schemas.openxmlformats.org/officeDocument/2006/relationships/chart" Target="../charts/chart208.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216.xml"/><Relationship Id="rId2" Type="http://schemas.openxmlformats.org/officeDocument/2006/relationships/chart" Target="../charts/chart215.xml"/><Relationship Id="rId1" Type="http://schemas.openxmlformats.org/officeDocument/2006/relationships/chart" Target="../charts/chart214.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22.xml"/><Relationship Id="rId2" Type="http://schemas.openxmlformats.org/officeDocument/2006/relationships/chart" Target="../charts/chart221.xml"/><Relationship Id="rId1" Type="http://schemas.openxmlformats.org/officeDocument/2006/relationships/chart" Target="../charts/chart220.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228.xml"/><Relationship Id="rId2" Type="http://schemas.openxmlformats.org/officeDocument/2006/relationships/chart" Target="../charts/chart227.xml"/><Relationship Id="rId1" Type="http://schemas.openxmlformats.org/officeDocument/2006/relationships/chart" Target="../charts/chart226.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34.xml"/><Relationship Id="rId2" Type="http://schemas.openxmlformats.org/officeDocument/2006/relationships/chart" Target="../charts/chart233.xml"/><Relationship Id="rId1" Type="http://schemas.openxmlformats.org/officeDocument/2006/relationships/chart" Target="../charts/chart232.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240.xml"/><Relationship Id="rId2" Type="http://schemas.openxmlformats.org/officeDocument/2006/relationships/chart" Target="../charts/chart239.xml"/><Relationship Id="rId1" Type="http://schemas.openxmlformats.org/officeDocument/2006/relationships/chart" Target="../charts/chart238.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243.xml"/><Relationship Id="rId2" Type="http://schemas.openxmlformats.org/officeDocument/2006/relationships/chart" Target="../charts/chart242.xml"/><Relationship Id="rId1" Type="http://schemas.openxmlformats.org/officeDocument/2006/relationships/chart" Target="../charts/chart24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64</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14</xdr:col>
      <xdr:colOff>595313</xdr:colOff>
      <xdr:row>95</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11905</xdr:colOff>
      <xdr:row>2</xdr:row>
      <xdr:rowOff>11906</xdr:rowOff>
    </xdr:from>
    <xdr:to>
      <xdr:col>15</xdr:col>
      <xdr:colOff>-1</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14</xdr:col>
      <xdr:colOff>595313</xdr:colOff>
      <xdr:row>62</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14</xdr:col>
      <xdr:colOff>595313</xdr:colOff>
      <xdr:row>93</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pane="topRight"/>
      <selection pane="bottomLeft"/>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41</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1229.7520661157025</v>
      </c>
      <c r="C7" s="93">
        <f>C23/43560*86400*31</f>
        <v>799.3388429752066</v>
      </c>
      <c r="D7" s="92">
        <v>992.09</v>
      </c>
      <c r="E7" s="89">
        <v>845.1499554333335</v>
      </c>
      <c r="F7" s="89">
        <v>912.745</v>
      </c>
      <c r="G7" s="88">
        <v>1332.125</v>
      </c>
      <c r="H7" s="87">
        <f t="shared" ref="H7:H18" si="0">G7-F7</f>
        <v>419.38</v>
      </c>
      <c r="I7" s="86">
        <f t="shared" ref="I7:I18" si="1">G7-E7</f>
        <v>486.9750445666665</v>
      </c>
      <c r="J7" s="91">
        <f t="shared" ref="J7:J18" si="2">G7-D7</f>
        <v>340.03499999999997</v>
      </c>
      <c r="K7" s="92">
        <v>898.1483333333332</v>
      </c>
      <c r="L7" s="89">
        <v>648.21689803385573</v>
      </c>
      <c r="M7" s="89">
        <v>1010.1833333333334</v>
      </c>
      <c r="N7" s="88">
        <v>1027.5208333333333</v>
      </c>
      <c r="O7" s="87">
        <f t="shared" ref="O7:O18" si="3">N7-M7</f>
        <v>17.337499999999864</v>
      </c>
      <c r="P7" s="86">
        <f t="shared" ref="P7:P18" si="4">N7-L7</f>
        <v>379.30393529947753</v>
      </c>
      <c r="Q7" s="91">
        <f t="shared" ref="Q7:Q18" si="5">N7-K7</f>
        <v>129.37250000000006</v>
      </c>
      <c r="R7" s="90">
        <v>841.54250000000002</v>
      </c>
      <c r="S7" s="89">
        <v>676.76657556666669</v>
      </c>
      <c r="T7" s="89">
        <v>926.98250000000007</v>
      </c>
      <c r="U7" s="88">
        <v>1055.4974999999999</v>
      </c>
      <c r="V7" s="87">
        <f t="shared" ref="V7:V18" si="6">U7-T7</f>
        <v>128.51499999999987</v>
      </c>
      <c r="W7" s="86">
        <f t="shared" ref="W7:W18" si="7">U7-S7</f>
        <v>378.73092443333326</v>
      </c>
      <c r="X7" s="85">
        <f t="shared" ref="X7:X18" si="8">U7-R7</f>
        <v>213.95499999999993</v>
      </c>
    </row>
    <row r="8" spans="1:25" x14ac:dyDescent="0.2">
      <c r="A8" s="73" t="s">
        <v>21</v>
      </c>
      <c r="B8" s="72">
        <f>B24/43560*86400*28</f>
        <v>1110.7438016528927</v>
      </c>
      <c r="C8" s="71">
        <f>C24/43560*86400*28</f>
        <v>721.98347107438019</v>
      </c>
      <c r="D8" s="70">
        <v>841.50250000000005</v>
      </c>
      <c r="E8" s="67">
        <v>647.16659160000006</v>
      </c>
      <c r="F8" s="67">
        <v>928.29750000000001</v>
      </c>
      <c r="G8" s="66">
        <v>988.86</v>
      </c>
      <c r="H8" s="65">
        <f t="shared" si="0"/>
        <v>60.5625</v>
      </c>
      <c r="I8" s="64">
        <f t="shared" si="1"/>
        <v>341.69340839999995</v>
      </c>
      <c r="J8" s="69">
        <f t="shared" si="2"/>
        <v>147.35749999999996</v>
      </c>
      <c r="K8" s="70">
        <v>834.56166666666661</v>
      </c>
      <c r="L8" s="67">
        <v>450.06737454545453</v>
      </c>
      <c r="M8" s="67">
        <v>887.73000000000013</v>
      </c>
      <c r="N8" s="66">
        <v>926.9041666666667</v>
      </c>
      <c r="O8" s="65">
        <f t="shared" si="3"/>
        <v>39.174166666666565</v>
      </c>
      <c r="P8" s="64">
        <f t="shared" si="4"/>
        <v>476.83679212121217</v>
      </c>
      <c r="Q8" s="69">
        <f t="shared" si="5"/>
        <v>92.342500000000086</v>
      </c>
      <c r="R8" s="68">
        <v>707.36500000000001</v>
      </c>
      <c r="S8" s="67">
        <v>524.44930269999998</v>
      </c>
      <c r="T8" s="67">
        <v>816.3599999999999</v>
      </c>
      <c r="U8" s="66">
        <v>887.44749999999999</v>
      </c>
      <c r="V8" s="65">
        <f t="shared" si="6"/>
        <v>71.087500000000091</v>
      </c>
      <c r="W8" s="64">
        <f t="shared" si="7"/>
        <v>362.99819730000002</v>
      </c>
      <c r="X8" s="63">
        <f t="shared" si="8"/>
        <v>180.08249999999998</v>
      </c>
    </row>
    <row r="9" spans="1:25" x14ac:dyDescent="0.2">
      <c r="A9" s="84" t="s">
        <v>20</v>
      </c>
      <c r="B9" s="83">
        <f>B25/43560*86400*31</f>
        <v>1229.7520661157025</v>
      </c>
      <c r="C9" s="82">
        <f>C25/43560*86400*31</f>
        <v>1229.7520661157025</v>
      </c>
      <c r="D9" s="81">
        <v>1620.6750000000002</v>
      </c>
      <c r="E9" s="78">
        <v>762.9615702000001</v>
      </c>
      <c r="F9" s="78">
        <v>952.90000000000009</v>
      </c>
      <c r="G9" s="77">
        <v>1269.8475000000001</v>
      </c>
      <c r="H9" s="76">
        <f t="shared" si="0"/>
        <v>316.94749999999999</v>
      </c>
      <c r="I9" s="75">
        <f t="shared" si="1"/>
        <v>506.88592979999999</v>
      </c>
      <c r="J9" s="80">
        <f t="shared" si="2"/>
        <v>-350.8275000000001</v>
      </c>
      <c r="K9" s="81">
        <v>1407.9966666666669</v>
      </c>
      <c r="L9" s="78">
        <v>522.39010020909086</v>
      </c>
      <c r="M9" s="78">
        <v>648.06833333333338</v>
      </c>
      <c r="N9" s="77">
        <v>1376.6016666666667</v>
      </c>
      <c r="O9" s="76">
        <f t="shared" si="3"/>
        <v>728.5333333333333</v>
      </c>
      <c r="P9" s="75">
        <f t="shared" si="4"/>
        <v>854.21156645757583</v>
      </c>
      <c r="Q9" s="80">
        <f t="shared" si="5"/>
        <v>-31.395000000000209</v>
      </c>
      <c r="R9" s="79">
        <v>1327.1475</v>
      </c>
      <c r="S9" s="78">
        <v>555.35837686666673</v>
      </c>
      <c r="T9" s="78">
        <v>902.39750000000004</v>
      </c>
      <c r="U9" s="77">
        <v>1229.75</v>
      </c>
      <c r="V9" s="76">
        <f t="shared" si="6"/>
        <v>327.35249999999996</v>
      </c>
      <c r="W9" s="75">
        <f t="shared" si="7"/>
        <v>674.39162313333327</v>
      </c>
      <c r="X9" s="74">
        <f t="shared" si="8"/>
        <v>-97.397500000000036</v>
      </c>
    </row>
    <row r="10" spans="1:25" x14ac:dyDescent="0.2">
      <c r="A10" s="61" t="s">
        <v>19</v>
      </c>
      <c r="B10" s="60">
        <f>B26/43560*86400*30</f>
        <v>1190.0826446280992</v>
      </c>
      <c r="C10" s="59">
        <f>C26/43560*86400*30</f>
        <v>1428.0991735537189</v>
      </c>
      <c r="D10" s="58">
        <v>2464.7125000000001</v>
      </c>
      <c r="E10" s="55">
        <v>1117.4803864333335</v>
      </c>
      <c r="F10" s="55">
        <v>1278.2649999999999</v>
      </c>
      <c r="G10" s="54">
        <v>1428.1</v>
      </c>
      <c r="H10" s="53">
        <f t="shared" si="0"/>
        <v>149.83500000000004</v>
      </c>
      <c r="I10" s="52">
        <f t="shared" si="1"/>
        <v>310.61961356666643</v>
      </c>
      <c r="J10" s="57">
        <f t="shared" si="2"/>
        <v>-1036.6125000000002</v>
      </c>
      <c r="K10" s="58">
        <v>1985.915</v>
      </c>
      <c r="L10" s="55">
        <v>772.63008487272737</v>
      </c>
      <c r="M10" s="55">
        <v>983.67250000000001</v>
      </c>
      <c r="N10" s="54">
        <v>1408.8233333333335</v>
      </c>
      <c r="O10" s="53">
        <f t="shared" si="3"/>
        <v>425.15083333333348</v>
      </c>
      <c r="P10" s="52">
        <f t="shared" si="4"/>
        <v>636.19324846060613</v>
      </c>
      <c r="Q10" s="57">
        <f t="shared" si="5"/>
        <v>-577.09166666666647</v>
      </c>
      <c r="R10" s="56">
        <v>2552.4475000000002</v>
      </c>
      <c r="S10" s="55">
        <v>945.60609936666663</v>
      </c>
      <c r="T10" s="55">
        <v>1063.51</v>
      </c>
      <c r="U10" s="54">
        <v>1428.1</v>
      </c>
      <c r="V10" s="53">
        <f t="shared" si="6"/>
        <v>364.58999999999992</v>
      </c>
      <c r="W10" s="52">
        <f t="shared" si="7"/>
        <v>482.49390063333328</v>
      </c>
      <c r="X10" s="51">
        <f t="shared" si="8"/>
        <v>-1124.3475000000003</v>
      </c>
    </row>
    <row r="11" spans="1:25" x14ac:dyDescent="0.2">
      <c r="A11" s="73" t="s">
        <v>18</v>
      </c>
      <c r="B11" s="72">
        <f>B27/43560*86400*31</f>
        <v>1229.7520661157025</v>
      </c>
      <c r="C11" s="71">
        <f>C27/43560*86400*31</f>
        <v>3996.6942148760331</v>
      </c>
      <c r="D11" s="70">
        <v>10144.342500000001</v>
      </c>
      <c r="E11" s="67">
        <v>3180.0974510000001</v>
      </c>
      <c r="F11" s="67">
        <v>2214.46</v>
      </c>
      <c r="G11" s="66">
        <v>5226.45</v>
      </c>
      <c r="H11" s="65">
        <f t="shared" si="0"/>
        <v>3011.99</v>
      </c>
      <c r="I11" s="64">
        <f t="shared" si="1"/>
        <v>2046.3525489999997</v>
      </c>
      <c r="J11" s="69">
        <f t="shared" si="2"/>
        <v>-4917.8925000000008</v>
      </c>
      <c r="K11" s="70">
        <v>9198.211666666668</v>
      </c>
      <c r="L11" s="67">
        <v>1420.1266537545455</v>
      </c>
      <c r="M11" s="67">
        <v>1835.6733333333334</v>
      </c>
      <c r="N11" s="66">
        <v>4486.0766666666668</v>
      </c>
      <c r="O11" s="65">
        <f t="shared" si="3"/>
        <v>2650.4033333333336</v>
      </c>
      <c r="P11" s="64">
        <f t="shared" si="4"/>
        <v>3065.9500129121216</v>
      </c>
      <c r="Q11" s="69">
        <f t="shared" si="5"/>
        <v>-4712.1350000000011</v>
      </c>
      <c r="R11" s="68">
        <v>9511.3775000000005</v>
      </c>
      <c r="S11" s="67">
        <v>1353.1232339999999</v>
      </c>
      <c r="T11" s="67">
        <v>1334.4</v>
      </c>
      <c r="U11" s="66">
        <v>4204.5024999999996</v>
      </c>
      <c r="V11" s="65">
        <f t="shared" si="6"/>
        <v>2870.1024999999995</v>
      </c>
      <c r="W11" s="64">
        <f t="shared" si="7"/>
        <v>2851.3792659999999</v>
      </c>
      <c r="X11" s="63">
        <f t="shared" si="8"/>
        <v>-5306.8750000000009</v>
      </c>
    </row>
    <row r="12" spans="1:25" x14ac:dyDescent="0.2">
      <c r="A12" s="73" t="s">
        <v>17</v>
      </c>
      <c r="B12" s="72">
        <f>B28/43560*86400*30</f>
        <v>1190.0826446280992</v>
      </c>
      <c r="C12" s="71">
        <f>C28/43560*86400*30</f>
        <v>4760.3305785123966</v>
      </c>
      <c r="D12" s="70">
        <v>27504.440000000002</v>
      </c>
      <c r="E12" s="67">
        <v>7075.1036056666671</v>
      </c>
      <c r="F12" s="67">
        <v>12155.750000000002</v>
      </c>
      <c r="G12" s="66">
        <v>10361.157499999999</v>
      </c>
      <c r="H12" s="65">
        <f t="shared" si="0"/>
        <v>-1794.5925000000025</v>
      </c>
      <c r="I12" s="64">
        <f t="shared" si="1"/>
        <v>3286.0538943333322</v>
      </c>
      <c r="J12" s="69">
        <f t="shared" si="2"/>
        <v>-17143.282500000001</v>
      </c>
      <c r="K12" s="70">
        <v>18135.513333333332</v>
      </c>
      <c r="L12" s="67">
        <v>4091.9527046363642</v>
      </c>
      <c r="M12" s="67">
        <v>4472.9633333333331</v>
      </c>
      <c r="N12" s="66">
        <v>7765.4033333333327</v>
      </c>
      <c r="O12" s="65">
        <f t="shared" si="3"/>
        <v>3292.4399999999996</v>
      </c>
      <c r="P12" s="64">
        <f t="shared" si="4"/>
        <v>3673.4506286969686</v>
      </c>
      <c r="Q12" s="69">
        <f t="shared" si="5"/>
        <v>-10370.11</v>
      </c>
      <c r="R12" s="68">
        <v>11405.122500000001</v>
      </c>
      <c r="S12" s="67">
        <v>1719.4040273333337</v>
      </c>
      <c r="T12" s="67">
        <v>1212</v>
      </c>
      <c r="U12" s="66">
        <v>4760.33</v>
      </c>
      <c r="V12" s="65">
        <f t="shared" si="6"/>
        <v>3548.33</v>
      </c>
      <c r="W12" s="64">
        <f t="shared" si="7"/>
        <v>3040.925972666666</v>
      </c>
      <c r="X12" s="63">
        <f t="shared" si="8"/>
        <v>-6644.7925000000014</v>
      </c>
    </row>
    <row r="13" spans="1:25" x14ac:dyDescent="0.2">
      <c r="A13" s="73" t="s">
        <v>16</v>
      </c>
      <c r="B13" s="72">
        <f>B29/43560*86400*31</f>
        <v>1229.7520661157025</v>
      </c>
      <c r="C13" s="71">
        <f>C29/43560*86400*31</f>
        <v>2459.504132231405</v>
      </c>
      <c r="D13" s="70">
        <v>19720.622499999998</v>
      </c>
      <c r="E13" s="67">
        <v>3587.8988829999994</v>
      </c>
      <c r="F13" s="67">
        <v>5459.3825000000006</v>
      </c>
      <c r="G13" s="66">
        <v>7962.2849999999999</v>
      </c>
      <c r="H13" s="65">
        <f t="shared" si="0"/>
        <v>2502.9024999999992</v>
      </c>
      <c r="I13" s="64">
        <f t="shared" si="1"/>
        <v>4374.386117</v>
      </c>
      <c r="J13" s="69">
        <f t="shared" si="2"/>
        <v>-11758.337499999998</v>
      </c>
      <c r="K13" s="70">
        <v>12474.565833333332</v>
      </c>
      <c r="L13" s="67">
        <v>2892.6565849090907</v>
      </c>
      <c r="M13" s="67">
        <v>3073.1875</v>
      </c>
      <c r="N13" s="66">
        <v>4941.6991666666663</v>
      </c>
      <c r="O13" s="65">
        <f t="shared" si="3"/>
        <v>1868.5116666666663</v>
      </c>
      <c r="P13" s="64">
        <f t="shared" si="4"/>
        <v>2049.0425817575756</v>
      </c>
      <c r="Q13" s="69">
        <f t="shared" si="5"/>
        <v>-7532.8666666666659</v>
      </c>
      <c r="R13" s="68">
        <v>6539.4125000000004</v>
      </c>
      <c r="S13" s="67">
        <v>1415.5364233333337</v>
      </c>
      <c r="T13" s="67">
        <v>2733.5</v>
      </c>
      <c r="U13" s="66">
        <v>2503.3125</v>
      </c>
      <c r="V13" s="65">
        <f t="shared" si="6"/>
        <v>-230.1875</v>
      </c>
      <c r="W13" s="64">
        <f t="shared" si="7"/>
        <v>1087.7760766666663</v>
      </c>
      <c r="X13" s="63">
        <f t="shared" si="8"/>
        <v>-4036.1000000000004</v>
      </c>
    </row>
    <row r="14" spans="1:25" x14ac:dyDescent="0.2">
      <c r="A14" s="73" t="s">
        <v>15</v>
      </c>
      <c r="B14" s="72">
        <f>B30/43560*86400*31</f>
        <v>1229.7520661157025</v>
      </c>
      <c r="C14" s="71">
        <f>C30/43560*86400*31</f>
        <v>1537.1900826446279</v>
      </c>
      <c r="D14" s="70">
        <v>6543.0749999999998</v>
      </c>
      <c r="E14" s="67">
        <v>1660.8916623333334</v>
      </c>
      <c r="F14" s="67">
        <v>4048.0149999999999</v>
      </c>
      <c r="G14" s="66">
        <v>4116.1525000000001</v>
      </c>
      <c r="H14" s="65">
        <f t="shared" si="0"/>
        <v>68.137500000000273</v>
      </c>
      <c r="I14" s="64">
        <f t="shared" si="1"/>
        <v>2455.2608376666667</v>
      </c>
      <c r="J14" s="69">
        <f t="shared" si="2"/>
        <v>-2426.9224999999997</v>
      </c>
      <c r="K14" s="70">
        <v>4920.2725</v>
      </c>
      <c r="L14" s="67">
        <v>1907.2326258181818</v>
      </c>
      <c r="M14" s="67">
        <v>2766.6725000000001</v>
      </c>
      <c r="N14" s="66">
        <v>3469.8158333333336</v>
      </c>
      <c r="O14" s="65">
        <f t="shared" si="3"/>
        <v>703.14333333333343</v>
      </c>
      <c r="P14" s="64">
        <f t="shared" si="4"/>
        <v>1562.5832075151518</v>
      </c>
      <c r="Q14" s="69">
        <f t="shared" si="5"/>
        <v>-1450.4566666666665</v>
      </c>
      <c r="R14" s="68">
        <v>3057.12</v>
      </c>
      <c r="S14" s="67">
        <v>1355.4372823333335</v>
      </c>
      <c r="T14" s="67">
        <v>1221.9100000000001</v>
      </c>
      <c r="U14" s="66">
        <v>1768.9250000000002</v>
      </c>
      <c r="V14" s="65">
        <f t="shared" si="6"/>
        <v>547.0150000000001</v>
      </c>
      <c r="W14" s="64">
        <f t="shared" si="7"/>
        <v>413.48771766666664</v>
      </c>
      <c r="X14" s="63">
        <f t="shared" si="8"/>
        <v>-1288.1949999999997</v>
      </c>
    </row>
    <row r="15" spans="1:25" x14ac:dyDescent="0.2">
      <c r="A15" s="50" t="s">
        <v>14</v>
      </c>
      <c r="B15" s="49">
        <f>B31/43560*86400*30</f>
        <v>1190.0826446280992</v>
      </c>
      <c r="C15" s="48">
        <f>C31/43560*86400*30</f>
        <v>1190.0826446280992</v>
      </c>
      <c r="D15" s="47">
        <v>4279.4900000000007</v>
      </c>
      <c r="E15" s="44">
        <v>1567.5363410000007</v>
      </c>
      <c r="F15" s="44">
        <v>5497.4950000000008</v>
      </c>
      <c r="G15" s="43">
        <v>7095.3325000000004</v>
      </c>
      <c r="H15" s="42">
        <f t="shared" si="0"/>
        <v>1597.8374999999996</v>
      </c>
      <c r="I15" s="41">
        <f t="shared" si="1"/>
        <v>5527.7961589999995</v>
      </c>
      <c r="J15" s="46">
        <f t="shared" si="2"/>
        <v>2815.8424999999997</v>
      </c>
      <c r="K15" s="47">
        <v>3578.8275000000008</v>
      </c>
      <c r="L15" s="44">
        <v>1645.9194690909098</v>
      </c>
      <c r="M15" s="44">
        <v>1697.5824999999998</v>
      </c>
      <c r="N15" s="43">
        <v>6728.5816666666651</v>
      </c>
      <c r="O15" s="42">
        <f t="shared" si="3"/>
        <v>5030.9991666666656</v>
      </c>
      <c r="P15" s="41">
        <f t="shared" si="4"/>
        <v>5082.6621975757553</v>
      </c>
      <c r="Q15" s="46">
        <f t="shared" si="5"/>
        <v>3149.7541666666643</v>
      </c>
      <c r="R15" s="45">
        <v>2298.3875000000003</v>
      </c>
      <c r="S15" s="44">
        <v>1289.3877313333332</v>
      </c>
      <c r="T15" s="44">
        <v>2991.7649999999999</v>
      </c>
      <c r="U15" s="43">
        <v>1189.9275</v>
      </c>
      <c r="V15" s="42">
        <f t="shared" si="6"/>
        <v>-1801.8374999999999</v>
      </c>
      <c r="W15" s="41">
        <f t="shared" si="7"/>
        <v>-99.46023133333324</v>
      </c>
      <c r="X15" s="40">
        <f t="shared" si="8"/>
        <v>-1108.4600000000003</v>
      </c>
    </row>
    <row r="16" spans="1:25" x14ac:dyDescent="0.2">
      <c r="A16" s="62" t="s">
        <v>13</v>
      </c>
      <c r="B16" s="27">
        <f>B32/43560*86400*31</f>
        <v>1229.7520661157025</v>
      </c>
      <c r="C16" s="26">
        <f>C32/43560*86400*31</f>
        <v>1229.7520661157025</v>
      </c>
      <c r="D16" s="25">
        <v>2352.5</v>
      </c>
      <c r="E16" s="22">
        <v>1677.1561163333338</v>
      </c>
      <c r="F16" s="22">
        <v>1964.2574999999999</v>
      </c>
      <c r="G16" s="21">
        <v>5647.1849999999995</v>
      </c>
      <c r="H16" s="20">
        <f t="shared" si="0"/>
        <v>3682.9274999999998</v>
      </c>
      <c r="I16" s="19">
        <f t="shared" si="1"/>
        <v>3970.0288836666659</v>
      </c>
      <c r="J16" s="24">
        <f t="shared" si="2"/>
        <v>3294.6849999999995</v>
      </c>
      <c r="K16" s="25">
        <v>2100.9641666666671</v>
      </c>
      <c r="L16" s="22">
        <v>1541.3004423636369</v>
      </c>
      <c r="M16" s="22">
        <v>1432.9875</v>
      </c>
      <c r="N16" s="21">
        <v>5799.1391666666668</v>
      </c>
      <c r="O16" s="20">
        <f t="shared" si="3"/>
        <v>4366.1516666666666</v>
      </c>
      <c r="P16" s="19">
        <f t="shared" si="4"/>
        <v>4257.8387243030302</v>
      </c>
      <c r="Q16" s="24">
        <f t="shared" si="5"/>
        <v>3698.1749999999997</v>
      </c>
      <c r="R16" s="23">
        <v>1582.9750000000001</v>
      </c>
      <c r="S16" s="22">
        <v>1325.6852323333333</v>
      </c>
      <c r="T16" s="22">
        <v>1070.8775000000001</v>
      </c>
      <c r="U16" s="21">
        <v>2056.8450000000003</v>
      </c>
      <c r="V16" s="20">
        <f t="shared" si="6"/>
        <v>985.9675000000002</v>
      </c>
      <c r="W16" s="19">
        <f t="shared" si="7"/>
        <v>731.15976766666699</v>
      </c>
      <c r="X16" s="18">
        <f t="shared" si="8"/>
        <v>473.87000000000012</v>
      </c>
    </row>
    <row r="17" spans="1:24" x14ac:dyDescent="0.2">
      <c r="A17" s="61" t="s">
        <v>12</v>
      </c>
      <c r="B17" s="60">
        <f>B33/43560*86400*30</f>
        <v>1190.0826446280992</v>
      </c>
      <c r="C17" s="59">
        <f>C33/43560*86400*30</f>
        <v>1190.0826446280992</v>
      </c>
      <c r="D17" s="58">
        <v>2407.38</v>
      </c>
      <c r="E17" s="55">
        <v>1256.9249390000002</v>
      </c>
      <c r="F17" s="55">
        <v>1201.7525000000001</v>
      </c>
      <c r="G17" s="54">
        <v>3270.6275000000001</v>
      </c>
      <c r="H17" s="53">
        <f t="shared" si="0"/>
        <v>2068.875</v>
      </c>
      <c r="I17" s="52">
        <f t="shared" si="1"/>
        <v>2013.7025609999998</v>
      </c>
      <c r="J17" s="57">
        <f t="shared" si="2"/>
        <v>863.24749999999995</v>
      </c>
      <c r="K17" s="58">
        <v>2069.5933333333328</v>
      </c>
      <c r="L17" s="55">
        <v>1347.9121173636365</v>
      </c>
      <c r="M17" s="55">
        <v>1373.7016666666666</v>
      </c>
      <c r="N17" s="54">
        <v>2959.0858333333331</v>
      </c>
      <c r="O17" s="53">
        <f t="shared" si="3"/>
        <v>1585.3841666666665</v>
      </c>
      <c r="P17" s="52">
        <f t="shared" si="4"/>
        <v>1611.1737159696966</v>
      </c>
      <c r="Q17" s="57">
        <f t="shared" si="5"/>
        <v>889.49250000000029</v>
      </c>
      <c r="R17" s="56">
        <v>1697.5</v>
      </c>
      <c r="S17" s="55">
        <v>1310.0158193333334</v>
      </c>
      <c r="T17" s="55">
        <v>1016.4025</v>
      </c>
      <c r="U17" s="54">
        <v>1926.165</v>
      </c>
      <c r="V17" s="53">
        <f t="shared" si="6"/>
        <v>909.76249999999993</v>
      </c>
      <c r="W17" s="52">
        <f t="shared" si="7"/>
        <v>616.14918066666655</v>
      </c>
      <c r="X17" s="51">
        <f t="shared" si="8"/>
        <v>228.66499999999996</v>
      </c>
    </row>
    <row r="18" spans="1:24" ht="13.5" thickBot="1" x14ac:dyDescent="0.25">
      <c r="A18" s="50" t="s">
        <v>11</v>
      </c>
      <c r="B18" s="49">
        <f>B34/43560*86400*31</f>
        <v>1229.7520661157025</v>
      </c>
      <c r="C18" s="48">
        <f>C34/43560*86400*31</f>
        <v>922.31404958677683</v>
      </c>
      <c r="D18" s="47">
        <v>1305.9649999999999</v>
      </c>
      <c r="E18" s="44">
        <v>1054.2804206666667</v>
      </c>
      <c r="F18" s="44">
        <v>1358.4424999999999</v>
      </c>
      <c r="G18" s="43">
        <v>1590.06</v>
      </c>
      <c r="H18" s="42">
        <f t="shared" si="0"/>
        <v>231.61750000000006</v>
      </c>
      <c r="I18" s="41">
        <f t="shared" si="1"/>
        <v>535.77957933333323</v>
      </c>
      <c r="J18" s="46">
        <f t="shared" si="2"/>
        <v>284.09500000000003</v>
      </c>
      <c r="K18" s="47">
        <v>1185.1458333333333</v>
      </c>
      <c r="L18" s="44">
        <v>976.12422061159862</v>
      </c>
      <c r="M18" s="44">
        <v>1328.8191666666667</v>
      </c>
      <c r="N18" s="43">
        <v>1483.2741666666668</v>
      </c>
      <c r="O18" s="42">
        <f t="shared" si="3"/>
        <v>154.45500000000015</v>
      </c>
      <c r="P18" s="41">
        <f t="shared" si="4"/>
        <v>507.1499460550682</v>
      </c>
      <c r="Q18" s="46">
        <f t="shared" si="5"/>
        <v>298.12833333333356</v>
      </c>
      <c r="R18" s="45">
        <v>1003.05</v>
      </c>
      <c r="S18" s="44">
        <v>987.19946526666718</v>
      </c>
      <c r="T18" s="44">
        <v>915.755</v>
      </c>
      <c r="U18" s="43">
        <v>1025.4650000000001</v>
      </c>
      <c r="V18" s="42">
        <f t="shared" si="6"/>
        <v>109.71000000000015</v>
      </c>
      <c r="W18" s="41">
        <f t="shared" si="7"/>
        <v>38.26553473333297</v>
      </c>
      <c r="X18" s="40">
        <f t="shared" si="8"/>
        <v>22.415000000000191</v>
      </c>
    </row>
    <row r="19" spans="1:24" x14ac:dyDescent="0.2">
      <c r="A19" s="39" t="s">
        <v>10</v>
      </c>
      <c r="B19" s="38">
        <f t="shared" ref="B19:X19" si="9">SUM(B7:B18)</f>
        <v>14479.338842975209</v>
      </c>
      <c r="C19" s="37">
        <f t="shared" si="9"/>
        <v>21465.123966942148</v>
      </c>
      <c r="D19" s="36">
        <f t="shared" si="9"/>
        <v>80176.795000000013</v>
      </c>
      <c r="E19" s="33">
        <f t="shared" si="9"/>
        <v>24432.647922666667</v>
      </c>
      <c r="F19" s="33">
        <f t="shared" si="9"/>
        <v>37971.762500000004</v>
      </c>
      <c r="G19" s="32">
        <f t="shared" si="9"/>
        <v>50288.182499999995</v>
      </c>
      <c r="H19" s="31">
        <f t="shared" si="9"/>
        <v>12316.419999999996</v>
      </c>
      <c r="I19" s="30">
        <f t="shared" si="9"/>
        <v>25855.534577333328</v>
      </c>
      <c r="J19" s="35">
        <f t="shared" si="9"/>
        <v>-29888.612499999999</v>
      </c>
      <c r="K19" s="36">
        <f t="shared" si="9"/>
        <v>58789.715833333328</v>
      </c>
      <c r="L19" s="33">
        <f t="shared" si="9"/>
        <v>18216.529276209094</v>
      </c>
      <c r="M19" s="33">
        <f t="shared" si="9"/>
        <v>21511.241666666669</v>
      </c>
      <c r="N19" s="32">
        <f t="shared" si="9"/>
        <v>42372.925833333327</v>
      </c>
      <c r="O19" s="31">
        <f t="shared" si="9"/>
        <v>20861.68416666667</v>
      </c>
      <c r="P19" s="30">
        <f t="shared" si="9"/>
        <v>24156.396557124241</v>
      </c>
      <c r="Q19" s="35">
        <f t="shared" si="9"/>
        <v>-16416.79</v>
      </c>
      <c r="R19" s="34">
        <f t="shared" si="9"/>
        <v>42523.447500000002</v>
      </c>
      <c r="S19" s="33">
        <f t="shared" si="9"/>
        <v>13457.96956976667</v>
      </c>
      <c r="T19" s="33">
        <f t="shared" si="9"/>
        <v>16205.859999999999</v>
      </c>
      <c r="U19" s="32">
        <f t="shared" si="9"/>
        <v>24036.267500000005</v>
      </c>
      <c r="V19" s="31">
        <f t="shared" si="9"/>
        <v>7830.4074999999993</v>
      </c>
      <c r="W19" s="30">
        <f t="shared" si="9"/>
        <v>10578.297930233335</v>
      </c>
      <c r="X19" s="29">
        <f t="shared" si="9"/>
        <v>-18487.180000000004</v>
      </c>
    </row>
    <row r="20" spans="1:24" x14ac:dyDescent="0.2">
      <c r="A20" s="28" t="s">
        <v>9</v>
      </c>
      <c r="B20" s="27">
        <f t="shared" ref="B20:X20" si="10">SUM(B10:B15)</f>
        <v>7259.5041322314046</v>
      </c>
      <c r="C20" s="26">
        <f t="shared" si="10"/>
        <v>15371.900826446279</v>
      </c>
      <c r="D20" s="25">
        <f t="shared" si="10"/>
        <v>70656.68250000001</v>
      </c>
      <c r="E20" s="22">
        <f t="shared" si="10"/>
        <v>18189.008329433331</v>
      </c>
      <c r="F20" s="22">
        <f t="shared" si="10"/>
        <v>30653.3675</v>
      </c>
      <c r="G20" s="21">
        <f t="shared" si="10"/>
        <v>36189.477499999994</v>
      </c>
      <c r="H20" s="20">
        <f t="shared" si="10"/>
        <v>5536.1099999999969</v>
      </c>
      <c r="I20" s="19">
        <f t="shared" si="10"/>
        <v>18000.469170566663</v>
      </c>
      <c r="J20" s="24">
        <f t="shared" si="10"/>
        <v>-34467.205000000002</v>
      </c>
      <c r="K20" s="25">
        <f t="shared" si="10"/>
        <v>50293.305833333332</v>
      </c>
      <c r="L20" s="22">
        <f t="shared" si="10"/>
        <v>12730.51812308182</v>
      </c>
      <c r="M20" s="22">
        <f t="shared" si="10"/>
        <v>14829.751666666667</v>
      </c>
      <c r="N20" s="21">
        <f t="shared" si="10"/>
        <v>28800.399999999998</v>
      </c>
      <c r="O20" s="20">
        <f t="shared" si="10"/>
        <v>13970.648333333331</v>
      </c>
      <c r="P20" s="19">
        <f t="shared" si="10"/>
        <v>16069.88187691818</v>
      </c>
      <c r="Q20" s="24">
        <f t="shared" si="10"/>
        <v>-21492.905833333334</v>
      </c>
      <c r="R20" s="23">
        <f t="shared" si="10"/>
        <v>35363.8675</v>
      </c>
      <c r="S20" s="22">
        <f t="shared" si="10"/>
        <v>8078.4947977000011</v>
      </c>
      <c r="T20" s="22">
        <f t="shared" si="10"/>
        <v>10557.084999999999</v>
      </c>
      <c r="U20" s="21">
        <f t="shared" si="10"/>
        <v>15855.097499999998</v>
      </c>
      <c r="V20" s="20">
        <f t="shared" si="10"/>
        <v>5298.0124999999998</v>
      </c>
      <c r="W20" s="19">
        <f t="shared" si="10"/>
        <v>7776.6027022999988</v>
      </c>
      <c r="X20" s="18">
        <f t="shared" si="10"/>
        <v>-19508.770000000004</v>
      </c>
    </row>
    <row r="21" spans="1:24" ht="13.5" thickBot="1" x14ac:dyDescent="0.25">
      <c r="A21" s="17" t="s">
        <v>8</v>
      </c>
      <c r="B21" s="16">
        <f t="shared" ref="B21:X21" si="11">SUM(B7:B9,B16:B18)</f>
        <v>7219.8347107438012</v>
      </c>
      <c r="C21" s="15">
        <f t="shared" si="11"/>
        <v>6093.2231404958675</v>
      </c>
      <c r="D21" s="14">
        <f t="shared" si="11"/>
        <v>9520.1124999999993</v>
      </c>
      <c r="E21" s="11">
        <f t="shared" si="11"/>
        <v>6243.6395932333344</v>
      </c>
      <c r="F21" s="11">
        <f t="shared" si="11"/>
        <v>7318.3949999999995</v>
      </c>
      <c r="G21" s="10">
        <f t="shared" si="11"/>
        <v>14098.705</v>
      </c>
      <c r="H21" s="9">
        <f t="shared" si="11"/>
        <v>6780.31</v>
      </c>
      <c r="I21" s="8">
        <f t="shared" si="11"/>
        <v>7855.0654067666655</v>
      </c>
      <c r="J21" s="13">
        <f t="shared" si="11"/>
        <v>4578.5924999999997</v>
      </c>
      <c r="K21" s="14">
        <f t="shared" si="11"/>
        <v>8496.41</v>
      </c>
      <c r="L21" s="11">
        <f t="shared" si="11"/>
        <v>5486.0111531272732</v>
      </c>
      <c r="M21" s="11">
        <f t="shared" si="11"/>
        <v>6681.49</v>
      </c>
      <c r="N21" s="10">
        <f t="shared" si="11"/>
        <v>13572.525833333331</v>
      </c>
      <c r="O21" s="9">
        <f t="shared" si="11"/>
        <v>6891.0358333333334</v>
      </c>
      <c r="P21" s="8">
        <f t="shared" si="11"/>
        <v>8086.5146802060608</v>
      </c>
      <c r="Q21" s="13">
        <f t="shared" si="11"/>
        <v>5076.1158333333333</v>
      </c>
      <c r="R21" s="12">
        <f t="shared" si="11"/>
        <v>7159.5800000000008</v>
      </c>
      <c r="S21" s="11">
        <f t="shared" si="11"/>
        <v>5379.4747720666674</v>
      </c>
      <c r="T21" s="11">
        <f t="shared" si="11"/>
        <v>5648.7749999999996</v>
      </c>
      <c r="U21" s="10">
        <f t="shared" si="11"/>
        <v>8181.17</v>
      </c>
      <c r="V21" s="9">
        <f t="shared" si="11"/>
        <v>2532.395</v>
      </c>
      <c r="W21" s="8">
        <f t="shared" si="11"/>
        <v>2801.6952279333327</v>
      </c>
      <c r="X21" s="7">
        <f t="shared" si="11"/>
        <v>1021.5900000000001</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20</v>
      </c>
      <c r="C23" s="93">
        <v>13</v>
      </c>
      <c r="D23" s="92">
        <f t="shared" ref="D23:X23" si="12">D7*43560/86400/31</f>
        <v>16.134797043010753</v>
      </c>
      <c r="E23" s="89">
        <f t="shared" si="12"/>
        <v>13.745046318203405</v>
      </c>
      <c r="F23" s="89">
        <f t="shared" si="12"/>
        <v>14.84437432795699</v>
      </c>
      <c r="G23" s="88">
        <f t="shared" si="12"/>
        <v>21.664936155913978</v>
      </c>
      <c r="H23" s="87">
        <f t="shared" si="12"/>
        <v>6.8205618279569897</v>
      </c>
      <c r="I23" s="86">
        <f t="shared" si="12"/>
        <v>7.9198898377105706</v>
      </c>
      <c r="J23" s="91">
        <f t="shared" si="12"/>
        <v>5.5301391129032247</v>
      </c>
      <c r="K23" s="92">
        <f t="shared" si="12"/>
        <v>14.60698230286738</v>
      </c>
      <c r="L23" s="89">
        <f t="shared" si="12"/>
        <v>10.542237185765664</v>
      </c>
      <c r="M23" s="89">
        <f t="shared" si="12"/>
        <v>16.429056899641576</v>
      </c>
      <c r="N23" s="88">
        <f t="shared" si="12"/>
        <v>16.711024305555558</v>
      </c>
      <c r="O23" s="87">
        <f t="shared" si="12"/>
        <v>0.28196740591397629</v>
      </c>
      <c r="P23" s="86">
        <f t="shared" si="12"/>
        <v>6.16878711978989</v>
      </c>
      <c r="Q23" s="91">
        <f t="shared" si="12"/>
        <v>2.104042002688173</v>
      </c>
      <c r="R23" s="90">
        <f t="shared" si="12"/>
        <v>13.686376680107529</v>
      </c>
      <c r="S23" s="89">
        <f t="shared" si="12"/>
        <v>11.006553177898745</v>
      </c>
      <c r="T23" s="89">
        <f t="shared" si="12"/>
        <v>15.075925067204302</v>
      </c>
      <c r="U23" s="88">
        <f t="shared" si="12"/>
        <v>17.166021169354838</v>
      </c>
      <c r="V23" s="87">
        <f t="shared" si="12"/>
        <v>2.090096102150536</v>
      </c>
      <c r="W23" s="86">
        <f t="shared" si="12"/>
        <v>6.1594679914560917</v>
      </c>
      <c r="X23" s="85">
        <f t="shared" si="12"/>
        <v>3.4796444892473106</v>
      </c>
    </row>
    <row r="24" spans="1:24" x14ac:dyDescent="0.2">
      <c r="A24" s="73" t="s">
        <v>21</v>
      </c>
      <c r="B24" s="72">
        <v>20</v>
      </c>
      <c r="C24" s="71">
        <v>13</v>
      </c>
      <c r="D24" s="70">
        <f t="shared" ref="D24:X24" si="13">D8*43560/86400/28</f>
        <v>15.152053943452383</v>
      </c>
      <c r="E24" s="67">
        <f t="shared" si="13"/>
        <v>11.652850830892858</v>
      </c>
      <c r="F24" s="67">
        <f t="shared" si="13"/>
        <v>16.714880580357143</v>
      </c>
      <c r="G24" s="66">
        <f t="shared" si="13"/>
        <v>17.805366071428573</v>
      </c>
      <c r="H24" s="65">
        <f t="shared" si="13"/>
        <v>1.0904854910714286</v>
      </c>
      <c r="I24" s="64">
        <f t="shared" si="13"/>
        <v>6.1525152405357133</v>
      </c>
      <c r="J24" s="69">
        <f t="shared" si="13"/>
        <v>2.6533121279761898</v>
      </c>
      <c r="K24" s="70">
        <f t="shared" si="13"/>
        <v>15.027077628968252</v>
      </c>
      <c r="L24" s="67">
        <f t="shared" si="13"/>
        <v>8.1038917142857141</v>
      </c>
      <c r="M24" s="67">
        <f t="shared" si="13"/>
        <v>15.984424107142859</v>
      </c>
      <c r="N24" s="66">
        <f t="shared" si="13"/>
        <v>16.68979228670635</v>
      </c>
      <c r="O24" s="65">
        <f t="shared" si="13"/>
        <v>0.70536817956349018</v>
      </c>
      <c r="P24" s="64">
        <f t="shared" si="13"/>
        <v>8.5859005724206359</v>
      </c>
      <c r="Q24" s="69">
        <f t="shared" si="13"/>
        <v>1.6627146577380967</v>
      </c>
      <c r="R24" s="68">
        <f t="shared" si="13"/>
        <v>12.736780505952382</v>
      </c>
      <c r="S24" s="67">
        <f t="shared" si="13"/>
        <v>9.4432091706398804</v>
      </c>
      <c r="T24" s="67">
        <f t="shared" si="13"/>
        <v>14.699339285714284</v>
      </c>
      <c r="U24" s="66">
        <f t="shared" si="13"/>
        <v>15.979337425595238</v>
      </c>
      <c r="V24" s="65">
        <f t="shared" si="13"/>
        <v>1.2799981398809541</v>
      </c>
      <c r="W24" s="64">
        <f t="shared" si="13"/>
        <v>6.5361282549553579</v>
      </c>
      <c r="X24" s="63">
        <f t="shared" si="13"/>
        <v>3.242556919642857</v>
      </c>
    </row>
    <row r="25" spans="1:24" x14ac:dyDescent="0.2">
      <c r="A25" s="84" t="s">
        <v>20</v>
      </c>
      <c r="B25" s="83">
        <v>20</v>
      </c>
      <c r="C25" s="82">
        <v>20</v>
      </c>
      <c r="D25" s="81">
        <f t="shared" ref="D25:X25" si="14">D9*43560/86400/31</f>
        <v>26.357752016129037</v>
      </c>
      <c r="E25" s="78">
        <f t="shared" si="14"/>
        <v>12.408380375564517</v>
      </c>
      <c r="F25" s="78">
        <f t="shared" si="14"/>
        <v>15.497432795698929</v>
      </c>
      <c r="G25" s="77">
        <f t="shared" si="14"/>
        <v>20.652089717741934</v>
      </c>
      <c r="H25" s="76">
        <f t="shared" si="14"/>
        <v>5.154656922043011</v>
      </c>
      <c r="I25" s="75">
        <f t="shared" si="14"/>
        <v>8.2437093421774197</v>
      </c>
      <c r="J25" s="80">
        <f t="shared" si="14"/>
        <v>-5.7056622983870984</v>
      </c>
      <c r="K25" s="81">
        <f t="shared" si="14"/>
        <v>22.898870519713263</v>
      </c>
      <c r="L25" s="78">
        <f t="shared" si="14"/>
        <v>8.4958605007123644</v>
      </c>
      <c r="M25" s="78">
        <f t="shared" si="14"/>
        <v>10.539821012544802</v>
      </c>
      <c r="N25" s="77">
        <f t="shared" si="14"/>
        <v>22.388279793906811</v>
      </c>
      <c r="O25" s="76">
        <f t="shared" si="14"/>
        <v>11.848458781362007</v>
      </c>
      <c r="P25" s="75">
        <f t="shared" si="14"/>
        <v>13.892419293194447</v>
      </c>
      <c r="Q25" s="80">
        <f t="shared" si="14"/>
        <v>-0.51059072580645493</v>
      </c>
      <c r="R25" s="79">
        <f t="shared" si="14"/>
        <v>21.583984879032261</v>
      </c>
      <c r="S25" s="78">
        <f t="shared" si="14"/>
        <v>9.0320381183960574</v>
      </c>
      <c r="T25" s="78">
        <f t="shared" si="14"/>
        <v>14.676088373655913</v>
      </c>
      <c r="U25" s="77">
        <f t="shared" si="14"/>
        <v>19.999966397849462</v>
      </c>
      <c r="V25" s="76">
        <f t="shared" si="14"/>
        <v>5.3238780241935482</v>
      </c>
      <c r="W25" s="75">
        <f t="shared" si="14"/>
        <v>10.967928279453405</v>
      </c>
      <c r="X25" s="74">
        <f t="shared" si="14"/>
        <v>-1.5840184811827962</v>
      </c>
    </row>
    <row r="26" spans="1:24" x14ac:dyDescent="0.2">
      <c r="A26" s="61" t="s">
        <v>19</v>
      </c>
      <c r="B26" s="60">
        <v>20</v>
      </c>
      <c r="C26" s="59">
        <v>24</v>
      </c>
      <c r="D26" s="58">
        <f t="shared" ref="D26:X26" si="15">D10*43560/86400/30</f>
        <v>41.420862847222224</v>
      </c>
      <c r="E26" s="55">
        <f t="shared" si="15"/>
        <v>18.77987871644908</v>
      </c>
      <c r="F26" s="55">
        <f t="shared" si="15"/>
        <v>21.481953472222219</v>
      </c>
      <c r="G26" s="54">
        <f t="shared" si="15"/>
        <v>24.000013888888883</v>
      </c>
      <c r="H26" s="53">
        <f t="shared" si="15"/>
        <v>2.5180604166666671</v>
      </c>
      <c r="I26" s="52">
        <f t="shared" si="15"/>
        <v>5.2201351724398108</v>
      </c>
      <c r="J26" s="57">
        <f t="shared" si="15"/>
        <v>-17.420848958333337</v>
      </c>
      <c r="K26" s="58">
        <f t="shared" si="15"/>
        <v>33.37440486111111</v>
      </c>
      <c r="L26" s="55">
        <f t="shared" si="15"/>
        <v>12.984477815222224</v>
      </c>
      <c r="M26" s="55">
        <f t="shared" si="15"/>
        <v>16.531162847222223</v>
      </c>
      <c r="N26" s="54">
        <f t="shared" si="15"/>
        <v>23.676058796296296</v>
      </c>
      <c r="O26" s="53">
        <f t="shared" si="15"/>
        <v>7.144895949074078</v>
      </c>
      <c r="P26" s="52">
        <f t="shared" si="15"/>
        <v>10.691580981074075</v>
      </c>
      <c r="Q26" s="57">
        <f t="shared" si="15"/>
        <v>-9.6983460648148121</v>
      </c>
      <c r="R26" s="56">
        <f t="shared" si="15"/>
        <v>42.89529826388889</v>
      </c>
      <c r="S26" s="55">
        <f t="shared" si="15"/>
        <v>15.891435836578701</v>
      </c>
      <c r="T26" s="55">
        <f t="shared" si="15"/>
        <v>17.872876388888887</v>
      </c>
      <c r="U26" s="54">
        <f t="shared" si="15"/>
        <v>24.000013888888883</v>
      </c>
      <c r="V26" s="53">
        <f t="shared" si="15"/>
        <v>6.127137499999999</v>
      </c>
      <c r="W26" s="52">
        <f t="shared" si="15"/>
        <v>8.1085780523101842</v>
      </c>
      <c r="X26" s="51">
        <f t="shared" si="15"/>
        <v>-18.895284375000006</v>
      </c>
    </row>
    <row r="27" spans="1:24" x14ac:dyDescent="0.2">
      <c r="A27" s="73" t="s">
        <v>18</v>
      </c>
      <c r="B27" s="72">
        <v>20</v>
      </c>
      <c r="C27" s="71">
        <v>65</v>
      </c>
      <c r="D27" s="70">
        <f t="shared" ref="D27:X27" si="16">D11*43560/86400/31</f>
        <v>164.98191431451613</v>
      </c>
      <c r="E27" s="67">
        <f t="shared" si="16"/>
        <v>51.719326824059138</v>
      </c>
      <c r="F27" s="67">
        <f t="shared" si="16"/>
        <v>36.01473924731183</v>
      </c>
      <c r="G27" s="66">
        <f t="shared" si="16"/>
        <v>85.000060483870968</v>
      </c>
      <c r="H27" s="65">
        <f t="shared" si="16"/>
        <v>48.985321236559138</v>
      </c>
      <c r="I27" s="64">
        <f t="shared" si="16"/>
        <v>33.280733659811823</v>
      </c>
      <c r="J27" s="69">
        <f t="shared" si="16"/>
        <v>-79.981853830645179</v>
      </c>
      <c r="K27" s="70">
        <f t="shared" si="16"/>
        <v>149.59457146057349</v>
      </c>
      <c r="L27" s="67">
        <f t="shared" si="16"/>
        <v>23.096145847352151</v>
      </c>
      <c r="M27" s="67">
        <f t="shared" si="16"/>
        <v>29.854364695340504</v>
      </c>
      <c r="N27" s="66">
        <f t="shared" si="16"/>
        <v>72.959042562724008</v>
      </c>
      <c r="O27" s="65">
        <f t="shared" si="16"/>
        <v>43.104677867383522</v>
      </c>
      <c r="P27" s="64">
        <f t="shared" si="16"/>
        <v>49.862896715371868</v>
      </c>
      <c r="Q27" s="69">
        <f t="shared" si="16"/>
        <v>-76.635528897849483</v>
      </c>
      <c r="R27" s="68">
        <f t="shared" si="16"/>
        <v>154.68772547043014</v>
      </c>
      <c r="S27" s="67">
        <f t="shared" si="16"/>
        <v>22.006439692741932</v>
      </c>
      <c r="T27" s="67">
        <f t="shared" si="16"/>
        <v>21.701935483870972</v>
      </c>
      <c r="U27" s="66">
        <f t="shared" si="16"/>
        <v>68.379677755376335</v>
      </c>
      <c r="V27" s="65">
        <f t="shared" si="16"/>
        <v>46.677742271505366</v>
      </c>
      <c r="W27" s="64">
        <f t="shared" si="16"/>
        <v>46.373238062634407</v>
      </c>
      <c r="X27" s="63">
        <f t="shared" si="16"/>
        <v>-86.308047715053775</v>
      </c>
    </row>
    <row r="28" spans="1:24" x14ac:dyDescent="0.2">
      <c r="A28" s="73" t="s">
        <v>17</v>
      </c>
      <c r="B28" s="72">
        <v>20</v>
      </c>
      <c r="C28" s="71">
        <v>80</v>
      </c>
      <c r="D28" s="70">
        <f t="shared" ref="D28:X28" si="17">D12*43560/86400/30</f>
        <v>462.22739444444449</v>
      </c>
      <c r="E28" s="67">
        <f t="shared" si="17"/>
        <v>118.90104670634261</v>
      </c>
      <c r="F28" s="67">
        <f t="shared" si="17"/>
        <v>204.28413194444448</v>
      </c>
      <c r="G28" s="66">
        <f t="shared" si="17"/>
        <v>174.12500798611111</v>
      </c>
      <c r="H28" s="65">
        <f t="shared" si="17"/>
        <v>-30.159123958333375</v>
      </c>
      <c r="I28" s="64">
        <f t="shared" si="17"/>
        <v>55.223961279768496</v>
      </c>
      <c r="J28" s="69">
        <f t="shared" si="17"/>
        <v>-288.10238645833334</v>
      </c>
      <c r="K28" s="70">
        <f t="shared" si="17"/>
        <v>304.77737685185184</v>
      </c>
      <c r="L28" s="67">
        <f t="shared" si="17"/>
        <v>68.767538508472228</v>
      </c>
      <c r="M28" s="67">
        <f t="shared" si="17"/>
        <v>75.170633796296286</v>
      </c>
      <c r="N28" s="66">
        <f t="shared" si="17"/>
        <v>130.50191712962962</v>
      </c>
      <c r="O28" s="65">
        <f t="shared" si="17"/>
        <v>55.331283333333324</v>
      </c>
      <c r="P28" s="64">
        <f t="shared" si="17"/>
        <v>61.734378621157383</v>
      </c>
      <c r="Q28" s="69">
        <f t="shared" si="17"/>
        <v>-174.27545972222225</v>
      </c>
      <c r="R28" s="68">
        <f t="shared" si="17"/>
        <v>191.66941979166671</v>
      </c>
      <c r="S28" s="67">
        <f t="shared" si="17"/>
        <v>28.895539903796301</v>
      </c>
      <c r="T28" s="67">
        <f t="shared" si="17"/>
        <v>20.368333333333332</v>
      </c>
      <c r="U28" s="66">
        <f t="shared" si="17"/>
        <v>79.999990277777769</v>
      </c>
      <c r="V28" s="65">
        <f t="shared" si="17"/>
        <v>59.631656944444437</v>
      </c>
      <c r="W28" s="64">
        <f t="shared" si="17"/>
        <v>51.104450373981464</v>
      </c>
      <c r="X28" s="63">
        <f t="shared" si="17"/>
        <v>-111.66942951388891</v>
      </c>
    </row>
    <row r="29" spans="1:24" x14ac:dyDescent="0.2">
      <c r="A29" s="73" t="s">
        <v>16</v>
      </c>
      <c r="B29" s="72">
        <v>20</v>
      </c>
      <c r="C29" s="71">
        <v>40</v>
      </c>
      <c r="D29" s="70">
        <f t="shared" ref="D29:X29" si="18">D13*43560/86400/31</f>
        <v>320.72517775537631</v>
      </c>
      <c r="E29" s="67">
        <f t="shared" si="18"/>
        <v>58.351581296102133</v>
      </c>
      <c r="F29" s="67">
        <f t="shared" si="18"/>
        <v>88.788344422043011</v>
      </c>
      <c r="G29" s="66">
        <f t="shared" si="18"/>
        <v>129.4941512096774</v>
      </c>
      <c r="H29" s="65">
        <f t="shared" si="18"/>
        <v>40.705806787634394</v>
      </c>
      <c r="I29" s="64">
        <f t="shared" si="18"/>
        <v>71.142569913575272</v>
      </c>
      <c r="J29" s="69">
        <f t="shared" si="18"/>
        <v>-191.23102654569888</v>
      </c>
      <c r="K29" s="70">
        <f t="shared" si="18"/>
        <v>202.87936368727597</v>
      </c>
      <c r="L29" s="67">
        <f t="shared" si="18"/>
        <v>47.044549297580645</v>
      </c>
      <c r="M29" s="67">
        <f t="shared" si="18"/>
        <v>49.98060315860215</v>
      </c>
      <c r="N29" s="66">
        <f t="shared" si="18"/>
        <v>80.369032146057336</v>
      </c>
      <c r="O29" s="65">
        <f t="shared" si="18"/>
        <v>30.388428987455192</v>
      </c>
      <c r="P29" s="64">
        <f t="shared" si="18"/>
        <v>33.324482848476698</v>
      </c>
      <c r="Q29" s="69">
        <f t="shared" si="18"/>
        <v>-122.5103315412186</v>
      </c>
      <c r="R29" s="68">
        <f t="shared" si="18"/>
        <v>106.35334845430107</v>
      </c>
      <c r="S29" s="67">
        <f t="shared" si="18"/>
        <v>23.021492906362013</v>
      </c>
      <c r="T29" s="67">
        <f t="shared" si="18"/>
        <v>44.456115591397847</v>
      </c>
      <c r="U29" s="66">
        <f t="shared" si="18"/>
        <v>40.712474798387099</v>
      </c>
      <c r="V29" s="65">
        <f t="shared" si="18"/>
        <v>-3.7436407930107527</v>
      </c>
      <c r="W29" s="64">
        <f t="shared" si="18"/>
        <v>17.690981892025086</v>
      </c>
      <c r="X29" s="63">
        <f t="shared" si="18"/>
        <v>-65.640873655913992</v>
      </c>
    </row>
    <row r="30" spans="1:24" x14ac:dyDescent="0.2">
      <c r="A30" s="73" t="s">
        <v>15</v>
      </c>
      <c r="B30" s="72">
        <v>20</v>
      </c>
      <c r="C30" s="71">
        <v>25</v>
      </c>
      <c r="D30" s="70">
        <f t="shared" ref="D30:X30" si="19">D14*43560/86400/31</f>
        <v>106.41291330645161</v>
      </c>
      <c r="E30" s="67">
        <f t="shared" si="19"/>
        <v>27.011813325582438</v>
      </c>
      <c r="F30" s="67">
        <f t="shared" si="19"/>
        <v>65.834652553763448</v>
      </c>
      <c r="G30" s="66">
        <f t="shared" si="19"/>
        <v>66.942802755376349</v>
      </c>
      <c r="H30" s="65">
        <f t="shared" si="19"/>
        <v>1.1081502016129077</v>
      </c>
      <c r="I30" s="64">
        <f t="shared" si="19"/>
        <v>39.930989429793911</v>
      </c>
      <c r="J30" s="69">
        <f t="shared" si="19"/>
        <v>-39.470110551075265</v>
      </c>
      <c r="K30" s="70">
        <f t="shared" si="19"/>
        <v>80.020560819892481</v>
      </c>
      <c r="L30" s="67">
        <f t="shared" si="19"/>
        <v>31.018165016666664</v>
      </c>
      <c r="M30" s="67">
        <f t="shared" si="19"/>
        <v>44.995614583333335</v>
      </c>
      <c r="N30" s="66">
        <f t="shared" si="19"/>
        <v>56.431144601254488</v>
      </c>
      <c r="O30" s="65">
        <f t="shared" si="19"/>
        <v>11.435530017921149</v>
      </c>
      <c r="P30" s="64">
        <f t="shared" si="19"/>
        <v>25.412979584587816</v>
      </c>
      <c r="Q30" s="69">
        <f t="shared" si="19"/>
        <v>-23.589416218637989</v>
      </c>
      <c r="R30" s="68">
        <f t="shared" si="19"/>
        <v>49.71929032258064</v>
      </c>
      <c r="S30" s="67">
        <f t="shared" si="19"/>
        <v>22.044074080958787</v>
      </c>
      <c r="T30" s="67">
        <f t="shared" si="19"/>
        <v>19.872461021505377</v>
      </c>
      <c r="U30" s="66">
        <f t="shared" si="19"/>
        <v>28.768807123655922</v>
      </c>
      <c r="V30" s="65">
        <f t="shared" si="19"/>
        <v>8.8963461021505399</v>
      </c>
      <c r="W30" s="64">
        <f t="shared" si="19"/>
        <v>6.7247330426971317</v>
      </c>
      <c r="X30" s="63">
        <f t="shared" si="19"/>
        <v>-20.950483198924729</v>
      </c>
    </row>
    <row r="31" spans="1:24" x14ac:dyDescent="0.2">
      <c r="A31" s="50" t="s">
        <v>14</v>
      </c>
      <c r="B31" s="49">
        <v>20</v>
      </c>
      <c r="C31" s="48">
        <v>20</v>
      </c>
      <c r="D31" s="47">
        <f t="shared" ref="D31:X31" si="20">D15*43560/86400/30</f>
        <v>71.919206944444468</v>
      </c>
      <c r="E31" s="44">
        <f t="shared" si="20"/>
        <v>26.343319064027792</v>
      </c>
      <c r="F31" s="44">
        <f t="shared" si="20"/>
        <v>92.388457638888909</v>
      </c>
      <c r="G31" s="43">
        <f t="shared" si="20"/>
        <v>119.2410045138889</v>
      </c>
      <c r="H31" s="42">
        <f t="shared" si="20"/>
        <v>26.852546874999994</v>
      </c>
      <c r="I31" s="41">
        <f t="shared" si="20"/>
        <v>92.8976854498611</v>
      </c>
      <c r="J31" s="46">
        <f t="shared" si="20"/>
        <v>47.321797569444442</v>
      </c>
      <c r="K31" s="47">
        <f t="shared" si="20"/>
        <v>60.144184375000016</v>
      </c>
      <c r="L31" s="44">
        <f t="shared" si="20"/>
        <v>27.660591077777791</v>
      </c>
      <c r="M31" s="44">
        <f t="shared" si="20"/>
        <v>28.528817013888887</v>
      </c>
      <c r="N31" s="43">
        <f t="shared" si="20"/>
        <v>113.07755300925922</v>
      </c>
      <c r="O31" s="42">
        <f t="shared" si="20"/>
        <v>84.548735995370365</v>
      </c>
      <c r="P31" s="41">
        <f t="shared" si="20"/>
        <v>85.416961931481438</v>
      </c>
      <c r="Q31" s="46">
        <f t="shared" si="20"/>
        <v>52.933368634259224</v>
      </c>
      <c r="R31" s="45">
        <f t="shared" si="20"/>
        <v>38.625678819444452</v>
      </c>
      <c r="S31" s="44">
        <f t="shared" si="20"/>
        <v>21.668877151574073</v>
      </c>
      <c r="T31" s="44">
        <f t="shared" si="20"/>
        <v>50.278272916666666</v>
      </c>
      <c r="U31" s="43">
        <f t="shared" si="20"/>
        <v>19.997392708333333</v>
      </c>
      <c r="V31" s="42">
        <f t="shared" si="20"/>
        <v>-30.280880208333333</v>
      </c>
      <c r="W31" s="41">
        <f t="shared" si="20"/>
        <v>-1.671484443240739</v>
      </c>
      <c r="X31" s="40">
        <f t="shared" si="20"/>
        <v>-18.628286111111112</v>
      </c>
    </row>
    <row r="32" spans="1:24" x14ac:dyDescent="0.2">
      <c r="A32" s="62" t="s">
        <v>13</v>
      </c>
      <c r="B32" s="27">
        <v>20</v>
      </c>
      <c r="C32" s="26">
        <v>20</v>
      </c>
      <c r="D32" s="25">
        <f t="shared" ref="D32:X32" si="21">D16*43560/86400/31</f>
        <v>38.259744623655912</v>
      </c>
      <c r="E32" s="22">
        <f t="shared" si="21"/>
        <v>27.276329311335136</v>
      </c>
      <c r="F32" s="22">
        <f t="shared" si="21"/>
        <v>31.94558568548387</v>
      </c>
      <c r="G32" s="21">
        <f t="shared" si="21"/>
        <v>91.842659274193537</v>
      </c>
      <c r="H32" s="20">
        <f t="shared" si="21"/>
        <v>59.897073588709667</v>
      </c>
      <c r="I32" s="19">
        <f t="shared" si="21"/>
        <v>64.566329962858418</v>
      </c>
      <c r="J32" s="24">
        <f t="shared" si="21"/>
        <v>53.582914650537617</v>
      </c>
      <c r="K32" s="25">
        <f t="shared" si="21"/>
        <v>34.168906474014349</v>
      </c>
      <c r="L32" s="22">
        <f t="shared" si="21"/>
        <v>25.066848592204309</v>
      </c>
      <c r="M32" s="22">
        <f t="shared" si="21"/>
        <v>23.305307459677422</v>
      </c>
      <c r="N32" s="21">
        <f t="shared" si="21"/>
        <v>94.313956877240145</v>
      </c>
      <c r="O32" s="20">
        <f t="shared" si="21"/>
        <v>71.008649417562722</v>
      </c>
      <c r="P32" s="19">
        <f t="shared" si="21"/>
        <v>69.247108285035836</v>
      </c>
      <c r="Q32" s="24">
        <f t="shared" si="21"/>
        <v>60.145050403225802</v>
      </c>
      <c r="R32" s="23">
        <f t="shared" si="21"/>
        <v>25.744620295698926</v>
      </c>
      <c r="S32" s="22">
        <f t="shared" si="21"/>
        <v>21.560203375313623</v>
      </c>
      <c r="T32" s="22">
        <f t="shared" si="21"/>
        <v>17.416152889784946</v>
      </c>
      <c r="U32" s="21">
        <f t="shared" si="21"/>
        <v>33.451377016129037</v>
      </c>
      <c r="V32" s="20">
        <f t="shared" si="21"/>
        <v>16.03522412634409</v>
      </c>
      <c r="W32" s="19">
        <f t="shared" si="21"/>
        <v>11.891173640815417</v>
      </c>
      <c r="X32" s="18">
        <f t="shared" si="21"/>
        <v>7.7067567204301106</v>
      </c>
    </row>
    <row r="33" spans="1:24" x14ac:dyDescent="0.2">
      <c r="A33" s="61" t="s">
        <v>12</v>
      </c>
      <c r="B33" s="60">
        <v>20</v>
      </c>
      <c r="C33" s="59">
        <v>20</v>
      </c>
      <c r="D33" s="58">
        <f t="shared" ref="D33:X33" si="22">D17*43560/86400/30</f>
        <v>40.457358333333339</v>
      </c>
      <c r="E33" s="55">
        <f t="shared" si="22"/>
        <v>21.12332189152778</v>
      </c>
      <c r="F33" s="55">
        <f t="shared" si="22"/>
        <v>20.196118402777778</v>
      </c>
      <c r="G33" s="54">
        <f t="shared" si="22"/>
        <v>54.964712152777778</v>
      </c>
      <c r="H33" s="53">
        <f t="shared" si="22"/>
        <v>34.768593750000001</v>
      </c>
      <c r="I33" s="52">
        <f t="shared" si="22"/>
        <v>33.841390261249998</v>
      </c>
      <c r="J33" s="57">
        <f t="shared" si="22"/>
        <v>14.507353819444441</v>
      </c>
      <c r="K33" s="58">
        <f t="shared" si="22"/>
        <v>34.78066574074073</v>
      </c>
      <c r="L33" s="55">
        <f t="shared" si="22"/>
        <v>22.652411972361115</v>
      </c>
      <c r="M33" s="55">
        <f t="shared" si="22"/>
        <v>23.085819675925922</v>
      </c>
      <c r="N33" s="54">
        <f t="shared" si="22"/>
        <v>49.72908136574074</v>
      </c>
      <c r="O33" s="53">
        <f t="shared" si="22"/>
        <v>26.643261689814814</v>
      </c>
      <c r="P33" s="52">
        <f t="shared" si="22"/>
        <v>27.076669393379621</v>
      </c>
      <c r="Q33" s="57">
        <f t="shared" si="22"/>
        <v>14.948415625000004</v>
      </c>
      <c r="R33" s="56">
        <f t="shared" si="22"/>
        <v>28.527430555555554</v>
      </c>
      <c r="S33" s="55">
        <f t="shared" si="22"/>
        <v>22.015543630462965</v>
      </c>
      <c r="T33" s="55">
        <f t="shared" si="22"/>
        <v>17.081208680555555</v>
      </c>
      <c r="U33" s="54">
        <f t="shared" si="22"/>
        <v>32.370272916666664</v>
      </c>
      <c r="V33" s="53">
        <f t="shared" si="22"/>
        <v>15.289064236111111</v>
      </c>
      <c r="W33" s="52">
        <f t="shared" si="22"/>
        <v>10.354729286203701</v>
      </c>
      <c r="X33" s="51">
        <f t="shared" si="22"/>
        <v>3.8428423611111104</v>
      </c>
    </row>
    <row r="34" spans="1:24" ht="13.5" thickBot="1" x14ac:dyDescent="0.25">
      <c r="A34" s="50" t="s">
        <v>11</v>
      </c>
      <c r="B34" s="49">
        <v>20</v>
      </c>
      <c r="C34" s="48">
        <v>15</v>
      </c>
      <c r="D34" s="47">
        <f t="shared" ref="D34:X34" si="23">D18*43560/86400/31</f>
        <v>21.239484543010754</v>
      </c>
      <c r="E34" s="44">
        <f t="shared" si="23"/>
        <v>17.146227271594984</v>
      </c>
      <c r="F34" s="44">
        <f t="shared" si="23"/>
        <v>22.092949260752686</v>
      </c>
      <c r="G34" s="43">
        <f t="shared" si="23"/>
        <v>25.859846774193546</v>
      </c>
      <c r="H34" s="42">
        <f t="shared" si="23"/>
        <v>3.7668975134408615</v>
      </c>
      <c r="I34" s="41">
        <f t="shared" si="23"/>
        <v>8.713619502598565</v>
      </c>
      <c r="J34" s="46">
        <f t="shared" si="23"/>
        <v>4.6203622311827965</v>
      </c>
      <c r="K34" s="47">
        <f t="shared" si="23"/>
        <v>19.274549171146955</v>
      </c>
      <c r="L34" s="44">
        <f t="shared" si="23"/>
        <v>15.875138534140246</v>
      </c>
      <c r="M34" s="44">
        <f t="shared" si="23"/>
        <v>21.611171931003582</v>
      </c>
      <c r="N34" s="43">
        <f t="shared" si="23"/>
        <v>24.123141689068103</v>
      </c>
      <c r="O34" s="42">
        <f t="shared" si="23"/>
        <v>2.5119697580645188</v>
      </c>
      <c r="P34" s="41">
        <f t="shared" si="23"/>
        <v>8.2480031549278561</v>
      </c>
      <c r="Q34" s="46">
        <f t="shared" si="23"/>
        <v>4.8485925179211513</v>
      </c>
      <c r="R34" s="45">
        <f t="shared" si="23"/>
        <v>16.313044354838709</v>
      </c>
      <c r="S34" s="44">
        <f t="shared" si="23"/>
        <v>16.055260120600366</v>
      </c>
      <c r="T34" s="44">
        <f t="shared" si="23"/>
        <v>14.893327284946235</v>
      </c>
      <c r="U34" s="43">
        <f t="shared" si="23"/>
        <v>16.677589381720431</v>
      </c>
      <c r="V34" s="42">
        <f t="shared" si="23"/>
        <v>1.784262096774196</v>
      </c>
      <c r="W34" s="41">
        <f t="shared" si="23"/>
        <v>0.62232926112006581</v>
      </c>
      <c r="X34" s="40">
        <f t="shared" si="23"/>
        <v>0.36454502688172352</v>
      </c>
    </row>
    <row r="35" spans="1:24" x14ac:dyDescent="0.2">
      <c r="A35" s="39" t="s">
        <v>10</v>
      </c>
      <c r="B35" s="38">
        <f>AVERAGE(B23:B34)</f>
        <v>20</v>
      </c>
      <c r="C35" s="37">
        <f>AVERAGE(C23:C34)</f>
        <v>29.583333333333332</v>
      </c>
      <c r="D35" s="36">
        <f t="shared" ref="D35:X35" si="24">D19*43560/86400/365</f>
        <v>110.74648624429227</v>
      </c>
      <c r="E35" s="33">
        <f t="shared" si="24"/>
        <v>33.748292221948255</v>
      </c>
      <c r="F35" s="33">
        <f t="shared" si="24"/>
        <v>52.449580622146129</v>
      </c>
      <c r="G35" s="32">
        <f t="shared" si="24"/>
        <v>69.461987243150674</v>
      </c>
      <c r="H35" s="31">
        <f t="shared" si="24"/>
        <v>17.012406621004562</v>
      </c>
      <c r="I35" s="30">
        <f t="shared" si="24"/>
        <v>35.713695021202433</v>
      </c>
      <c r="J35" s="35">
        <f t="shared" si="24"/>
        <v>-41.284499001141548</v>
      </c>
      <c r="K35" s="36">
        <f t="shared" si="24"/>
        <v>81.20497278348553</v>
      </c>
      <c r="L35" s="33">
        <f t="shared" si="24"/>
        <v>25.162100940882425</v>
      </c>
      <c r="M35" s="33">
        <f t="shared" si="24"/>
        <v>29.713016457382043</v>
      </c>
      <c r="N35" s="32">
        <f t="shared" si="24"/>
        <v>58.52881308028919</v>
      </c>
      <c r="O35" s="31">
        <f t="shared" si="24"/>
        <v>28.815796622907158</v>
      </c>
      <c r="P35" s="30">
        <f t="shared" si="24"/>
        <v>33.366712139406772</v>
      </c>
      <c r="Q35" s="35">
        <f t="shared" si="24"/>
        <v>-22.676159703196351</v>
      </c>
      <c r="R35" s="34">
        <f t="shared" si="24"/>
        <v>58.736725428082202</v>
      </c>
      <c r="S35" s="33">
        <f t="shared" si="24"/>
        <v>18.589204542714235</v>
      </c>
      <c r="T35" s="33">
        <f t="shared" si="24"/>
        <v>22.384806621004564</v>
      </c>
      <c r="U35" s="32">
        <f t="shared" si="24"/>
        <v>33.200780450913243</v>
      </c>
      <c r="V35" s="31">
        <f t="shared" si="24"/>
        <v>10.815973829908675</v>
      </c>
      <c r="W35" s="30">
        <f t="shared" si="24"/>
        <v>14.611575908199013</v>
      </c>
      <c r="X35" s="29">
        <f t="shared" si="24"/>
        <v>-25.535944977168956</v>
      </c>
    </row>
    <row r="36" spans="1:24" x14ac:dyDescent="0.2">
      <c r="A36" s="28" t="s">
        <v>9</v>
      </c>
      <c r="B36" s="27">
        <f>AVERAGE(B26:B31)</f>
        <v>20</v>
      </c>
      <c r="C36" s="26">
        <f>AVERAGE(C26:C31)</f>
        <v>42.333333333333336</v>
      </c>
      <c r="D36" s="25">
        <f t="shared" ref="D36:X36" si="25">D20*43560/86400/183</f>
        <v>194.65980379098363</v>
      </c>
      <c r="E36" s="22">
        <f t="shared" si="25"/>
        <v>50.110883603402392</v>
      </c>
      <c r="F36" s="22">
        <f t="shared" si="25"/>
        <v>84.450306637067399</v>
      </c>
      <c r="G36" s="21">
        <f t="shared" si="25"/>
        <v>99.702340107012716</v>
      </c>
      <c r="H36" s="20">
        <f t="shared" si="25"/>
        <v>15.252033469945347</v>
      </c>
      <c r="I36" s="19">
        <f t="shared" si="25"/>
        <v>49.591456503610345</v>
      </c>
      <c r="J36" s="24">
        <f t="shared" si="25"/>
        <v>-94.957463683970872</v>
      </c>
      <c r="K36" s="25">
        <f t="shared" si="25"/>
        <v>138.55851561551304</v>
      </c>
      <c r="L36" s="22">
        <f t="shared" si="25"/>
        <v>35.072693371878415</v>
      </c>
      <c r="M36" s="22">
        <f t="shared" si="25"/>
        <v>40.856100903157255</v>
      </c>
      <c r="N36" s="21">
        <f t="shared" si="25"/>
        <v>79.345364298724945</v>
      </c>
      <c r="O36" s="20">
        <f t="shared" si="25"/>
        <v>38.48926339556769</v>
      </c>
      <c r="P36" s="19">
        <f t="shared" si="25"/>
        <v>44.272670926846537</v>
      </c>
      <c r="Q36" s="24">
        <f t="shared" si="25"/>
        <v>-59.2131513167881</v>
      </c>
      <c r="R36" s="23">
        <f t="shared" si="25"/>
        <v>97.427777037795991</v>
      </c>
      <c r="S36" s="22">
        <f t="shared" si="25"/>
        <v>22.256326742297361</v>
      </c>
      <c r="T36" s="22">
        <f t="shared" si="25"/>
        <v>29.084865323315118</v>
      </c>
      <c r="U36" s="21">
        <f t="shared" si="25"/>
        <v>43.68093801229508</v>
      </c>
      <c r="V36" s="20">
        <f t="shared" si="25"/>
        <v>14.596072688979964</v>
      </c>
      <c r="W36" s="19">
        <f t="shared" si="25"/>
        <v>21.424611269997719</v>
      </c>
      <c r="X36" s="18">
        <f t="shared" si="25"/>
        <v>-53.746839025500918</v>
      </c>
    </row>
    <row r="37" spans="1:24" ht="13.5" thickBot="1" x14ac:dyDescent="0.25">
      <c r="A37" s="17" t="s">
        <v>8</v>
      </c>
      <c r="B37" s="16">
        <f>AVERAGE(B32:B34,B23:B25)</f>
        <v>20</v>
      </c>
      <c r="C37" s="15">
        <f>AVERAGE(C32:C34,C23:C25)</f>
        <v>16.833333333333332</v>
      </c>
      <c r="D37" s="14">
        <f t="shared" ref="D37:X37" si="26">D21*43560/86400/182</f>
        <v>26.372106513278386</v>
      </c>
      <c r="E37" s="11">
        <f t="shared" si="26"/>
        <v>17.295796492244357</v>
      </c>
      <c r="F37" s="11">
        <f t="shared" si="26"/>
        <v>20.273026442307692</v>
      </c>
      <c r="G37" s="10">
        <f t="shared" si="26"/>
        <v>39.055478594322345</v>
      </c>
      <c r="H37" s="9">
        <f t="shared" si="26"/>
        <v>18.782452152014656</v>
      </c>
      <c r="I37" s="8">
        <f t="shared" si="26"/>
        <v>21.759682102077985</v>
      </c>
      <c r="J37" s="13">
        <f t="shared" si="26"/>
        <v>12.683372081043954</v>
      </c>
      <c r="K37" s="14">
        <f t="shared" si="26"/>
        <v>23.536300595238092</v>
      </c>
      <c r="L37" s="11">
        <f t="shared" si="26"/>
        <v>15.197054705320515</v>
      </c>
      <c r="M37" s="11">
        <f t="shared" si="26"/>
        <v>18.508706272893772</v>
      </c>
      <c r="N37" s="10">
        <f t="shared" si="26"/>
        <v>37.597885206807078</v>
      </c>
      <c r="O37" s="9">
        <f t="shared" si="26"/>
        <v>19.089178933913306</v>
      </c>
      <c r="P37" s="8">
        <f t="shared" si="26"/>
        <v>22.400830501486571</v>
      </c>
      <c r="Q37" s="13">
        <f t="shared" si="26"/>
        <v>14.061584611568986</v>
      </c>
      <c r="R37" s="12">
        <f t="shared" si="26"/>
        <v>19.833085622710623</v>
      </c>
      <c r="S37" s="11">
        <f t="shared" si="26"/>
        <v>14.901933320056473</v>
      </c>
      <c r="T37" s="11">
        <f t="shared" si="26"/>
        <v>15.647934409340658</v>
      </c>
      <c r="U37" s="10">
        <f t="shared" si="26"/>
        <v>22.663039606227109</v>
      </c>
      <c r="V37" s="9">
        <f t="shared" si="26"/>
        <v>7.0151051968864468</v>
      </c>
      <c r="W37" s="8">
        <f t="shared" si="26"/>
        <v>7.7611062861706337</v>
      </c>
      <c r="X37" s="7">
        <f t="shared" si="26"/>
        <v>2.829953983516484</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Private!A1</f>
        <v>Total Private (Secretarial &amp; Junior) Diversions</v>
      </c>
      <c r="C1" s="129"/>
      <c r="D1" s="129"/>
      <c r="E1" s="129"/>
      <c r="F1" s="129"/>
      <c r="G1" s="129"/>
      <c r="H1" s="129"/>
      <c r="I1" s="129"/>
      <c r="J1" s="129"/>
      <c r="K1" s="129"/>
      <c r="L1" s="129"/>
      <c r="M1" s="129"/>
      <c r="N1" s="129"/>
      <c r="O1" s="129"/>
    </row>
    <row r="2" spans="2:15" ht="93" x14ac:dyDescent="0.35">
      <c r="B2" s="289" t="str">
        <f>Private!A2</f>
        <v>2009 HIA: 7,060 Acres (67% Sprinkler / 33% Flood) [does not include 654 acres included in FIIP Diversions]
Oper. Improv.: 6,901 Acres (66% Sprinkler / 34% Flood) [does not include 654 acres included in FIIP Diversions]</v>
      </c>
      <c r="C2" s="288"/>
      <c r="D2" s="288"/>
      <c r="E2" s="288"/>
      <c r="F2" s="288"/>
      <c r="G2" s="288"/>
      <c r="H2" s="288"/>
      <c r="I2" s="288"/>
      <c r="J2" s="288"/>
      <c r="K2" s="288"/>
      <c r="L2" s="288"/>
      <c r="M2" s="288"/>
      <c r="N2" s="288"/>
      <c r="O2" s="288"/>
    </row>
  </sheetData>
  <pageMargins left="0.7" right="0.3" top="0.3" bottom="0.7" header="0.3" footer="0.3"/>
  <pageSetup scale="53" orientation="portrait" r:id="rId1"/>
  <headerFooter>
    <oddFooter>&amp;L&amp;Z&amp;F
Tab: &amp;A&amp;R&amp;D &amp;T
Page &amp;P of &amp;N</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PostA!A1</f>
        <v>FIIP DIVERSION: Post A Canal</v>
      </c>
      <c r="C1" s="129"/>
      <c r="D1" s="129"/>
      <c r="E1" s="129"/>
      <c r="F1" s="129"/>
      <c r="G1" s="129"/>
      <c r="H1" s="129"/>
      <c r="I1" s="129"/>
      <c r="J1" s="129"/>
      <c r="K1" s="129"/>
      <c r="L1" s="129"/>
      <c r="M1" s="129"/>
      <c r="N1" s="129"/>
      <c r="O1" s="129"/>
    </row>
    <row r="2" spans="2:15" ht="23.25" x14ac:dyDescent="0.35">
      <c r="B2" s="130" t="str">
        <f>PostA!A2</f>
        <v>3,036 Acres (47% Sprinkler / 53%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200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287</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197</v>
      </c>
      <c r="U3" s="280"/>
      <c r="V3" s="279"/>
      <c r="W3" s="281" t="s">
        <v>196</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225">
        <v>0</v>
      </c>
      <c r="X8" s="77">
        <v>0</v>
      </c>
      <c r="Y8" s="224">
        <f t="shared" si="6"/>
        <v>0</v>
      </c>
      <c r="Z8" s="81">
        <v>0</v>
      </c>
      <c r="AA8" s="223">
        <v>0</v>
      </c>
      <c r="AB8" s="222">
        <f t="shared" si="7"/>
        <v>1</v>
      </c>
      <c r="AC8" s="221">
        <v>0</v>
      </c>
      <c r="AD8" s="220">
        <v>0</v>
      </c>
      <c r="AE8" s="219">
        <f t="shared" si="8"/>
        <v>1</v>
      </c>
      <c r="AF8" s="218">
        <f t="shared" si="9"/>
        <v>0</v>
      </c>
    </row>
    <row r="9" spans="1:33" ht="15" x14ac:dyDescent="0.2">
      <c r="A9" s="405"/>
      <c r="B9" s="201" t="s">
        <v>19</v>
      </c>
      <c r="C9" s="200">
        <f t="shared" si="0"/>
        <v>1</v>
      </c>
      <c r="D9" s="195">
        <v>0</v>
      </c>
      <c r="E9" s="199">
        <v>0</v>
      </c>
      <c r="F9" s="191">
        <v>6.2171550000000018</v>
      </c>
      <c r="G9" s="198">
        <v>3.6347394916528284E-3</v>
      </c>
      <c r="H9" s="197">
        <f t="shared" si="1"/>
        <v>-6.2171550000000018</v>
      </c>
      <c r="I9" s="195">
        <v>0</v>
      </c>
      <c r="J9" s="199">
        <v>0</v>
      </c>
      <c r="K9" s="191">
        <v>13.51555434782609</v>
      </c>
      <c r="L9" s="198">
        <v>7.9016075905496263E-3</v>
      </c>
      <c r="M9" s="197">
        <f t="shared" si="2"/>
        <v>-13.51555434782609</v>
      </c>
      <c r="N9" s="195">
        <v>0</v>
      </c>
      <c r="O9" s="54">
        <v>0</v>
      </c>
      <c r="P9" s="196">
        <f t="shared" si="3"/>
        <v>0</v>
      </c>
      <c r="Q9" s="195">
        <v>0</v>
      </c>
      <c r="R9" s="54">
        <v>0</v>
      </c>
      <c r="S9" s="196">
        <f t="shared" si="4"/>
        <v>0</v>
      </c>
      <c r="T9" s="195">
        <v>0</v>
      </c>
      <c r="U9" s="54">
        <v>16.065000000000005</v>
      </c>
      <c r="V9" s="194">
        <f t="shared" si="5"/>
        <v>-16.065000000000005</v>
      </c>
      <c r="W9" s="195">
        <v>0</v>
      </c>
      <c r="X9" s="54">
        <v>0</v>
      </c>
      <c r="Y9" s="194">
        <f t="shared" si="6"/>
        <v>0</v>
      </c>
      <c r="Z9" s="58">
        <v>0</v>
      </c>
      <c r="AA9" s="193">
        <v>0</v>
      </c>
      <c r="AB9" s="192">
        <f t="shared" si="7"/>
        <v>1</v>
      </c>
      <c r="AC9" s="191">
        <v>16.065000000000005</v>
      </c>
      <c r="AD9" s="190">
        <v>9.3920917096972315E-3</v>
      </c>
      <c r="AE9" s="189">
        <f t="shared" si="8"/>
        <v>0.38700000000000001</v>
      </c>
      <c r="AF9" s="188">
        <f t="shared" si="9"/>
        <v>-16.065000000000005</v>
      </c>
    </row>
    <row r="10" spans="1:33" ht="15" x14ac:dyDescent="0.2">
      <c r="A10" s="405"/>
      <c r="B10" s="217" t="s">
        <v>18</v>
      </c>
      <c r="C10" s="215">
        <f t="shared" si="0"/>
        <v>0.47</v>
      </c>
      <c r="D10" s="210">
        <v>8.1941445000000002</v>
      </c>
      <c r="E10" s="214">
        <v>4.7905481832469527E-3</v>
      </c>
      <c r="F10" s="206">
        <v>54.794362499999998</v>
      </c>
      <c r="G10" s="213">
        <v>3.2034464847456874E-2</v>
      </c>
      <c r="H10" s="212">
        <f t="shared" si="1"/>
        <v>-46.600217999999998</v>
      </c>
      <c r="I10" s="210">
        <v>17.434350000000002</v>
      </c>
      <c r="J10" s="214">
        <v>1.019265570903607E-2</v>
      </c>
      <c r="K10" s="206">
        <v>116.58375000000001</v>
      </c>
      <c r="L10" s="213">
        <v>6.8158435845652926E-2</v>
      </c>
      <c r="M10" s="212">
        <f t="shared" si="2"/>
        <v>-99.149400000000014</v>
      </c>
      <c r="N10" s="210">
        <v>0</v>
      </c>
      <c r="O10" s="66">
        <v>0</v>
      </c>
      <c r="P10" s="211">
        <f t="shared" si="3"/>
        <v>0</v>
      </c>
      <c r="Q10" s="210">
        <v>16.657499999999999</v>
      </c>
      <c r="R10" s="66">
        <v>0</v>
      </c>
      <c r="S10" s="211">
        <f t="shared" si="4"/>
        <v>16.657499999999999</v>
      </c>
      <c r="T10" s="210">
        <v>3.615000000000002</v>
      </c>
      <c r="U10" s="66">
        <v>135.5625</v>
      </c>
      <c r="V10" s="209">
        <f t="shared" si="5"/>
        <v>-131.94749999999999</v>
      </c>
      <c r="W10" s="210">
        <v>0</v>
      </c>
      <c r="X10" s="66">
        <v>0</v>
      </c>
      <c r="Y10" s="209">
        <f t="shared" si="6"/>
        <v>0</v>
      </c>
      <c r="Z10" s="70">
        <v>20.272500000000001</v>
      </c>
      <c r="AA10" s="208">
        <v>1.1851925243065197E-2</v>
      </c>
      <c r="AB10" s="207">
        <f t="shared" si="7"/>
        <v>0.4042</v>
      </c>
      <c r="AC10" s="206">
        <v>135.5625</v>
      </c>
      <c r="AD10" s="205">
        <v>7.9253995169363864E-2</v>
      </c>
      <c r="AE10" s="204">
        <f t="shared" si="8"/>
        <v>0.4042</v>
      </c>
      <c r="AF10" s="203">
        <f t="shared" si="9"/>
        <v>-115.28999999999999</v>
      </c>
    </row>
    <row r="11" spans="1:33" ht="15" x14ac:dyDescent="0.2">
      <c r="A11" s="405"/>
      <c r="B11" s="217" t="s">
        <v>17</v>
      </c>
      <c r="C11" s="215">
        <f t="shared" si="0"/>
        <v>0.52</v>
      </c>
      <c r="D11" s="210">
        <v>196.14303799999999</v>
      </c>
      <c r="E11" s="214">
        <v>0.11467123558138838</v>
      </c>
      <c r="F11" s="206">
        <v>159.621332</v>
      </c>
      <c r="G11" s="213">
        <v>9.3319526235171424E-2</v>
      </c>
      <c r="H11" s="212">
        <f t="shared" si="1"/>
        <v>36.521705999999995</v>
      </c>
      <c r="I11" s="210">
        <v>377.19814999999994</v>
      </c>
      <c r="J11" s="214">
        <v>0.22052160688728534</v>
      </c>
      <c r="K11" s="206">
        <v>306.96409999999997</v>
      </c>
      <c r="L11" s="213">
        <v>0.17946062737532964</v>
      </c>
      <c r="M11" s="212">
        <f t="shared" si="2"/>
        <v>70.234049999999968</v>
      </c>
      <c r="N11" s="210">
        <v>0</v>
      </c>
      <c r="O11" s="66">
        <v>0</v>
      </c>
      <c r="P11" s="211">
        <f t="shared" si="3"/>
        <v>0</v>
      </c>
      <c r="Q11" s="210">
        <v>0</v>
      </c>
      <c r="R11" s="66">
        <v>0</v>
      </c>
      <c r="S11" s="211">
        <f t="shared" si="4"/>
        <v>0</v>
      </c>
      <c r="T11" s="210">
        <v>438.60249999999996</v>
      </c>
      <c r="U11" s="66">
        <v>356.935</v>
      </c>
      <c r="V11" s="209">
        <f t="shared" si="5"/>
        <v>81.667499999999961</v>
      </c>
      <c r="W11" s="210">
        <v>0</v>
      </c>
      <c r="X11" s="66">
        <v>0</v>
      </c>
      <c r="Y11" s="209">
        <f t="shared" si="6"/>
        <v>0</v>
      </c>
      <c r="Z11" s="70">
        <v>438.60249999999996</v>
      </c>
      <c r="AA11" s="208">
        <v>0.25642047312475041</v>
      </c>
      <c r="AB11" s="207">
        <f t="shared" si="7"/>
        <v>0.44720000000000004</v>
      </c>
      <c r="AC11" s="206">
        <v>356.935</v>
      </c>
      <c r="AD11" s="205">
        <v>0.20867514811084845</v>
      </c>
      <c r="AE11" s="204">
        <f t="shared" si="8"/>
        <v>0.44719999999999999</v>
      </c>
      <c r="AF11" s="203">
        <f t="shared" si="9"/>
        <v>81.667499999999961</v>
      </c>
    </row>
    <row r="12" spans="1:33" ht="15" x14ac:dyDescent="0.2">
      <c r="A12" s="405"/>
      <c r="B12" s="217" t="s">
        <v>16</v>
      </c>
      <c r="C12" s="215">
        <f t="shared" si="0"/>
        <v>0.52</v>
      </c>
      <c r="D12" s="210">
        <v>329.76192600000002</v>
      </c>
      <c r="E12" s="214">
        <v>0.1927889355018472</v>
      </c>
      <c r="F12" s="206">
        <v>315.72431799999998</v>
      </c>
      <c r="G12" s="213">
        <v>0.1845821194919148</v>
      </c>
      <c r="H12" s="212">
        <f t="shared" si="1"/>
        <v>14.037608000000034</v>
      </c>
      <c r="I12" s="210">
        <v>634.15755000000001</v>
      </c>
      <c r="J12" s="214">
        <v>0.3707479528881677</v>
      </c>
      <c r="K12" s="206">
        <v>607.16214999999988</v>
      </c>
      <c r="L12" s="213">
        <v>0.35496561440752844</v>
      </c>
      <c r="M12" s="212">
        <f t="shared" si="2"/>
        <v>26.995400000000132</v>
      </c>
      <c r="N12" s="210">
        <v>0</v>
      </c>
      <c r="O12" s="66">
        <v>0</v>
      </c>
      <c r="P12" s="211">
        <f t="shared" si="3"/>
        <v>0</v>
      </c>
      <c r="Q12" s="210">
        <v>0</v>
      </c>
      <c r="R12" s="66">
        <v>0</v>
      </c>
      <c r="S12" s="211">
        <f t="shared" si="4"/>
        <v>0</v>
      </c>
      <c r="T12" s="210">
        <v>737.39250000000004</v>
      </c>
      <c r="U12" s="66">
        <v>706.00249999999983</v>
      </c>
      <c r="V12" s="209">
        <f t="shared" si="5"/>
        <v>31.390000000000214</v>
      </c>
      <c r="W12" s="210">
        <v>0</v>
      </c>
      <c r="X12" s="66">
        <v>0</v>
      </c>
      <c r="Y12" s="209">
        <f t="shared" si="6"/>
        <v>0</v>
      </c>
      <c r="Z12" s="70">
        <v>737.39250000000004</v>
      </c>
      <c r="AA12" s="208">
        <v>0.43110227080019503</v>
      </c>
      <c r="AB12" s="207">
        <f t="shared" si="7"/>
        <v>0.44719999999999999</v>
      </c>
      <c r="AC12" s="206">
        <v>706.00249999999983</v>
      </c>
      <c r="AD12" s="205">
        <v>0.41275071442735861</v>
      </c>
      <c r="AE12" s="204">
        <f t="shared" si="8"/>
        <v>0.4472000000000001</v>
      </c>
      <c r="AF12" s="203">
        <f t="shared" si="9"/>
        <v>31.390000000000214</v>
      </c>
    </row>
    <row r="13" spans="1:33" ht="15" x14ac:dyDescent="0.2">
      <c r="A13" s="405"/>
      <c r="B13" s="217" t="s">
        <v>15</v>
      </c>
      <c r="C13" s="215">
        <f t="shared" si="0"/>
        <v>0.56999999999999995</v>
      </c>
      <c r="D13" s="210">
        <v>305.66188799999998</v>
      </c>
      <c r="E13" s="214">
        <v>0.17869931415613105</v>
      </c>
      <c r="F13" s="206">
        <v>256.14859200000001</v>
      </c>
      <c r="G13" s="213">
        <v>0.14975232289908608</v>
      </c>
      <c r="H13" s="212">
        <f t="shared" si="1"/>
        <v>49.513295999999968</v>
      </c>
      <c r="I13" s="210">
        <v>536.2489263157895</v>
      </c>
      <c r="J13" s="214">
        <v>0.31350756869496677</v>
      </c>
      <c r="K13" s="206">
        <v>449.38349473684218</v>
      </c>
      <c r="L13" s="213">
        <v>0.26272337350716862</v>
      </c>
      <c r="M13" s="212">
        <f t="shared" si="2"/>
        <v>86.865431578947323</v>
      </c>
      <c r="N13" s="210">
        <v>0</v>
      </c>
      <c r="O13" s="66">
        <v>0</v>
      </c>
      <c r="P13" s="211">
        <f t="shared" si="3"/>
        <v>0</v>
      </c>
      <c r="Q13" s="210">
        <v>233.68499999999997</v>
      </c>
      <c r="R13" s="66">
        <v>11.159999999999998</v>
      </c>
      <c r="S13" s="211">
        <f t="shared" si="4"/>
        <v>222.52499999999998</v>
      </c>
      <c r="T13" s="210">
        <v>28.947500000000002</v>
      </c>
      <c r="U13" s="66">
        <v>0</v>
      </c>
      <c r="V13" s="209">
        <f t="shared" si="5"/>
        <v>28.947500000000002</v>
      </c>
      <c r="W13" s="210">
        <v>372.04750000000001</v>
      </c>
      <c r="X13" s="66">
        <v>520.70999999999992</v>
      </c>
      <c r="Y13" s="209">
        <f t="shared" si="6"/>
        <v>-148.66249999999991</v>
      </c>
      <c r="Z13" s="70">
        <v>634.68000000000006</v>
      </c>
      <c r="AA13" s="208">
        <v>0.37105339318133529</v>
      </c>
      <c r="AB13" s="207">
        <f t="shared" si="7"/>
        <v>0.48159999999999992</v>
      </c>
      <c r="AC13" s="206">
        <v>531.86999999999989</v>
      </c>
      <c r="AD13" s="205">
        <v>0.31094751432534479</v>
      </c>
      <c r="AE13" s="204">
        <f t="shared" si="8"/>
        <v>0.48160000000000014</v>
      </c>
      <c r="AF13" s="203">
        <f t="shared" si="9"/>
        <v>102.81000000000017</v>
      </c>
    </row>
    <row r="14" spans="1:33" ht="15" x14ac:dyDescent="0.2">
      <c r="A14" s="405"/>
      <c r="B14" s="262" t="s">
        <v>14</v>
      </c>
      <c r="C14" s="186">
        <f t="shared" si="0"/>
        <v>0.56999999999999995</v>
      </c>
      <c r="D14" s="181">
        <v>130.05367200000001</v>
      </c>
      <c r="E14" s="185">
        <v>7.603336530423585E-2</v>
      </c>
      <c r="F14" s="177">
        <v>154.65259600000002</v>
      </c>
      <c r="G14" s="184">
        <v>9.0414650779629943E-2</v>
      </c>
      <c r="H14" s="183">
        <f t="shared" si="1"/>
        <v>-24.598924000000011</v>
      </c>
      <c r="I14" s="181">
        <v>228.16433684210529</v>
      </c>
      <c r="J14" s="185">
        <v>0.13339186895479976</v>
      </c>
      <c r="K14" s="177">
        <v>271.32034385964914</v>
      </c>
      <c r="L14" s="184">
        <v>0.15862219435022795</v>
      </c>
      <c r="M14" s="183">
        <f t="shared" si="2"/>
        <v>-43.156007017543857</v>
      </c>
      <c r="N14" s="181">
        <v>0</v>
      </c>
      <c r="O14" s="43">
        <v>0</v>
      </c>
      <c r="P14" s="182">
        <f t="shared" si="3"/>
        <v>0</v>
      </c>
      <c r="Q14" s="181">
        <v>0</v>
      </c>
      <c r="R14" s="43">
        <v>20.71</v>
      </c>
      <c r="S14" s="182">
        <f t="shared" si="4"/>
        <v>-20.71</v>
      </c>
      <c r="T14" s="181">
        <v>116.18249999999999</v>
      </c>
      <c r="U14" s="43">
        <v>0</v>
      </c>
      <c r="V14" s="180">
        <f t="shared" si="5"/>
        <v>116.18249999999999</v>
      </c>
      <c r="W14" s="181">
        <v>153.86250000000001</v>
      </c>
      <c r="X14" s="43">
        <v>300.41250000000002</v>
      </c>
      <c r="Y14" s="180">
        <f t="shared" si="6"/>
        <v>-146.55000000000001</v>
      </c>
      <c r="Z14" s="47">
        <v>270.04500000000002</v>
      </c>
      <c r="AA14" s="179">
        <v>0.15787658908686847</v>
      </c>
      <c r="AB14" s="178">
        <f t="shared" si="7"/>
        <v>0.48159999999999997</v>
      </c>
      <c r="AC14" s="177">
        <v>321.1225</v>
      </c>
      <c r="AD14" s="176">
        <v>0.18773806225006215</v>
      </c>
      <c r="AE14" s="175">
        <f t="shared" si="8"/>
        <v>0.48160000000000003</v>
      </c>
      <c r="AF14" s="174">
        <f t="shared" si="9"/>
        <v>-51.077499999999986</v>
      </c>
    </row>
    <row r="15" spans="1:33"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4">
        <f t="shared" si="4"/>
        <v>0</v>
      </c>
      <c r="T15" s="153">
        <v>0</v>
      </c>
      <c r="U15" s="21">
        <v>0</v>
      </c>
      <c r="V15" s="152">
        <f t="shared" si="5"/>
        <v>0</v>
      </c>
      <c r="W15" s="153">
        <v>0</v>
      </c>
      <c r="X15" s="21">
        <v>0</v>
      </c>
      <c r="Y15" s="152">
        <f t="shared" si="6"/>
        <v>0</v>
      </c>
      <c r="Z15" s="25">
        <v>0</v>
      </c>
      <c r="AA15" s="151">
        <v>0</v>
      </c>
      <c r="AB15" s="150">
        <f t="shared" si="7"/>
        <v>1</v>
      </c>
      <c r="AC15" s="149">
        <v>0</v>
      </c>
      <c r="AD15" s="148">
        <v>0</v>
      </c>
      <c r="AE15" s="147">
        <f t="shared" si="8"/>
        <v>1</v>
      </c>
      <c r="AF15" s="146">
        <f t="shared" si="9"/>
        <v>0</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195">
        <v>0</v>
      </c>
      <c r="X16" s="54">
        <v>0</v>
      </c>
      <c r="Y16" s="194">
        <f t="shared" si="6"/>
        <v>0</v>
      </c>
      <c r="Z16" s="58">
        <v>0</v>
      </c>
      <c r="AA16" s="193">
        <v>0</v>
      </c>
      <c r="AB16" s="192">
        <f t="shared" si="7"/>
        <v>1</v>
      </c>
      <c r="AC16" s="191">
        <v>0</v>
      </c>
      <c r="AD16" s="190">
        <v>0</v>
      </c>
      <c r="AE16" s="189">
        <f t="shared" si="8"/>
        <v>1</v>
      </c>
      <c r="AF16" s="188">
        <f t="shared" si="9"/>
        <v>0</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0.54082805969844094</v>
      </c>
      <c r="D18" s="167">
        <f>SUM(D6:D17)</f>
        <v>969.81466850000004</v>
      </c>
      <c r="E18" s="171">
        <v>0.56698339872684944</v>
      </c>
      <c r="F18" s="163">
        <f>SUM(F6:F17)</f>
        <v>947.15835549999997</v>
      </c>
      <c r="G18" s="170">
        <v>0.55373782374491198</v>
      </c>
      <c r="H18" s="169">
        <f>SUM(H6:H17)</f>
        <v>22.656312999999983</v>
      </c>
      <c r="I18" s="167">
        <f>SUM(I6:I17)</f>
        <v>1793.2033131578949</v>
      </c>
      <c r="J18" s="171">
        <v>1.0483616531342557</v>
      </c>
      <c r="K18" s="163">
        <f>SUM(K6:K17)</f>
        <v>1764.9293929443174</v>
      </c>
      <c r="L18" s="170">
        <v>1.0318318530764572</v>
      </c>
      <c r="M18" s="169">
        <f t="shared" ref="M18:Z18" si="10">SUM(M6:M17)</f>
        <v>28.273920213577469</v>
      </c>
      <c r="N18" s="167">
        <f t="shared" si="10"/>
        <v>0</v>
      </c>
      <c r="O18" s="32">
        <f t="shared" si="10"/>
        <v>0</v>
      </c>
      <c r="P18" s="168">
        <f t="shared" si="10"/>
        <v>0</v>
      </c>
      <c r="Q18" s="167">
        <f t="shared" si="10"/>
        <v>250.34249999999997</v>
      </c>
      <c r="R18" s="32">
        <f t="shared" si="10"/>
        <v>31.869999999999997</v>
      </c>
      <c r="S18" s="168">
        <f t="shared" si="10"/>
        <v>218.47249999999997</v>
      </c>
      <c r="T18" s="167">
        <f t="shared" si="10"/>
        <v>1324.74</v>
      </c>
      <c r="U18" s="32">
        <f t="shared" si="10"/>
        <v>1214.5649999999998</v>
      </c>
      <c r="V18" s="166">
        <f t="shared" si="10"/>
        <v>110.17500000000018</v>
      </c>
      <c r="W18" s="167">
        <f t="shared" si="10"/>
        <v>525.91000000000008</v>
      </c>
      <c r="X18" s="32">
        <f t="shared" si="10"/>
        <v>821.12249999999995</v>
      </c>
      <c r="Y18" s="166">
        <f t="shared" si="10"/>
        <v>-295.21249999999992</v>
      </c>
      <c r="Z18" s="36">
        <f t="shared" si="10"/>
        <v>2100.9924999999998</v>
      </c>
      <c r="AA18" s="165">
        <v>1.2283046514362141</v>
      </c>
      <c r="AB18" s="164">
        <f t="shared" si="7"/>
        <v>0.46159834863760824</v>
      </c>
      <c r="AC18" s="163">
        <f>SUM(AC6:AC17)</f>
        <v>2067.5574999999999</v>
      </c>
      <c r="AD18" s="162">
        <v>1.2087575259926753</v>
      </c>
      <c r="AE18" s="161">
        <f t="shared" si="8"/>
        <v>0.45810496467450118</v>
      </c>
      <c r="AF18" s="160">
        <f>SUM(AF6:AF17)</f>
        <v>33.435000000000372</v>
      </c>
    </row>
    <row r="19" spans="1:32" ht="15" x14ac:dyDescent="0.2">
      <c r="A19" s="405"/>
      <c r="B19" s="159" t="s">
        <v>9</v>
      </c>
      <c r="C19" s="158">
        <f t="shared" si="0"/>
        <v>0.54082805969844094</v>
      </c>
      <c r="D19" s="153">
        <f>SUM(D9:D14)</f>
        <v>969.81466850000004</v>
      </c>
      <c r="E19" s="157">
        <v>0.56698339872684944</v>
      </c>
      <c r="F19" s="149">
        <f>SUM(F9:F14)</f>
        <v>947.15835549999997</v>
      </c>
      <c r="G19" s="156">
        <v>0.55373782374491198</v>
      </c>
      <c r="H19" s="155">
        <f>SUM(H9:H14)</f>
        <v>22.656312999999983</v>
      </c>
      <c r="I19" s="153">
        <f>SUM(I9:I14)</f>
        <v>1793.2033131578949</v>
      </c>
      <c r="J19" s="157">
        <v>1.0483616531342557</v>
      </c>
      <c r="K19" s="149">
        <f>SUM(K9:K14)</f>
        <v>1764.9293929443174</v>
      </c>
      <c r="L19" s="156">
        <v>1.0318318530764572</v>
      </c>
      <c r="M19" s="155">
        <f t="shared" ref="M19:Z19" si="11">SUM(M9:M14)</f>
        <v>28.273920213577469</v>
      </c>
      <c r="N19" s="153">
        <f t="shared" si="11"/>
        <v>0</v>
      </c>
      <c r="O19" s="21">
        <f t="shared" si="11"/>
        <v>0</v>
      </c>
      <c r="P19" s="154">
        <f t="shared" si="11"/>
        <v>0</v>
      </c>
      <c r="Q19" s="153">
        <f t="shared" si="11"/>
        <v>250.34249999999997</v>
      </c>
      <c r="R19" s="21">
        <f t="shared" si="11"/>
        <v>31.869999999999997</v>
      </c>
      <c r="S19" s="154">
        <f t="shared" si="11"/>
        <v>218.47249999999997</v>
      </c>
      <c r="T19" s="153">
        <f t="shared" si="11"/>
        <v>1324.74</v>
      </c>
      <c r="U19" s="21">
        <f t="shared" si="11"/>
        <v>1214.5649999999998</v>
      </c>
      <c r="V19" s="152">
        <f t="shared" si="11"/>
        <v>110.17500000000018</v>
      </c>
      <c r="W19" s="153">
        <f t="shared" si="11"/>
        <v>525.91000000000008</v>
      </c>
      <c r="X19" s="21">
        <f t="shared" si="11"/>
        <v>821.12249999999995</v>
      </c>
      <c r="Y19" s="152">
        <f t="shared" si="11"/>
        <v>-295.21249999999992</v>
      </c>
      <c r="Z19" s="25">
        <f t="shared" si="11"/>
        <v>2100.9924999999998</v>
      </c>
      <c r="AA19" s="151">
        <v>1.2283046514362141</v>
      </c>
      <c r="AB19" s="150">
        <f t="shared" si="7"/>
        <v>0.46159834863760824</v>
      </c>
      <c r="AC19" s="149">
        <f>SUM(AC9:AC14)</f>
        <v>2067.5574999999999</v>
      </c>
      <c r="AD19" s="148">
        <v>1.2087575259926753</v>
      </c>
      <c r="AE19" s="147">
        <f t="shared" si="8"/>
        <v>0.45810496467450118</v>
      </c>
      <c r="AF19" s="146">
        <f>SUM(AF9:AF14)</f>
        <v>33.435000000000372</v>
      </c>
    </row>
    <row r="20" spans="1:32"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Z20" si="12">SUM(M6:M8,M15:M17)</f>
        <v>0</v>
      </c>
      <c r="N20" s="255">
        <f t="shared" si="12"/>
        <v>0</v>
      </c>
      <c r="O20" s="254">
        <f t="shared" si="12"/>
        <v>0</v>
      </c>
      <c r="P20" s="256">
        <f t="shared" si="12"/>
        <v>0</v>
      </c>
      <c r="Q20" s="255">
        <f t="shared" si="12"/>
        <v>0</v>
      </c>
      <c r="R20" s="254">
        <f t="shared" si="12"/>
        <v>0</v>
      </c>
      <c r="S20" s="256">
        <f t="shared" si="12"/>
        <v>0</v>
      </c>
      <c r="T20" s="255">
        <f t="shared" si="12"/>
        <v>0</v>
      </c>
      <c r="U20" s="254">
        <f t="shared" si="12"/>
        <v>0</v>
      </c>
      <c r="V20" s="253">
        <f t="shared" si="12"/>
        <v>0</v>
      </c>
      <c r="W20" s="255">
        <f t="shared" si="12"/>
        <v>0</v>
      </c>
      <c r="X20" s="254">
        <f t="shared" si="12"/>
        <v>0</v>
      </c>
      <c r="Y20" s="253">
        <f t="shared" si="12"/>
        <v>0</v>
      </c>
      <c r="Z20" s="252">
        <f t="shared" si="12"/>
        <v>0</v>
      </c>
      <c r="AA20" s="251">
        <v>0</v>
      </c>
      <c r="AB20" s="250">
        <f t="shared" si="7"/>
        <v>1</v>
      </c>
      <c r="AC20" s="249">
        <f>SUM(AC6:AC8,AC15:AC17)</f>
        <v>0</v>
      </c>
      <c r="AD20" s="248">
        <v>0</v>
      </c>
      <c r="AE20" s="247">
        <f t="shared" si="8"/>
        <v>1</v>
      </c>
      <c r="AF20" s="246">
        <f>SUM(AF6:AF8,AF15:AF17)</f>
        <v>0</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1</v>
      </c>
      <c r="D23" s="225">
        <v>0</v>
      </c>
      <c r="E23" s="229">
        <v>0</v>
      </c>
      <c r="F23" s="221">
        <v>0</v>
      </c>
      <c r="G23" s="228">
        <v>0</v>
      </c>
      <c r="H23" s="227">
        <f t="shared" si="13"/>
        <v>0</v>
      </c>
      <c r="I23" s="225">
        <v>0</v>
      </c>
      <c r="J23" s="229">
        <v>0</v>
      </c>
      <c r="K23" s="221">
        <v>0</v>
      </c>
      <c r="L23" s="228">
        <v>0</v>
      </c>
      <c r="M23" s="227">
        <f t="shared" si="14"/>
        <v>0</v>
      </c>
      <c r="N23" s="225">
        <v>0</v>
      </c>
      <c r="O23" s="77">
        <v>0</v>
      </c>
      <c r="P23" s="226">
        <f t="shared" si="15"/>
        <v>0</v>
      </c>
      <c r="Q23" s="225">
        <v>0</v>
      </c>
      <c r="R23" s="77">
        <v>0</v>
      </c>
      <c r="S23" s="226">
        <f t="shared" si="16"/>
        <v>0</v>
      </c>
      <c r="T23" s="225">
        <v>0</v>
      </c>
      <c r="U23" s="77">
        <v>0</v>
      </c>
      <c r="V23" s="224">
        <f t="shared" si="17"/>
        <v>0</v>
      </c>
      <c r="W23" s="225">
        <v>0</v>
      </c>
      <c r="X23" s="77">
        <v>0</v>
      </c>
      <c r="Y23" s="224">
        <f t="shared" si="18"/>
        <v>0</v>
      </c>
      <c r="Z23" s="81">
        <v>0</v>
      </c>
      <c r="AA23" s="223">
        <v>0</v>
      </c>
      <c r="AB23" s="222">
        <f t="shared" si="7"/>
        <v>1</v>
      </c>
      <c r="AC23" s="221">
        <v>0</v>
      </c>
      <c r="AD23" s="220">
        <v>0</v>
      </c>
      <c r="AE23" s="219">
        <f t="shared" si="8"/>
        <v>1</v>
      </c>
      <c r="AF23" s="218">
        <f t="shared" si="19"/>
        <v>0</v>
      </c>
    </row>
    <row r="24" spans="1:32" ht="15" x14ac:dyDescent="0.2">
      <c r="A24" s="405"/>
      <c r="B24" s="201" t="s">
        <v>19</v>
      </c>
      <c r="C24" s="200">
        <f t="shared" si="0"/>
        <v>1</v>
      </c>
      <c r="D24" s="195">
        <v>0</v>
      </c>
      <c r="E24" s="199">
        <v>0</v>
      </c>
      <c r="F24" s="191">
        <v>21.347565000000003</v>
      </c>
      <c r="G24" s="198">
        <v>1.2480441223698895E-2</v>
      </c>
      <c r="H24" s="197">
        <f t="shared" si="13"/>
        <v>-21.347565000000003</v>
      </c>
      <c r="I24" s="195">
        <v>0</v>
      </c>
      <c r="J24" s="199">
        <v>0</v>
      </c>
      <c r="K24" s="191">
        <v>46.40775</v>
      </c>
      <c r="L24" s="198">
        <v>2.7131393964562812E-2</v>
      </c>
      <c r="M24" s="197">
        <f t="shared" si="14"/>
        <v>-46.40775</v>
      </c>
      <c r="N24" s="195">
        <v>0</v>
      </c>
      <c r="O24" s="54">
        <v>0</v>
      </c>
      <c r="P24" s="196">
        <f t="shared" si="15"/>
        <v>0</v>
      </c>
      <c r="Q24" s="195">
        <v>0</v>
      </c>
      <c r="R24" s="54">
        <v>0</v>
      </c>
      <c r="S24" s="196">
        <f t="shared" si="16"/>
        <v>0</v>
      </c>
      <c r="T24" s="195">
        <v>0</v>
      </c>
      <c r="U24" s="54">
        <v>43.088333333333345</v>
      </c>
      <c r="V24" s="194">
        <f t="shared" si="17"/>
        <v>-43.088333333333345</v>
      </c>
      <c r="W24" s="195">
        <v>0</v>
      </c>
      <c r="X24" s="54">
        <v>12.073333333333329</v>
      </c>
      <c r="Y24" s="194">
        <f t="shared" si="18"/>
        <v>-12.073333333333329</v>
      </c>
      <c r="Z24" s="58">
        <v>0</v>
      </c>
      <c r="AA24" s="193">
        <v>0</v>
      </c>
      <c r="AB24" s="192">
        <f t="shared" si="7"/>
        <v>1</v>
      </c>
      <c r="AC24" s="191">
        <v>55.161666666666676</v>
      </c>
      <c r="AD24" s="190">
        <v>3.2249202128420917E-2</v>
      </c>
      <c r="AE24" s="189">
        <f t="shared" si="8"/>
        <v>0.38700000000000001</v>
      </c>
      <c r="AF24" s="188">
        <f t="shared" si="19"/>
        <v>-55.161666666666676</v>
      </c>
    </row>
    <row r="25" spans="1:32" ht="15" x14ac:dyDescent="0.2">
      <c r="A25" s="405"/>
      <c r="B25" s="217" t="s">
        <v>18</v>
      </c>
      <c r="C25" s="215">
        <f t="shared" si="0"/>
        <v>0.47000000000000008</v>
      </c>
      <c r="D25" s="210">
        <v>51.090880000000006</v>
      </c>
      <c r="E25" s="214">
        <v>2.9869295368721908E-2</v>
      </c>
      <c r="F25" s="206">
        <v>90.247081333333327</v>
      </c>
      <c r="G25" s="213">
        <v>5.2761211603807749E-2</v>
      </c>
      <c r="H25" s="212">
        <f t="shared" si="13"/>
        <v>-39.156201333333321</v>
      </c>
      <c r="I25" s="210">
        <v>108.70399999999999</v>
      </c>
      <c r="J25" s="214">
        <v>6.3551692273876387E-2</v>
      </c>
      <c r="K25" s="206">
        <v>192.01506666666671</v>
      </c>
      <c r="L25" s="213">
        <v>0.11225789702937822</v>
      </c>
      <c r="M25" s="212">
        <f t="shared" si="14"/>
        <v>-83.311066666666719</v>
      </c>
      <c r="N25" s="210">
        <v>0</v>
      </c>
      <c r="O25" s="66">
        <v>0</v>
      </c>
      <c r="P25" s="211">
        <f t="shared" si="15"/>
        <v>0</v>
      </c>
      <c r="Q25" s="210">
        <v>1.4691666666666665</v>
      </c>
      <c r="R25" s="66">
        <v>0</v>
      </c>
      <c r="S25" s="211">
        <f t="shared" si="16"/>
        <v>1.4691666666666665</v>
      </c>
      <c r="T25" s="210">
        <v>97.901666666666685</v>
      </c>
      <c r="U25" s="66">
        <v>220.47416666666675</v>
      </c>
      <c r="V25" s="209">
        <f t="shared" si="17"/>
        <v>-122.57250000000006</v>
      </c>
      <c r="W25" s="210">
        <v>27.029166666666669</v>
      </c>
      <c r="X25" s="66">
        <v>2.7991666666666313</v>
      </c>
      <c r="Y25" s="209">
        <f t="shared" si="18"/>
        <v>24.230000000000036</v>
      </c>
      <c r="Z25" s="70">
        <v>126.40000000000002</v>
      </c>
      <c r="AA25" s="208">
        <v>7.3897316597530696E-2</v>
      </c>
      <c r="AB25" s="207">
        <f t="shared" si="7"/>
        <v>0.4042</v>
      </c>
      <c r="AC25" s="206">
        <v>223.27333333333337</v>
      </c>
      <c r="AD25" s="205">
        <v>0.13053243840625373</v>
      </c>
      <c r="AE25" s="204">
        <f t="shared" si="8"/>
        <v>0.40419999999999989</v>
      </c>
      <c r="AF25" s="203">
        <f t="shared" si="19"/>
        <v>-96.873333333333349</v>
      </c>
    </row>
    <row r="26" spans="1:32" ht="15" x14ac:dyDescent="0.2">
      <c r="A26" s="405"/>
      <c r="B26" s="217" t="s">
        <v>17</v>
      </c>
      <c r="C26" s="215">
        <f t="shared" si="0"/>
        <v>0.52</v>
      </c>
      <c r="D26" s="210">
        <v>156.03888733333332</v>
      </c>
      <c r="E26" s="214">
        <v>9.1225119136058172E-2</v>
      </c>
      <c r="F26" s="206">
        <v>155.99044066666667</v>
      </c>
      <c r="G26" s="213">
        <v>9.1196795803138345E-2</v>
      </c>
      <c r="H26" s="212">
        <f t="shared" si="13"/>
        <v>4.8446666666649207E-2</v>
      </c>
      <c r="I26" s="210">
        <v>300.0747833333333</v>
      </c>
      <c r="J26" s="214">
        <v>0.17543292141549649</v>
      </c>
      <c r="K26" s="206">
        <v>299.98161666666664</v>
      </c>
      <c r="L26" s="213">
        <v>0.17537845346757372</v>
      </c>
      <c r="M26" s="212">
        <f t="shared" si="14"/>
        <v>9.3166666666661513E-2</v>
      </c>
      <c r="N26" s="210">
        <v>0</v>
      </c>
      <c r="O26" s="66">
        <v>0</v>
      </c>
      <c r="P26" s="211">
        <f t="shared" si="15"/>
        <v>0</v>
      </c>
      <c r="Q26" s="210">
        <v>0</v>
      </c>
      <c r="R26" s="66">
        <v>0</v>
      </c>
      <c r="S26" s="211">
        <f t="shared" si="16"/>
        <v>0</v>
      </c>
      <c r="T26" s="210">
        <v>348.92416666666662</v>
      </c>
      <c r="U26" s="66">
        <v>348.81583333333327</v>
      </c>
      <c r="V26" s="209">
        <f t="shared" si="17"/>
        <v>0.10833333333334849</v>
      </c>
      <c r="W26" s="210">
        <v>0</v>
      </c>
      <c r="X26" s="66">
        <v>0</v>
      </c>
      <c r="Y26" s="209">
        <f t="shared" si="18"/>
        <v>0</v>
      </c>
      <c r="Z26" s="70">
        <v>348.92416666666662</v>
      </c>
      <c r="AA26" s="208">
        <v>0.2039917690877866</v>
      </c>
      <c r="AB26" s="207">
        <f t="shared" si="7"/>
        <v>0.44720000000000004</v>
      </c>
      <c r="AC26" s="206">
        <v>348.81583333333327</v>
      </c>
      <c r="AD26" s="205">
        <v>0.20392843426462057</v>
      </c>
      <c r="AE26" s="204">
        <f t="shared" si="8"/>
        <v>0.4472000000000001</v>
      </c>
      <c r="AF26" s="203">
        <f t="shared" si="19"/>
        <v>0.10833333333334849</v>
      </c>
    </row>
    <row r="27" spans="1:32" ht="15" x14ac:dyDescent="0.2">
      <c r="A27" s="405"/>
      <c r="B27" s="217" t="s">
        <v>16</v>
      </c>
      <c r="C27" s="215">
        <f t="shared" si="0"/>
        <v>0.52</v>
      </c>
      <c r="D27" s="210">
        <v>403.0423540000001</v>
      </c>
      <c r="E27" s="214">
        <v>0.23563092116892442</v>
      </c>
      <c r="F27" s="206">
        <v>322.63952066666667</v>
      </c>
      <c r="G27" s="213">
        <v>0.1886249590584555</v>
      </c>
      <c r="H27" s="212">
        <f t="shared" si="13"/>
        <v>80.402833333333433</v>
      </c>
      <c r="I27" s="210">
        <v>775.08145000000025</v>
      </c>
      <c r="J27" s="214">
        <v>0.4531363868633162</v>
      </c>
      <c r="K27" s="206">
        <v>620.4606166666664</v>
      </c>
      <c r="L27" s="213">
        <v>0.36274030588164502</v>
      </c>
      <c r="M27" s="212">
        <f t="shared" si="14"/>
        <v>154.62083333333385</v>
      </c>
      <c r="N27" s="210">
        <v>0</v>
      </c>
      <c r="O27" s="66">
        <v>0</v>
      </c>
      <c r="P27" s="211">
        <f t="shared" si="15"/>
        <v>0</v>
      </c>
      <c r="Q27" s="210">
        <v>0</v>
      </c>
      <c r="R27" s="66">
        <v>2.2708333333333339</v>
      </c>
      <c r="S27" s="211">
        <f t="shared" si="16"/>
        <v>-2.2708333333333339</v>
      </c>
      <c r="T27" s="210">
        <v>746.45416666666688</v>
      </c>
      <c r="U27" s="66">
        <v>707.92333333333318</v>
      </c>
      <c r="V27" s="209">
        <f t="shared" si="17"/>
        <v>38.530833333333703</v>
      </c>
      <c r="W27" s="210">
        <v>154.80333333333334</v>
      </c>
      <c r="X27" s="66">
        <v>11.271666666666667</v>
      </c>
      <c r="Y27" s="209">
        <f t="shared" si="18"/>
        <v>143.53166666666667</v>
      </c>
      <c r="Z27" s="70">
        <v>901.25750000000016</v>
      </c>
      <c r="AA27" s="208">
        <v>0.52690277542246067</v>
      </c>
      <c r="AB27" s="207">
        <f t="shared" si="7"/>
        <v>0.44720000000000004</v>
      </c>
      <c r="AC27" s="206">
        <v>721.46583333333319</v>
      </c>
      <c r="AD27" s="205">
        <v>0.42179105335075012</v>
      </c>
      <c r="AE27" s="204">
        <f t="shared" si="8"/>
        <v>0.4472000000000001</v>
      </c>
      <c r="AF27" s="203">
        <f t="shared" si="19"/>
        <v>179.79166666666697</v>
      </c>
    </row>
    <row r="28" spans="1:32" ht="15" x14ac:dyDescent="0.2">
      <c r="A28" s="405"/>
      <c r="B28" s="217" t="s">
        <v>15</v>
      </c>
      <c r="C28" s="215">
        <f t="shared" si="0"/>
        <v>0.57000000000000006</v>
      </c>
      <c r="D28" s="210">
        <v>361.83852133333335</v>
      </c>
      <c r="E28" s="214">
        <v>0.2115418968999343</v>
      </c>
      <c r="F28" s="206">
        <v>287.49553466666663</v>
      </c>
      <c r="G28" s="213">
        <v>0.16807870698523322</v>
      </c>
      <c r="H28" s="212">
        <f t="shared" si="13"/>
        <v>74.342986666666718</v>
      </c>
      <c r="I28" s="210">
        <v>634.80442339181286</v>
      </c>
      <c r="J28" s="214">
        <v>0.3711261349121654</v>
      </c>
      <c r="K28" s="206">
        <v>504.37813099415195</v>
      </c>
      <c r="L28" s="213">
        <v>0.29487492453549685</v>
      </c>
      <c r="M28" s="212">
        <f t="shared" si="14"/>
        <v>130.42629239766092</v>
      </c>
      <c r="N28" s="210">
        <v>0</v>
      </c>
      <c r="O28" s="66">
        <v>0</v>
      </c>
      <c r="P28" s="211">
        <f t="shared" si="15"/>
        <v>0</v>
      </c>
      <c r="Q28" s="210">
        <v>42.200833333333328</v>
      </c>
      <c r="R28" s="66">
        <v>14.114999999999997</v>
      </c>
      <c r="S28" s="211">
        <f t="shared" si="16"/>
        <v>28.085833333333333</v>
      </c>
      <c r="T28" s="210">
        <v>185.74833333333331</v>
      </c>
      <c r="U28" s="66">
        <v>0</v>
      </c>
      <c r="V28" s="209">
        <f t="shared" si="17"/>
        <v>185.74833333333331</v>
      </c>
      <c r="W28" s="210">
        <v>523.37666666666655</v>
      </c>
      <c r="X28" s="66">
        <v>582.84416666666675</v>
      </c>
      <c r="Y28" s="209">
        <f t="shared" si="18"/>
        <v>-59.4675000000002</v>
      </c>
      <c r="Z28" s="70">
        <v>751.32583333333321</v>
      </c>
      <c r="AA28" s="208">
        <v>0.43924812479222231</v>
      </c>
      <c r="AB28" s="207">
        <f t="shared" si="7"/>
        <v>0.48160000000000008</v>
      </c>
      <c r="AC28" s="206">
        <v>596.95916666666676</v>
      </c>
      <c r="AD28" s="205">
        <v>0.34900063742780996</v>
      </c>
      <c r="AE28" s="204">
        <f t="shared" si="8"/>
        <v>0.48159999999999986</v>
      </c>
      <c r="AF28" s="203">
        <f t="shared" si="19"/>
        <v>154.36666666666645</v>
      </c>
    </row>
    <row r="29" spans="1:32" ht="15" x14ac:dyDescent="0.2">
      <c r="A29" s="405"/>
      <c r="B29" s="216" t="s">
        <v>14</v>
      </c>
      <c r="C29" s="215">
        <f t="shared" si="0"/>
        <v>0.56999999999999995</v>
      </c>
      <c r="D29" s="210">
        <v>104.396432</v>
      </c>
      <c r="E29" s="214">
        <v>6.1033355911048921E-2</v>
      </c>
      <c r="F29" s="206">
        <v>101.29452666666667</v>
      </c>
      <c r="G29" s="213">
        <v>5.9219886968173353E-2</v>
      </c>
      <c r="H29" s="212">
        <f t="shared" si="13"/>
        <v>3.1019053333333346</v>
      </c>
      <c r="I29" s="210">
        <v>183.15163508771931</v>
      </c>
      <c r="J29" s="214">
        <v>0.10707606300184022</v>
      </c>
      <c r="K29" s="206">
        <v>177.70969590643276</v>
      </c>
      <c r="L29" s="213">
        <v>0.103894538540655</v>
      </c>
      <c r="M29" s="212">
        <f t="shared" si="14"/>
        <v>5.441939181286557</v>
      </c>
      <c r="N29" s="210">
        <v>0</v>
      </c>
      <c r="O29" s="66">
        <v>0</v>
      </c>
      <c r="P29" s="211">
        <f t="shared" si="15"/>
        <v>0</v>
      </c>
      <c r="Q29" s="210">
        <v>59.122500000000002</v>
      </c>
      <c r="R29" s="66">
        <v>19.997499999999999</v>
      </c>
      <c r="S29" s="211">
        <f t="shared" si="16"/>
        <v>39.125</v>
      </c>
      <c r="T29" s="210">
        <v>65.851666666666659</v>
      </c>
      <c r="U29" s="66">
        <v>0</v>
      </c>
      <c r="V29" s="209">
        <f t="shared" si="17"/>
        <v>65.851666666666659</v>
      </c>
      <c r="W29" s="210">
        <v>91.795833333333306</v>
      </c>
      <c r="X29" s="66">
        <v>190.33166666666662</v>
      </c>
      <c r="Y29" s="209">
        <f t="shared" si="18"/>
        <v>-98.535833333333315</v>
      </c>
      <c r="Z29" s="70">
        <v>216.76999999999998</v>
      </c>
      <c r="AA29" s="208">
        <v>0.12673039018074941</v>
      </c>
      <c r="AB29" s="207">
        <f t="shared" si="7"/>
        <v>0.48160000000000008</v>
      </c>
      <c r="AC29" s="206">
        <v>210.32916666666662</v>
      </c>
      <c r="AD29" s="205">
        <v>0.12296488157843301</v>
      </c>
      <c r="AE29" s="204">
        <f t="shared" si="8"/>
        <v>0.48160000000000014</v>
      </c>
      <c r="AF29" s="203">
        <f t="shared" si="19"/>
        <v>6.4408333333333587</v>
      </c>
    </row>
    <row r="30" spans="1:32" ht="15" x14ac:dyDescent="0.2">
      <c r="A30" s="405"/>
      <c r="B30" s="202" t="s">
        <v>13</v>
      </c>
      <c r="C30" s="158">
        <f t="shared" si="0"/>
        <v>1</v>
      </c>
      <c r="D30" s="153">
        <v>0</v>
      </c>
      <c r="E30" s="157">
        <v>0</v>
      </c>
      <c r="F30" s="149">
        <v>0</v>
      </c>
      <c r="G30" s="156">
        <v>0</v>
      </c>
      <c r="H30" s="155">
        <f t="shared" si="13"/>
        <v>0</v>
      </c>
      <c r="I30" s="153">
        <v>0</v>
      </c>
      <c r="J30" s="157">
        <v>0</v>
      </c>
      <c r="K30" s="149">
        <v>0</v>
      </c>
      <c r="L30" s="156">
        <v>0</v>
      </c>
      <c r="M30" s="155">
        <f t="shared" si="14"/>
        <v>0</v>
      </c>
      <c r="N30" s="153">
        <v>0</v>
      </c>
      <c r="O30" s="21">
        <v>0</v>
      </c>
      <c r="P30" s="154">
        <f t="shared" si="15"/>
        <v>0</v>
      </c>
      <c r="Q30" s="153">
        <v>0</v>
      </c>
      <c r="R30" s="21">
        <v>0</v>
      </c>
      <c r="S30" s="154">
        <f t="shared" si="16"/>
        <v>0</v>
      </c>
      <c r="T30" s="153">
        <v>0</v>
      </c>
      <c r="U30" s="21">
        <v>0</v>
      </c>
      <c r="V30" s="152">
        <f t="shared" si="17"/>
        <v>0</v>
      </c>
      <c r="W30" s="153">
        <v>0</v>
      </c>
      <c r="X30" s="21">
        <v>0</v>
      </c>
      <c r="Y30" s="152">
        <f t="shared" si="18"/>
        <v>0</v>
      </c>
      <c r="Z30" s="25">
        <v>0</v>
      </c>
      <c r="AA30" s="151">
        <v>0</v>
      </c>
      <c r="AB30" s="150">
        <f t="shared" si="7"/>
        <v>1</v>
      </c>
      <c r="AC30" s="149">
        <v>0</v>
      </c>
      <c r="AD30" s="148">
        <v>0</v>
      </c>
      <c r="AE30" s="147">
        <f t="shared" si="8"/>
        <v>1</v>
      </c>
      <c r="AF30" s="146">
        <f t="shared" si="19"/>
        <v>0</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0</v>
      </c>
      <c r="R31" s="54">
        <v>0</v>
      </c>
      <c r="S31" s="196">
        <f t="shared" si="16"/>
        <v>0</v>
      </c>
      <c r="T31" s="195">
        <v>0</v>
      </c>
      <c r="U31" s="54">
        <v>0</v>
      </c>
      <c r="V31" s="194">
        <f t="shared" si="17"/>
        <v>0</v>
      </c>
      <c r="W31" s="195">
        <v>0</v>
      </c>
      <c r="X31" s="54">
        <v>0</v>
      </c>
      <c r="Y31" s="194">
        <f t="shared" si="18"/>
        <v>0</v>
      </c>
      <c r="Z31" s="58">
        <v>0</v>
      </c>
      <c r="AA31" s="193">
        <v>0</v>
      </c>
      <c r="AB31" s="192">
        <f t="shared" si="7"/>
        <v>1</v>
      </c>
      <c r="AC31" s="191">
        <v>0</v>
      </c>
      <c r="AD31" s="190">
        <v>0</v>
      </c>
      <c r="AE31" s="189">
        <f t="shared" si="8"/>
        <v>1</v>
      </c>
      <c r="AF31" s="188">
        <f t="shared" si="19"/>
        <v>0</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0.5377152134633999</v>
      </c>
      <c r="D33" s="167">
        <f>SUM(D21:D32)</f>
        <v>1076.4070746666666</v>
      </c>
      <c r="E33" s="171">
        <v>0.62930058848468762</v>
      </c>
      <c r="F33" s="163">
        <f>SUM(F21:F32)</f>
        <v>979.01466900000003</v>
      </c>
      <c r="G33" s="170">
        <v>0.57236200164250706</v>
      </c>
      <c r="H33" s="169">
        <f>SUM(H21:H32)</f>
        <v>97.392405666666818</v>
      </c>
      <c r="I33" s="167">
        <f>SUM(I21:I32)</f>
        <v>2001.8162918128658</v>
      </c>
      <c r="J33" s="171">
        <v>1.1703231984666946</v>
      </c>
      <c r="K33" s="163">
        <f>SUM(K21:K32)</f>
        <v>1840.9528769005844</v>
      </c>
      <c r="L33" s="170">
        <v>1.0762775134193117</v>
      </c>
      <c r="M33" s="169">
        <f t="shared" ref="M33:Z33" si="20">SUM(M21:M32)</f>
        <v>160.86341491228126</v>
      </c>
      <c r="N33" s="167">
        <f t="shared" si="20"/>
        <v>0</v>
      </c>
      <c r="O33" s="32">
        <f t="shared" si="20"/>
        <v>0</v>
      </c>
      <c r="P33" s="168">
        <f t="shared" si="20"/>
        <v>0</v>
      </c>
      <c r="Q33" s="167">
        <f t="shared" si="20"/>
        <v>102.79249999999999</v>
      </c>
      <c r="R33" s="32">
        <f t="shared" si="20"/>
        <v>36.383333333333326</v>
      </c>
      <c r="S33" s="168">
        <f t="shared" si="20"/>
        <v>66.409166666666664</v>
      </c>
      <c r="T33" s="167">
        <f t="shared" si="20"/>
        <v>1444.88</v>
      </c>
      <c r="U33" s="32">
        <f t="shared" si="20"/>
        <v>1320.3016666666665</v>
      </c>
      <c r="V33" s="166">
        <f t="shared" si="20"/>
        <v>124.5783333333336</v>
      </c>
      <c r="W33" s="167">
        <f t="shared" si="20"/>
        <v>797.00499999999988</v>
      </c>
      <c r="X33" s="32">
        <f t="shared" si="20"/>
        <v>799.31999999999994</v>
      </c>
      <c r="Y33" s="166">
        <f t="shared" si="20"/>
        <v>-2.315000000000154</v>
      </c>
      <c r="Z33" s="36">
        <f t="shared" si="20"/>
        <v>2344.6775000000002</v>
      </c>
      <c r="AA33" s="165">
        <v>1.3707703760807497</v>
      </c>
      <c r="AB33" s="164">
        <f t="shared" si="7"/>
        <v>0.45908534315131466</v>
      </c>
      <c r="AC33" s="163">
        <f>SUM(AC21:AC32)</f>
        <v>2156.0049999999997</v>
      </c>
      <c r="AD33" s="162">
        <v>1.2604666471562882</v>
      </c>
      <c r="AE33" s="161">
        <f t="shared" si="8"/>
        <v>0.45408738337805349</v>
      </c>
      <c r="AF33" s="160">
        <f>SUM(AF21:AF32)</f>
        <v>188.6725000000001</v>
      </c>
    </row>
    <row r="34" spans="1:32" ht="15" x14ac:dyDescent="0.2">
      <c r="A34" s="405"/>
      <c r="B34" s="159" t="s">
        <v>9</v>
      </c>
      <c r="C34" s="158">
        <f t="shared" si="0"/>
        <v>0.5377152134633999</v>
      </c>
      <c r="D34" s="153">
        <f>SUM(D24:D29)</f>
        <v>1076.4070746666666</v>
      </c>
      <c r="E34" s="157">
        <v>0.62930058848468762</v>
      </c>
      <c r="F34" s="149">
        <f>SUM(F24:F29)</f>
        <v>979.01466900000003</v>
      </c>
      <c r="G34" s="156">
        <v>0.57236200164250706</v>
      </c>
      <c r="H34" s="155">
        <f>SUM(H24:H29)</f>
        <v>97.392405666666818</v>
      </c>
      <c r="I34" s="153">
        <f>SUM(I24:I29)</f>
        <v>2001.8162918128658</v>
      </c>
      <c r="J34" s="157">
        <v>1.1703231984666946</v>
      </c>
      <c r="K34" s="149">
        <f>SUM(K24:K29)</f>
        <v>1840.9528769005844</v>
      </c>
      <c r="L34" s="156">
        <v>1.0762775134193117</v>
      </c>
      <c r="M34" s="155">
        <f t="shared" ref="M34:Z34" si="21">SUM(M24:M29)</f>
        <v>160.86341491228126</v>
      </c>
      <c r="N34" s="153">
        <f t="shared" si="21"/>
        <v>0</v>
      </c>
      <c r="O34" s="21">
        <f t="shared" si="21"/>
        <v>0</v>
      </c>
      <c r="P34" s="154">
        <f t="shared" si="21"/>
        <v>0</v>
      </c>
      <c r="Q34" s="153">
        <f t="shared" si="21"/>
        <v>102.79249999999999</v>
      </c>
      <c r="R34" s="21">
        <f t="shared" si="21"/>
        <v>36.383333333333326</v>
      </c>
      <c r="S34" s="154">
        <f t="shared" si="21"/>
        <v>66.409166666666664</v>
      </c>
      <c r="T34" s="153">
        <f t="shared" si="21"/>
        <v>1444.88</v>
      </c>
      <c r="U34" s="21">
        <f t="shared" si="21"/>
        <v>1320.3016666666665</v>
      </c>
      <c r="V34" s="152">
        <f t="shared" si="21"/>
        <v>124.5783333333336</v>
      </c>
      <c r="W34" s="153">
        <f t="shared" si="21"/>
        <v>797.00499999999988</v>
      </c>
      <c r="X34" s="21">
        <f t="shared" si="21"/>
        <v>799.31999999999994</v>
      </c>
      <c r="Y34" s="152">
        <f t="shared" si="21"/>
        <v>-2.315000000000154</v>
      </c>
      <c r="Z34" s="25">
        <f t="shared" si="21"/>
        <v>2344.6775000000002</v>
      </c>
      <c r="AA34" s="151">
        <v>1.3707703760807497</v>
      </c>
      <c r="AB34" s="150">
        <f t="shared" si="7"/>
        <v>0.45908534315131466</v>
      </c>
      <c r="AC34" s="149">
        <f>SUM(AC24:AC29)</f>
        <v>2156.0049999999997</v>
      </c>
      <c r="AD34" s="148">
        <v>1.2604666471562882</v>
      </c>
      <c r="AE34" s="147">
        <f t="shared" si="8"/>
        <v>0.45408738337805349</v>
      </c>
      <c r="AF34" s="146">
        <f>SUM(AF24:AF29)</f>
        <v>188.6725000000001</v>
      </c>
    </row>
    <row r="35" spans="1:32"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Z35" si="22">SUM(M21:M23,M30:M32)</f>
        <v>0</v>
      </c>
      <c r="N35" s="255">
        <f t="shared" si="22"/>
        <v>0</v>
      </c>
      <c r="O35" s="254">
        <f t="shared" si="22"/>
        <v>0</v>
      </c>
      <c r="P35" s="256">
        <f t="shared" si="22"/>
        <v>0</v>
      </c>
      <c r="Q35" s="255">
        <f t="shared" si="22"/>
        <v>0</v>
      </c>
      <c r="R35" s="254">
        <f t="shared" si="22"/>
        <v>0</v>
      </c>
      <c r="S35" s="256">
        <f t="shared" si="22"/>
        <v>0</v>
      </c>
      <c r="T35" s="255">
        <f t="shared" si="22"/>
        <v>0</v>
      </c>
      <c r="U35" s="254">
        <f t="shared" si="22"/>
        <v>0</v>
      </c>
      <c r="V35" s="253">
        <f t="shared" si="22"/>
        <v>0</v>
      </c>
      <c r="W35" s="255">
        <f t="shared" si="22"/>
        <v>0</v>
      </c>
      <c r="X35" s="254">
        <f t="shared" si="22"/>
        <v>0</v>
      </c>
      <c r="Y35" s="253">
        <f t="shared" si="22"/>
        <v>0</v>
      </c>
      <c r="Z35" s="252">
        <f t="shared" si="22"/>
        <v>0</v>
      </c>
      <c r="AA35" s="251">
        <v>0</v>
      </c>
      <c r="AB35" s="250">
        <f t="shared" si="7"/>
        <v>1</v>
      </c>
      <c r="AC35" s="249">
        <f>SUM(AC21:AC23,AC30:AC32)</f>
        <v>0</v>
      </c>
      <c r="AD35" s="248">
        <v>0</v>
      </c>
      <c r="AE35" s="247">
        <f t="shared" si="8"/>
        <v>1</v>
      </c>
      <c r="AF35" s="246">
        <f>SUM(AF21:AF23,AF30:AF32)</f>
        <v>0</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1</v>
      </c>
      <c r="D38" s="225">
        <v>0</v>
      </c>
      <c r="E38" s="229">
        <v>0</v>
      </c>
      <c r="F38" s="221">
        <v>0</v>
      </c>
      <c r="G38" s="228">
        <v>0</v>
      </c>
      <c r="H38" s="227">
        <f t="shared" si="23"/>
        <v>0</v>
      </c>
      <c r="I38" s="225">
        <v>0</v>
      </c>
      <c r="J38" s="229">
        <v>0</v>
      </c>
      <c r="K38" s="221">
        <v>0</v>
      </c>
      <c r="L38" s="228">
        <v>0</v>
      </c>
      <c r="M38" s="227">
        <f t="shared" si="24"/>
        <v>0</v>
      </c>
      <c r="N38" s="225">
        <v>0</v>
      </c>
      <c r="O38" s="77">
        <v>0</v>
      </c>
      <c r="P38" s="226">
        <f t="shared" si="25"/>
        <v>0</v>
      </c>
      <c r="Q38" s="225">
        <v>0</v>
      </c>
      <c r="R38" s="77">
        <v>0</v>
      </c>
      <c r="S38" s="226">
        <f t="shared" si="26"/>
        <v>0</v>
      </c>
      <c r="T38" s="225">
        <v>0</v>
      </c>
      <c r="U38" s="77">
        <v>0</v>
      </c>
      <c r="V38" s="224">
        <f t="shared" si="27"/>
        <v>0</v>
      </c>
      <c r="W38" s="225">
        <v>0</v>
      </c>
      <c r="X38" s="77">
        <v>0</v>
      </c>
      <c r="Y38" s="224">
        <f t="shared" si="28"/>
        <v>0</v>
      </c>
      <c r="Z38" s="81">
        <v>0</v>
      </c>
      <c r="AA38" s="223">
        <v>0</v>
      </c>
      <c r="AB38" s="222">
        <f t="shared" si="7"/>
        <v>1</v>
      </c>
      <c r="AC38" s="221">
        <v>0</v>
      </c>
      <c r="AD38" s="220">
        <v>0</v>
      </c>
      <c r="AE38" s="219">
        <f t="shared" si="8"/>
        <v>1</v>
      </c>
      <c r="AF38" s="218">
        <f t="shared" si="29"/>
        <v>0</v>
      </c>
    </row>
    <row r="39" spans="1:32" ht="15" x14ac:dyDescent="0.2">
      <c r="A39" s="405"/>
      <c r="B39" s="201" t="s">
        <v>19</v>
      </c>
      <c r="C39" s="200">
        <f t="shared" si="0"/>
        <v>1</v>
      </c>
      <c r="D39" s="195">
        <v>0</v>
      </c>
      <c r="E39" s="199">
        <v>0</v>
      </c>
      <c r="F39" s="191">
        <v>14.845320000000003</v>
      </c>
      <c r="G39" s="198">
        <v>8.6790293744041392E-3</v>
      </c>
      <c r="H39" s="197">
        <f t="shared" si="23"/>
        <v>-14.845320000000003</v>
      </c>
      <c r="I39" s="195">
        <v>0</v>
      </c>
      <c r="J39" s="199">
        <v>0</v>
      </c>
      <c r="K39" s="191">
        <v>32.272434782608698</v>
      </c>
      <c r="L39" s="198">
        <v>1.8867455161748127E-2</v>
      </c>
      <c r="M39" s="197">
        <f t="shared" si="24"/>
        <v>-32.272434782608698</v>
      </c>
      <c r="N39" s="195">
        <v>0</v>
      </c>
      <c r="O39" s="54">
        <v>0</v>
      </c>
      <c r="P39" s="196">
        <f t="shared" si="25"/>
        <v>0</v>
      </c>
      <c r="Q39" s="195">
        <v>0</v>
      </c>
      <c r="R39" s="54">
        <v>0</v>
      </c>
      <c r="S39" s="196">
        <f t="shared" si="26"/>
        <v>0</v>
      </c>
      <c r="T39" s="195">
        <v>0</v>
      </c>
      <c r="U39" s="54">
        <v>38.36</v>
      </c>
      <c r="V39" s="194">
        <f t="shared" si="27"/>
        <v>-38.36</v>
      </c>
      <c r="W39" s="195">
        <v>0</v>
      </c>
      <c r="X39" s="54">
        <v>0</v>
      </c>
      <c r="Y39" s="194">
        <f t="shared" si="28"/>
        <v>0</v>
      </c>
      <c r="Z39" s="58">
        <v>0</v>
      </c>
      <c r="AA39" s="193">
        <v>0</v>
      </c>
      <c r="AB39" s="192">
        <f t="shared" si="7"/>
        <v>1</v>
      </c>
      <c r="AC39" s="191">
        <v>38.36</v>
      </c>
      <c r="AD39" s="190">
        <v>2.2426432492000353E-2</v>
      </c>
      <c r="AE39" s="189">
        <f t="shared" si="8"/>
        <v>0.38700000000000007</v>
      </c>
      <c r="AF39" s="188">
        <f t="shared" si="29"/>
        <v>-38.36</v>
      </c>
    </row>
    <row r="40" spans="1:32" ht="15" x14ac:dyDescent="0.2">
      <c r="A40" s="405"/>
      <c r="B40" s="217" t="s">
        <v>18</v>
      </c>
      <c r="C40" s="215">
        <f t="shared" si="0"/>
        <v>0.46999999999999986</v>
      </c>
      <c r="D40" s="210">
        <v>144.80566049999999</v>
      </c>
      <c r="E40" s="214">
        <v>8.4657830214264582E-2</v>
      </c>
      <c r="F40" s="206">
        <v>88.619839500000012</v>
      </c>
      <c r="G40" s="213">
        <v>5.1809876120924317E-2</v>
      </c>
      <c r="H40" s="212">
        <f t="shared" si="23"/>
        <v>56.185820999999976</v>
      </c>
      <c r="I40" s="210">
        <v>308.09715000000006</v>
      </c>
      <c r="J40" s="214">
        <v>0.18012304300907361</v>
      </c>
      <c r="K40" s="206">
        <v>188.55285000000003</v>
      </c>
      <c r="L40" s="213">
        <v>0.11023377898069003</v>
      </c>
      <c r="M40" s="212">
        <f t="shared" si="24"/>
        <v>119.54430000000002</v>
      </c>
      <c r="N40" s="210">
        <v>0</v>
      </c>
      <c r="O40" s="66">
        <v>0</v>
      </c>
      <c r="P40" s="211">
        <f t="shared" si="25"/>
        <v>0</v>
      </c>
      <c r="Q40" s="210">
        <v>0</v>
      </c>
      <c r="R40" s="66">
        <v>0</v>
      </c>
      <c r="S40" s="211">
        <f t="shared" si="26"/>
        <v>0</v>
      </c>
      <c r="T40" s="210">
        <v>358.2525</v>
      </c>
      <c r="U40" s="66">
        <v>219.24750000000006</v>
      </c>
      <c r="V40" s="209">
        <f t="shared" si="27"/>
        <v>139.00499999999994</v>
      </c>
      <c r="W40" s="210">
        <v>0</v>
      </c>
      <c r="X40" s="66">
        <v>0</v>
      </c>
      <c r="Y40" s="209">
        <f t="shared" si="28"/>
        <v>0</v>
      </c>
      <c r="Z40" s="70">
        <v>358.2525</v>
      </c>
      <c r="AA40" s="208">
        <v>0.20944539884775998</v>
      </c>
      <c r="AB40" s="207">
        <f t="shared" si="7"/>
        <v>0.40419999999999995</v>
      </c>
      <c r="AC40" s="206">
        <v>219.24750000000006</v>
      </c>
      <c r="AD40" s="205">
        <v>0.12817881276824425</v>
      </c>
      <c r="AE40" s="204">
        <f t="shared" si="8"/>
        <v>0.40419999999999995</v>
      </c>
      <c r="AF40" s="203">
        <f t="shared" si="29"/>
        <v>139.00499999999994</v>
      </c>
    </row>
    <row r="41" spans="1:32" ht="15" x14ac:dyDescent="0.2">
      <c r="A41" s="405"/>
      <c r="B41" s="217" t="s">
        <v>17</v>
      </c>
      <c r="C41" s="215">
        <f t="shared" si="0"/>
        <v>0.52</v>
      </c>
      <c r="D41" s="210">
        <v>130.49631399999998</v>
      </c>
      <c r="E41" s="214">
        <v>7.6292147392949164E-2</v>
      </c>
      <c r="F41" s="206">
        <v>182.54703999999998</v>
      </c>
      <c r="G41" s="213">
        <v>0.10672259825793765</v>
      </c>
      <c r="H41" s="212">
        <f t="shared" si="23"/>
        <v>-52.050725999999997</v>
      </c>
      <c r="I41" s="210">
        <v>250.95444999999998</v>
      </c>
      <c r="J41" s="214">
        <v>0.14671566806336378</v>
      </c>
      <c r="K41" s="206">
        <v>351.05199999999996</v>
      </c>
      <c r="L41" s="213">
        <v>0.20523576588064932</v>
      </c>
      <c r="M41" s="212">
        <f t="shared" si="24"/>
        <v>-100.09754999999998</v>
      </c>
      <c r="N41" s="210">
        <v>0</v>
      </c>
      <c r="O41" s="66">
        <v>0</v>
      </c>
      <c r="P41" s="211">
        <f t="shared" si="25"/>
        <v>0</v>
      </c>
      <c r="Q41" s="210">
        <v>0</v>
      </c>
      <c r="R41" s="66">
        <v>0</v>
      </c>
      <c r="S41" s="211">
        <f t="shared" si="26"/>
        <v>0</v>
      </c>
      <c r="T41" s="210">
        <v>291.8075</v>
      </c>
      <c r="U41" s="66">
        <v>408.19999999999993</v>
      </c>
      <c r="V41" s="209">
        <f t="shared" si="27"/>
        <v>-116.39249999999993</v>
      </c>
      <c r="W41" s="210">
        <v>0</v>
      </c>
      <c r="X41" s="66">
        <v>0</v>
      </c>
      <c r="Y41" s="209">
        <f t="shared" si="28"/>
        <v>0</v>
      </c>
      <c r="Z41" s="70">
        <v>291.8075</v>
      </c>
      <c r="AA41" s="208">
        <v>0.17059961402716722</v>
      </c>
      <c r="AB41" s="207">
        <f t="shared" si="7"/>
        <v>0.44719999999999993</v>
      </c>
      <c r="AC41" s="206">
        <v>408.19999999999993</v>
      </c>
      <c r="AD41" s="205">
        <v>0.23864623939610383</v>
      </c>
      <c r="AE41" s="204">
        <f t="shared" si="8"/>
        <v>0.44720000000000004</v>
      </c>
      <c r="AF41" s="203">
        <f t="shared" si="29"/>
        <v>-116.39249999999993</v>
      </c>
    </row>
    <row r="42" spans="1:32" ht="15" x14ac:dyDescent="0.2">
      <c r="A42" s="405"/>
      <c r="B42" s="217" t="s">
        <v>16</v>
      </c>
      <c r="C42" s="215">
        <f t="shared" si="0"/>
        <v>0.51999999999999991</v>
      </c>
      <c r="D42" s="210">
        <v>419.53732599999995</v>
      </c>
      <c r="E42" s="214">
        <v>0.24527438768910947</v>
      </c>
      <c r="F42" s="206">
        <v>310.16897599999999</v>
      </c>
      <c r="G42" s="213">
        <v>0.18133429617770797</v>
      </c>
      <c r="H42" s="212">
        <f t="shared" si="23"/>
        <v>109.36834999999996</v>
      </c>
      <c r="I42" s="210">
        <v>806.80255</v>
      </c>
      <c r="J42" s="214">
        <v>0.47168151478674908</v>
      </c>
      <c r="K42" s="206">
        <v>596.47879999999998</v>
      </c>
      <c r="L42" s="213">
        <v>0.3487198003417461</v>
      </c>
      <c r="M42" s="212">
        <f t="shared" si="24"/>
        <v>210.32375000000002</v>
      </c>
      <c r="N42" s="210">
        <v>0</v>
      </c>
      <c r="O42" s="66">
        <v>0</v>
      </c>
      <c r="P42" s="211">
        <f t="shared" si="25"/>
        <v>0</v>
      </c>
      <c r="Q42" s="210">
        <v>0</v>
      </c>
      <c r="R42" s="66">
        <v>0</v>
      </c>
      <c r="S42" s="211">
        <f t="shared" si="26"/>
        <v>0</v>
      </c>
      <c r="T42" s="210">
        <v>607.84500000000003</v>
      </c>
      <c r="U42" s="66">
        <v>173.39499999999998</v>
      </c>
      <c r="V42" s="209">
        <f t="shared" si="27"/>
        <v>434.45000000000005</v>
      </c>
      <c r="W42" s="210">
        <v>330.29749999999996</v>
      </c>
      <c r="X42" s="66">
        <v>520.18499999999995</v>
      </c>
      <c r="Y42" s="209">
        <f t="shared" si="28"/>
        <v>-189.88749999999999</v>
      </c>
      <c r="Z42" s="70">
        <v>938.14249999999993</v>
      </c>
      <c r="AA42" s="208">
        <v>0.54846687765901048</v>
      </c>
      <c r="AB42" s="207">
        <f t="shared" si="7"/>
        <v>0.44719999999999999</v>
      </c>
      <c r="AC42" s="206">
        <v>693.57999999999993</v>
      </c>
      <c r="AD42" s="205">
        <v>0.4054881399322629</v>
      </c>
      <c r="AE42" s="204">
        <f t="shared" si="8"/>
        <v>0.44720000000000004</v>
      </c>
      <c r="AF42" s="203">
        <f t="shared" si="29"/>
        <v>244.5625</v>
      </c>
    </row>
    <row r="43" spans="1:32" ht="15" x14ac:dyDescent="0.2">
      <c r="A43" s="405"/>
      <c r="B43" s="217" t="s">
        <v>15</v>
      </c>
      <c r="C43" s="215">
        <f t="shared" si="0"/>
        <v>0.56999999999999995</v>
      </c>
      <c r="D43" s="210">
        <v>343.61437599999999</v>
      </c>
      <c r="E43" s="214">
        <v>0.20088750261657395</v>
      </c>
      <c r="F43" s="206">
        <v>296.41998399999994</v>
      </c>
      <c r="G43" s="213">
        <v>0.17329621377622065</v>
      </c>
      <c r="H43" s="212">
        <f t="shared" si="23"/>
        <v>47.19439200000005</v>
      </c>
      <c r="I43" s="210">
        <v>602.83223859649127</v>
      </c>
      <c r="J43" s="214">
        <v>0.35243421511679646</v>
      </c>
      <c r="K43" s="206">
        <v>520.03505964912279</v>
      </c>
      <c r="L43" s="213">
        <v>0.30402844522143979</v>
      </c>
      <c r="M43" s="212">
        <f t="shared" si="24"/>
        <v>82.797178947368479</v>
      </c>
      <c r="N43" s="210">
        <v>0</v>
      </c>
      <c r="O43" s="66">
        <v>0</v>
      </c>
      <c r="P43" s="211">
        <f t="shared" si="25"/>
        <v>0</v>
      </c>
      <c r="Q43" s="210">
        <v>20.792499999999997</v>
      </c>
      <c r="R43" s="66">
        <v>14.267500000000002</v>
      </c>
      <c r="S43" s="211">
        <f t="shared" si="26"/>
        <v>6.524999999999995</v>
      </c>
      <c r="T43" s="210">
        <v>395.81499999999994</v>
      </c>
      <c r="U43" s="66">
        <v>0</v>
      </c>
      <c r="V43" s="209">
        <f t="shared" si="27"/>
        <v>395.81499999999994</v>
      </c>
      <c r="W43" s="210">
        <v>296.87749999999994</v>
      </c>
      <c r="X43" s="66">
        <v>601.22249999999974</v>
      </c>
      <c r="Y43" s="209">
        <f t="shared" si="28"/>
        <v>-304.3449999999998</v>
      </c>
      <c r="Z43" s="70">
        <v>713.4849999999999</v>
      </c>
      <c r="AA43" s="208">
        <v>0.41712521307428146</v>
      </c>
      <c r="AB43" s="207">
        <f t="shared" si="7"/>
        <v>0.48160000000000008</v>
      </c>
      <c r="AC43" s="206">
        <v>615.48999999999978</v>
      </c>
      <c r="AD43" s="205">
        <v>0.35983433093069062</v>
      </c>
      <c r="AE43" s="204">
        <f t="shared" si="8"/>
        <v>0.48160000000000008</v>
      </c>
      <c r="AF43" s="203">
        <f t="shared" si="29"/>
        <v>97.995000000000118</v>
      </c>
    </row>
    <row r="44" spans="1:32" ht="15" x14ac:dyDescent="0.2">
      <c r="A44" s="405"/>
      <c r="B44" s="216" t="s">
        <v>14</v>
      </c>
      <c r="C44" s="215">
        <f t="shared" si="0"/>
        <v>1</v>
      </c>
      <c r="D44" s="210">
        <v>0</v>
      </c>
      <c r="E44" s="214">
        <v>0</v>
      </c>
      <c r="F44" s="206">
        <v>130.38838399999997</v>
      </c>
      <c r="G44" s="213">
        <v>7.6229048266867008E-2</v>
      </c>
      <c r="H44" s="212">
        <f t="shared" si="23"/>
        <v>-130.38838399999997</v>
      </c>
      <c r="I44" s="210">
        <v>0</v>
      </c>
      <c r="J44" s="214">
        <v>0</v>
      </c>
      <c r="K44" s="206">
        <v>228.75155087719295</v>
      </c>
      <c r="L44" s="213">
        <v>0.1337351723980123</v>
      </c>
      <c r="M44" s="212">
        <f t="shared" si="24"/>
        <v>-228.75155087719295</v>
      </c>
      <c r="N44" s="210">
        <v>0</v>
      </c>
      <c r="O44" s="66">
        <v>0</v>
      </c>
      <c r="P44" s="211">
        <f t="shared" si="25"/>
        <v>0</v>
      </c>
      <c r="Q44" s="210">
        <v>0</v>
      </c>
      <c r="R44" s="66">
        <v>23.832500000000003</v>
      </c>
      <c r="S44" s="211">
        <f t="shared" si="26"/>
        <v>-23.832500000000003</v>
      </c>
      <c r="T44" s="210">
        <v>0</v>
      </c>
      <c r="U44" s="66">
        <v>246.90749999999997</v>
      </c>
      <c r="V44" s="209">
        <f t="shared" si="27"/>
        <v>-246.90749999999997</v>
      </c>
      <c r="W44" s="210">
        <v>0</v>
      </c>
      <c r="X44" s="66">
        <v>5.3290705182007514E-15</v>
      </c>
      <c r="Y44" s="209">
        <f t="shared" si="28"/>
        <v>-5.3290705182007514E-15</v>
      </c>
      <c r="Z44" s="70">
        <v>0</v>
      </c>
      <c r="AA44" s="208">
        <v>0</v>
      </c>
      <c r="AB44" s="207">
        <f t="shared" si="7"/>
        <v>1</v>
      </c>
      <c r="AC44" s="206">
        <v>270.73999999999995</v>
      </c>
      <c r="AD44" s="205">
        <v>0.15828290753087004</v>
      </c>
      <c r="AE44" s="204">
        <f t="shared" si="8"/>
        <v>0.48159999999999997</v>
      </c>
      <c r="AF44" s="203">
        <f t="shared" si="29"/>
        <v>-270.73999999999995</v>
      </c>
    </row>
    <row r="45" spans="1:32" ht="15" x14ac:dyDescent="0.2">
      <c r="A45" s="405"/>
      <c r="B45" s="202" t="s">
        <v>13</v>
      </c>
      <c r="C45" s="158">
        <f t="shared" si="0"/>
        <v>1</v>
      </c>
      <c r="D45" s="153">
        <v>0</v>
      </c>
      <c r="E45" s="157">
        <v>0</v>
      </c>
      <c r="F45" s="149">
        <v>0</v>
      </c>
      <c r="G45" s="156">
        <v>0</v>
      </c>
      <c r="H45" s="155">
        <f t="shared" si="23"/>
        <v>0</v>
      </c>
      <c r="I45" s="153">
        <v>0</v>
      </c>
      <c r="J45" s="157">
        <v>0</v>
      </c>
      <c r="K45" s="149">
        <v>0</v>
      </c>
      <c r="L45" s="156">
        <v>0</v>
      </c>
      <c r="M45" s="155">
        <f t="shared" si="24"/>
        <v>0</v>
      </c>
      <c r="N45" s="153">
        <v>0</v>
      </c>
      <c r="O45" s="21">
        <v>0</v>
      </c>
      <c r="P45" s="154">
        <f t="shared" si="25"/>
        <v>0</v>
      </c>
      <c r="Q45" s="153">
        <v>0</v>
      </c>
      <c r="R45" s="21">
        <v>0</v>
      </c>
      <c r="S45" s="154">
        <f t="shared" si="26"/>
        <v>0</v>
      </c>
      <c r="T45" s="153">
        <v>0</v>
      </c>
      <c r="U45" s="21">
        <v>0</v>
      </c>
      <c r="V45" s="152">
        <f t="shared" si="27"/>
        <v>0</v>
      </c>
      <c r="W45" s="153">
        <v>0</v>
      </c>
      <c r="X45" s="21">
        <v>0</v>
      </c>
      <c r="Y45" s="152">
        <f t="shared" si="28"/>
        <v>0</v>
      </c>
      <c r="Z45" s="25">
        <v>0</v>
      </c>
      <c r="AA45" s="151">
        <v>0</v>
      </c>
      <c r="AB45" s="150">
        <f t="shared" si="7"/>
        <v>1</v>
      </c>
      <c r="AC45" s="149">
        <v>0</v>
      </c>
      <c r="AD45" s="148">
        <v>0</v>
      </c>
      <c r="AE45" s="147">
        <f t="shared" si="8"/>
        <v>1</v>
      </c>
      <c r="AF45" s="146">
        <f t="shared" si="29"/>
        <v>0</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0</v>
      </c>
      <c r="S46" s="196">
        <f t="shared" si="26"/>
        <v>0</v>
      </c>
      <c r="T46" s="195">
        <v>0</v>
      </c>
      <c r="U46" s="54">
        <v>0</v>
      </c>
      <c r="V46" s="194">
        <f t="shared" si="27"/>
        <v>0</v>
      </c>
      <c r="W46" s="195">
        <v>0</v>
      </c>
      <c r="X46" s="54">
        <v>0</v>
      </c>
      <c r="Y46" s="194">
        <f t="shared" si="28"/>
        <v>0</v>
      </c>
      <c r="Z46" s="58">
        <v>0</v>
      </c>
      <c r="AA46" s="193">
        <v>0</v>
      </c>
      <c r="AB46" s="192">
        <f t="shared" si="7"/>
        <v>1</v>
      </c>
      <c r="AC46" s="191">
        <v>0</v>
      </c>
      <c r="AD46" s="190">
        <v>0</v>
      </c>
      <c r="AE46" s="189">
        <f t="shared" si="8"/>
        <v>1</v>
      </c>
      <c r="AF46" s="188">
        <f t="shared" si="29"/>
        <v>0</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0</v>
      </c>
      <c r="R47" s="43">
        <v>0</v>
      </c>
      <c r="S47" s="182">
        <f t="shared" si="26"/>
        <v>0</v>
      </c>
      <c r="T47" s="181">
        <v>0</v>
      </c>
      <c r="U47" s="43">
        <v>0</v>
      </c>
      <c r="V47" s="180">
        <f t="shared" si="27"/>
        <v>0</v>
      </c>
      <c r="W47" s="181">
        <v>0</v>
      </c>
      <c r="X47" s="43">
        <v>0</v>
      </c>
      <c r="Y47" s="180">
        <f t="shared" si="28"/>
        <v>0</v>
      </c>
      <c r="Z47" s="47">
        <v>0</v>
      </c>
      <c r="AA47" s="179">
        <v>0</v>
      </c>
      <c r="AB47" s="178">
        <f t="shared" si="7"/>
        <v>1</v>
      </c>
      <c r="AC47" s="177">
        <v>0</v>
      </c>
      <c r="AD47" s="176">
        <v>0</v>
      </c>
      <c r="AE47" s="175">
        <f t="shared" si="8"/>
        <v>1</v>
      </c>
      <c r="AF47" s="174">
        <f t="shared" si="29"/>
        <v>0</v>
      </c>
    </row>
    <row r="48" spans="1:32" ht="15" x14ac:dyDescent="0.2">
      <c r="A48" s="405"/>
      <c r="B48" s="173" t="s">
        <v>10</v>
      </c>
      <c r="C48" s="172">
        <f t="shared" si="0"/>
        <v>0.52748557744655833</v>
      </c>
      <c r="D48" s="167">
        <f>SUM(D36:D47)</f>
        <v>1038.4536764999998</v>
      </c>
      <c r="E48" s="171">
        <v>0.60711186791289717</v>
      </c>
      <c r="F48" s="163">
        <f>SUM(F36:F47)</f>
        <v>1022.9895435</v>
      </c>
      <c r="G48" s="170">
        <v>0.59807106197406179</v>
      </c>
      <c r="H48" s="169">
        <f>SUM(H36:H47)</f>
        <v>15.464133000000004</v>
      </c>
      <c r="I48" s="167">
        <f>SUM(I36:I47)</f>
        <v>1968.6863885964913</v>
      </c>
      <c r="J48" s="171">
        <v>1.1509544409759829</v>
      </c>
      <c r="K48" s="163">
        <f>SUM(K36:K47)</f>
        <v>1917.1426953089247</v>
      </c>
      <c r="L48" s="170">
        <v>1.1208204179842858</v>
      </c>
      <c r="M48" s="169">
        <f t="shared" ref="M48:Z48" si="30">SUM(M36:M47)</f>
        <v>51.543693287566867</v>
      </c>
      <c r="N48" s="167">
        <f t="shared" si="30"/>
        <v>0</v>
      </c>
      <c r="O48" s="32">
        <f t="shared" si="30"/>
        <v>0</v>
      </c>
      <c r="P48" s="168">
        <f t="shared" si="30"/>
        <v>0</v>
      </c>
      <c r="Q48" s="167">
        <f t="shared" si="30"/>
        <v>20.792499999999997</v>
      </c>
      <c r="R48" s="32">
        <f t="shared" si="30"/>
        <v>38.100000000000009</v>
      </c>
      <c r="S48" s="168">
        <f t="shared" si="30"/>
        <v>-17.307500000000008</v>
      </c>
      <c r="T48" s="167">
        <f t="shared" si="30"/>
        <v>1653.7199999999998</v>
      </c>
      <c r="U48" s="32">
        <f t="shared" si="30"/>
        <v>1086.1099999999999</v>
      </c>
      <c r="V48" s="166">
        <f t="shared" si="30"/>
        <v>567.6099999999999</v>
      </c>
      <c r="W48" s="167">
        <f t="shared" si="30"/>
        <v>627.17499999999995</v>
      </c>
      <c r="X48" s="32">
        <f t="shared" si="30"/>
        <v>1121.4074999999998</v>
      </c>
      <c r="Y48" s="166">
        <f t="shared" si="30"/>
        <v>-494.23249999999979</v>
      </c>
      <c r="Z48" s="36">
        <f t="shared" si="30"/>
        <v>2301.6875</v>
      </c>
      <c r="AA48" s="165">
        <v>1.3456371036082193</v>
      </c>
      <c r="AB48" s="164">
        <f t="shared" si="7"/>
        <v>0.4511705765878295</v>
      </c>
      <c r="AC48" s="163">
        <f>SUM(AC36:AC47)</f>
        <v>2245.6174999999994</v>
      </c>
      <c r="AD48" s="162">
        <v>1.3128568630501718</v>
      </c>
      <c r="AE48" s="161">
        <f t="shared" si="8"/>
        <v>0.45554932819146637</v>
      </c>
      <c r="AF48" s="160">
        <f>SUM(AF36:AF47)</f>
        <v>56.070000000000164</v>
      </c>
    </row>
    <row r="49" spans="1:32" ht="15" x14ac:dyDescent="0.2">
      <c r="A49" s="405"/>
      <c r="B49" s="159" t="s">
        <v>9</v>
      </c>
      <c r="C49" s="158">
        <f t="shared" si="0"/>
        <v>0.52748557744655833</v>
      </c>
      <c r="D49" s="153">
        <f>SUM(D39:D44)</f>
        <v>1038.4536764999998</v>
      </c>
      <c r="E49" s="157">
        <v>0.60711186791289717</v>
      </c>
      <c r="F49" s="149">
        <f>SUM(F39:F44)</f>
        <v>1022.9895435</v>
      </c>
      <c r="G49" s="156">
        <v>0.59807106197406179</v>
      </c>
      <c r="H49" s="155">
        <f>SUM(H39:H44)</f>
        <v>15.464133000000004</v>
      </c>
      <c r="I49" s="153">
        <f>SUM(I39:I44)</f>
        <v>1968.6863885964913</v>
      </c>
      <c r="J49" s="157">
        <v>1.1509544409759829</v>
      </c>
      <c r="K49" s="149">
        <f>SUM(K39:K44)</f>
        <v>1917.1426953089247</v>
      </c>
      <c r="L49" s="156">
        <v>1.1208204179842858</v>
      </c>
      <c r="M49" s="155">
        <f t="shared" ref="M49:Z49" si="31">SUM(M39:M44)</f>
        <v>51.543693287566867</v>
      </c>
      <c r="N49" s="153">
        <f t="shared" si="31"/>
        <v>0</v>
      </c>
      <c r="O49" s="21">
        <f t="shared" si="31"/>
        <v>0</v>
      </c>
      <c r="P49" s="154">
        <f t="shared" si="31"/>
        <v>0</v>
      </c>
      <c r="Q49" s="153">
        <f t="shared" si="31"/>
        <v>20.792499999999997</v>
      </c>
      <c r="R49" s="21">
        <f t="shared" si="31"/>
        <v>38.100000000000009</v>
      </c>
      <c r="S49" s="154">
        <f t="shared" si="31"/>
        <v>-17.307500000000008</v>
      </c>
      <c r="T49" s="153">
        <f t="shared" si="31"/>
        <v>1653.7199999999998</v>
      </c>
      <c r="U49" s="21">
        <f t="shared" si="31"/>
        <v>1086.1099999999999</v>
      </c>
      <c r="V49" s="152">
        <f t="shared" si="31"/>
        <v>567.6099999999999</v>
      </c>
      <c r="W49" s="153">
        <f t="shared" si="31"/>
        <v>627.17499999999995</v>
      </c>
      <c r="X49" s="21">
        <f t="shared" si="31"/>
        <v>1121.4074999999998</v>
      </c>
      <c r="Y49" s="152">
        <f t="shared" si="31"/>
        <v>-494.23249999999979</v>
      </c>
      <c r="Z49" s="25">
        <f t="shared" si="31"/>
        <v>2301.6875</v>
      </c>
      <c r="AA49" s="151">
        <v>1.3456371036082193</v>
      </c>
      <c r="AB49" s="150">
        <f t="shared" si="7"/>
        <v>0.4511705765878295</v>
      </c>
      <c r="AC49" s="149">
        <f>SUM(AC39:AC44)</f>
        <v>2245.6174999999994</v>
      </c>
      <c r="AD49" s="148">
        <v>1.3128568630501718</v>
      </c>
      <c r="AE49" s="147">
        <f t="shared" si="8"/>
        <v>0.45554932819146637</v>
      </c>
      <c r="AF49" s="146">
        <f>SUM(AF39:AF44)</f>
        <v>56.070000000000164</v>
      </c>
    </row>
    <row r="50" spans="1:32"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Z50" si="32">SUM(M36:M38,M45:M47)</f>
        <v>0</v>
      </c>
      <c r="N50" s="139">
        <f t="shared" si="32"/>
        <v>0</v>
      </c>
      <c r="O50" s="10">
        <f t="shared" si="32"/>
        <v>0</v>
      </c>
      <c r="P50" s="140">
        <f t="shared" si="32"/>
        <v>0</v>
      </c>
      <c r="Q50" s="139">
        <f t="shared" si="32"/>
        <v>0</v>
      </c>
      <c r="R50" s="10">
        <f t="shared" si="32"/>
        <v>0</v>
      </c>
      <c r="S50" s="140">
        <f t="shared" si="32"/>
        <v>0</v>
      </c>
      <c r="T50" s="139">
        <f t="shared" si="32"/>
        <v>0</v>
      </c>
      <c r="U50" s="10">
        <f t="shared" si="32"/>
        <v>0</v>
      </c>
      <c r="V50" s="138">
        <f t="shared" si="32"/>
        <v>0</v>
      </c>
      <c r="W50" s="139">
        <f t="shared" si="32"/>
        <v>0</v>
      </c>
      <c r="X50" s="10">
        <f t="shared" si="32"/>
        <v>0</v>
      </c>
      <c r="Y50" s="138">
        <f t="shared" si="32"/>
        <v>0</v>
      </c>
      <c r="Z50" s="14">
        <f t="shared" si="32"/>
        <v>0</v>
      </c>
      <c r="AA50" s="137">
        <v>0</v>
      </c>
      <c r="AB50" s="136">
        <f t="shared" si="7"/>
        <v>1</v>
      </c>
      <c r="AC50" s="135">
        <f>SUM(AC36:AC38,AC45:AC47)</f>
        <v>0</v>
      </c>
      <c r="AD50" s="134">
        <v>0</v>
      </c>
      <c r="AE50" s="133">
        <f t="shared" si="8"/>
        <v>1</v>
      </c>
      <c r="AF50" s="132">
        <f>SUM(AF36:AF38,AF45:AF47)</f>
        <v>0</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195</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PostG!A1</f>
        <v>FIIP DIVERSION: Post G Canal</v>
      </c>
      <c r="C1" s="129"/>
      <c r="D1" s="129"/>
      <c r="E1" s="129"/>
      <c r="F1" s="129"/>
      <c r="G1" s="129"/>
      <c r="H1" s="129"/>
      <c r="I1" s="129"/>
      <c r="J1" s="129"/>
      <c r="K1" s="129"/>
      <c r="L1" s="129"/>
      <c r="M1" s="129"/>
      <c r="N1" s="129"/>
      <c r="O1" s="129"/>
    </row>
    <row r="2" spans="2:15" ht="23.25" x14ac:dyDescent="0.35">
      <c r="B2" s="130" t="str">
        <f>PostG!A2</f>
        <v>1,710 Acres (23% Sprinkler / 77%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5.5703125" bestFit="1" customWidth="1"/>
    <col min="24" max="24" width="6.42578125" bestFit="1" customWidth="1"/>
    <col min="25" max="25" width="9.140625" bestFit="1" customWidth="1"/>
    <col min="26" max="26" width="5.570312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203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288</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202</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92">
        <v>0</v>
      </c>
      <c r="X6" s="237">
        <v>0</v>
      </c>
      <c r="Y6" s="236">
        <f t="shared" ref="Y6:Y50" si="6">IFERROR(D6/W6,1)</f>
        <v>1</v>
      </c>
      <c r="Z6" s="235">
        <v>0</v>
      </c>
      <c r="AA6" s="234">
        <v>0</v>
      </c>
      <c r="AB6" s="233">
        <f t="shared" ref="AB6:AB50" si="7">IFERROR(F6/Z6,1)</f>
        <v>1</v>
      </c>
      <c r="AC6" s="232">
        <f t="shared" ref="AC6:AC17" si="8">W6-Z6</f>
        <v>0</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70">
        <v>0</v>
      </c>
      <c r="X7" s="208">
        <v>0</v>
      </c>
      <c r="Y7" s="207">
        <f t="shared" si="6"/>
        <v>1</v>
      </c>
      <c r="Z7" s="206">
        <v>0</v>
      </c>
      <c r="AA7" s="205">
        <v>0</v>
      </c>
      <c r="AB7" s="204">
        <f t="shared" si="7"/>
        <v>1</v>
      </c>
      <c r="AC7" s="203">
        <f t="shared" si="8"/>
        <v>0</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81">
        <v>0</v>
      </c>
      <c r="X8" s="223">
        <v>0</v>
      </c>
      <c r="Y8" s="222">
        <f t="shared" si="6"/>
        <v>1</v>
      </c>
      <c r="Z8" s="221">
        <v>0</v>
      </c>
      <c r="AA8" s="220">
        <v>0</v>
      </c>
      <c r="AB8" s="219">
        <f t="shared" si="7"/>
        <v>1</v>
      </c>
      <c r="AC8" s="218">
        <f t="shared" si="8"/>
        <v>0</v>
      </c>
    </row>
    <row r="9" spans="1:30" ht="15" x14ac:dyDescent="0.2">
      <c r="A9" s="405"/>
      <c r="B9" s="201" t="s">
        <v>19</v>
      </c>
      <c r="C9" s="200">
        <f t="shared" si="0"/>
        <v>0.45000000000000007</v>
      </c>
      <c r="D9" s="195">
        <v>0.79115625000000001</v>
      </c>
      <c r="E9" s="199">
        <v>1.0478394634842415E-2</v>
      </c>
      <c r="F9" s="191">
        <v>0.19642499999999996</v>
      </c>
      <c r="G9" s="198">
        <v>2.6015324808486839E-3</v>
      </c>
      <c r="H9" s="197">
        <f t="shared" si="1"/>
        <v>0.59473125000000004</v>
      </c>
      <c r="I9" s="195">
        <v>1.7581249999999997</v>
      </c>
      <c r="J9" s="199">
        <v>2.328532141076092E-2</v>
      </c>
      <c r="K9" s="191">
        <v>0.4365</v>
      </c>
      <c r="L9" s="198">
        <v>5.7811832907748543E-3</v>
      </c>
      <c r="M9" s="197">
        <f t="shared" si="2"/>
        <v>1.3216249999999996</v>
      </c>
      <c r="N9" s="195">
        <v>0</v>
      </c>
      <c r="O9" s="54">
        <v>0</v>
      </c>
      <c r="P9" s="196">
        <f t="shared" si="3"/>
        <v>0</v>
      </c>
      <c r="Q9" s="195">
        <v>1.2649999999999999</v>
      </c>
      <c r="R9" s="54">
        <v>0.44999999999999996</v>
      </c>
      <c r="S9" s="196">
        <f t="shared" si="4"/>
        <v>0.81499999999999995</v>
      </c>
      <c r="T9" s="195">
        <v>0.54749999999999988</v>
      </c>
      <c r="U9" s="54">
        <v>0</v>
      </c>
      <c r="V9" s="194">
        <f t="shared" si="5"/>
        <v>0.54749999999999988</v>
      </c>
      <c r="W9" s="58">
        <v>1.8124999999999998</v>
      </c>
      <c r="X9" s="193">
        <v>2.4005485990475174E-2</v>
      </c>
      <c r="Y9" s="192">
        <f t="shared" si="6"/>
        <v>0.43650000000000005</v>
      </c>
      <c r="Z9" s="191">
        <v>0.44999999999999996</v>
      </c>
      <c r="AA9" s="190">
        <v>5.9599827739946947E-3</v>
      </c>
      <c r="AB9" s="189">
        <f t="shared" si="7"/>
        <v>0.43649999999999994</v>
      </c>
      <c r="AC9" s="188">
        <f t="shared" si="8"/>
        <v>1.3624999999999998</v>
      </c>
    </row>
    <row r="10" spans="1:30" ht="15" x14ac:dyDescent="0.2">
      <c r="A10" s="405"/>
      <c r="B10" s="217" t="s">
        <v>18</v>
      </c>
      <c r="C10" s="215">
        <f t="shared" si="0"/>
        <v>0.45000000000000007</v>
      </c>
      <c r="D10" s="210">
        <v>0.36447750000000001</v>
      </c>
      <c r="E10" s="214">
        <v>4.8272880110860226E-3</v>
      </c>
      <c r="F10" s="206">
        <v>1.9751624999999997</v>
      </c>
      <c r="G10" s="213">
        <v>2.6159854390756215E-2</v>
      </c>
      <c r="H10" s="212">
        <f t="shared" si="1"/>
        <v>-1.6106849999999997</v>
      </c>
      <c r="I10" s="210">
        <v>0.80994999999999995</v>
      </c>
      <c r="J10" s="214">
        <v>1.0727306691302271E-2</v>
      </c>
      <c r="K10" s="206">
        <v>4.3892499999999988</v>
      </c>
      <c r="L10" s="213">
        <v>5.8133009757236023E-2</v>
      </c>
      <c r="M10" s="212">
        <f t="shared" si="2"/>
        <v>-3.579299999999999</v>
      </c>
      <c r="N10" s="210">
        <v>0</v>
      </c>
      <c r="O10" s="66">
        <v>0</v>
      </c>
      <c r="P10" s="211">
        <f t="shared" si="3"/>
        <v>0</v>
      </c>
      <c r="Q10" s="210">
        <v>0.83499999999999996</v>
      </c>
      <c r="R10" s="66">
        <v>4.5250000000000004</v>
      </c>
      <c r="S10" s="211">
        <f t="shared" si="4"/>
        <v>-3.6900000000000004</v>
      </c>
      <c r="T10" s="210">
        <v>0</v>
      </c>
      <c r="U10" s="66">
        <v>0</v>
      </c>
      <c r="V10" s="209">
        <f t="shared" si="5"/>
        <v>0</v>
      </c>
      <c r="W10" s="70">
        <v>0.83499999999999996</v>
      </c>
      <c r="X10" s="208">
        <v>1.1059079063198219E-2</v>
      </c>
      <c r="Y10" s="207">
        <f t="shared" si="6"/>
        <v>0.43650000000000005</v>
      </c>
      <c r="Z10" s="206">
        <v>4.5250000000000004</v>
      </c>
      <c r="AA10" s="205">
        <v>5.9930937894057776E-2</v>
      </c>
      <c r="AB10" s="204">
        <f t="shared" si="7"/>
        <v>0.43649999999999989</v>
      </c>
      <c r="AC10" s="203">
        <f t="shared" si="8"/>
        <v>-3.6900000000000004</v>
      </c>
    </row>
    <row r="11" spans="1:30" ht="15" x14ac:dyDescent="0.2">
      <c r="A11" s="405"/>
      <c r="B11" s="217" t="s">
        <v>17</v>
      </c>
      <c r="C11" s="215">
        <f t="shared" si="0"/>
        <v>0.45000000000000007</v>
      </c>
      <c r="D11" s="210">
        <v>8.6688899999999993</v>
      </c>
      <c r="E11" s="214">
        <v>0.1148142992816388</v>
      </c>
      <c r="F11" s="206">
        <v>6.1382812500000004</v>
      </c>
      <c r="G11" s="213">
        <v>8.1297890026521394E-2</v>
      </c>
      <c r="H11" s="212">
        <f t="shared" si="1"/>
        <v>2.530608749999999</v>
      </c>
      <c r="I11" s="210">
        <v>19.264199999999995</v>
      </c>
      <c r="J11" s="214">
        <v>0.25514288729253065</v>
      </c>
      <c r="K11" s="206">
        <v>13.640625</v>
      </c>
      <c r="L11" s="213">
        <v>0.1806619778367142</v>
      </c>
      <c r="M11" s="212">
        <f t="shared" si="2"/>
        <v>5.6235749999999953</v>
      </c>
      <c r="N11" s="210">
        <v>0</v>
      </c>
      <c r="O11" s="66">
        <v>0</v>
      </c>
      <c r="P11" s="211">
        <f t="shared" si="3"/>
        <v>0</v>
      </c>
      <c r="Q11" s="210">
        <v>19.86</v>
      </c>
      <c r="R11" s="66">
        <v>14.062500000000002</v>
      </c>
      <c r="S11" s="211">
        <f t="shared" si="4"/>
        <v>5.7974999999999977</v>
      </c>
      <c r="T11" s="210">
        <v>0</v>
      </c>
      <c r="U11" s="66">
        <v>0</v>
      </c>
      <c r="V11" s="209">
        <f t="shared" si="5"/>
        <v>0</v>
      </c>
      <c r="W11" s="70">
        <v>19.86</v>
      </c>
      <c r="X11" s="208">
        <v>0.2630339044252894</v>
      </c>
      <c r="Y11" s="207">
        <f t="shared" si="6"/>
        <v>0.4365</v>
      </c>
      <c r="Z11" s="206">
        <v>14.062500000000002</v>
      </c>
      <c r="AA11" s="205">
        <v>0.18624946168733425</v>
      </c>
      <c r="AB11" s="204">
        <f t="shared" si="7"/>
        <v>0.43649999999999994</v>
      </c>
      <c r="AC11" s="203">
        <f t="shared" si="8"/>
        <v>5.7974999999999977</v>
      </c>
    </row>
    <row r="12" spans="1:30" ht="15" x14ac:dyDescent="0.2">
      <c r="A12" s="405"/>
      <c r="B12" s="217" t="s">
        <v>16</v>
      </c>
      <c r="C12" s="215">
        <f t="shared" si="0"/>
        <v>0.44999999999999996</v>
      </c>
      <c r="D12" s="210">
        <v>12.076863749999998</v>
      </c>
      <c r="E12" s="214">
        <v>0.15995088748110481</v>
      </c>
      <c r="F12" s="206">
        <v>11.807325000000001</v>
      </c>
      <c r="G12" s="213">
        <v>0.15638100801545982</v>
      </c>
      <c r="H12" s="212">
        <f t="shared" si="1"/>
        <v>0.26953874999999705</v>
      </c>
      <c r="I12" s="210">
        <v>26.837474999999998</v>
      </c>
      <c r="J12" s="214">
        <v>0.35544641662467735</v>
      </c>
      <c r="K12" s="206">
        <v>26.238500000000002</v>
      </c>
      <c r="L12" s="213">
        <v>0.34751335114546628</v>
      </c>
      <c r="M12" s="212">
        <f t="shared" si="2"/>
        <v>0.59897499999999582</v>
      </c>
      <c r="N12" s="210">
        <v>0</v>
      </c>
      <c r="O12" s="66">
        <v>0</v>
      </c>
      <c r="P12" s="211">
        <f t="shared" si="3"/>
        <v>0</v>
      </c>
      <c r="Q12" s="210">
        <v>27.6675</v>
      </c>
      <c r="R12" s="66">
        <v>27.050000000000004</v>
      </c>
      <c r="S12" s="211">
        <f t="shared" si="4"/>
        <v>0.61749999999999616</v>
      </c>
      <c r="T12" s="210">
        <v>0</v>
      </c>
      <c r="U12" s="66">
        <v>0</v>
      </c>
      <c r="V12" s="209">
        <f t="shared" si="5"/>
        <v>0</v>
      </c>
      <c r="W12" s="70">
        <v>27.6675</v>
      </c>
      <c r="X12" s="208">
        <v>0.36643960476770865</v>
      </c>
      <c r="Y12" s="207">
        <f t="shared" si="6"/>
        <v>0.43649999999999989</v>
      </c>
      <c r="Z12" s="206">
        <v>27.050000000000004</v>
      </c>
      <c r="AA12" s="205">
        <v>0.35826118674790342</v>
      </c>
      <c r="AB12" s="204">
        <f t="shared" si="7"/>
        <v>0.43649999999999994</v>
      </c>
      <c r="AC12" s="203">
        <f t="shared" si="8"/>
        <v>0.61749999999999616</v>
      </c>
    </row>
    <row r="13" spans="1:30" ht="15" x14ac:dyDescent="0.2">
      <c r="A13" s="405"/>
      <c r="B13" s="217" t="s">
        <v>15</v>
      </c>
      <c r="C13" s="215">
        <f t="shared" si="0"/>
        <v>0.45</v>
      </c>
      <c r="D13" s="210">
        <v>11.004165</v>
      </c>
      <c r="E13" s="214">
        <v>0.14574362965207022</v>
      </c>
      <c r="F13" s="206">
        <v>9.1272149999999996</v>
      </c>
      <c r="G13" s="213">
        <v>0.1208845426101022</v>
      </c>
      <c r="H13" s="212">
        <f t="shared" si="1"/>
        <v>1.8769500000000008</v>
      </c>
      <c r="I13" s="210">
        <v>24.453700000000001</v>
      </c>
      <c r="J13" s="214">
        <v>0.32387473256015609</v>
      </c>
      <c r="K13" s="206">
        <v>20.282699999999998</v>
      </c>
      <c r="L13" s="213">
        <v>0.26863231691133821</v>
      </c>
      <c r="M13" s="212">
        <f t="shared" si="2"/>
        <v>4.1710000000000029</v>
      </c>
      <c r="N13" s="210">
        <v>0</v>
      </c>
      <c r="O13" s="66">
        <v>0</v>
      </c>
      <c r="P13" s="211">
        <f t="shared" si="3"/>
        <v>0</v>
      </c>
      <c r="Q13" s="210">
        <v>25.21</v>
      </c>
      <c r="R13" s="66">
        <v>20.909999999999997</v>
      </c>
      <c r="S13" s="211">
        <f t="shared" si="4"/>
        <v>4.3000000000000043</v>
      </c>
      <c r="T13" s="210">
        <v>0</v>
      </c>
      <c r="U13" s="66">
        <v>0</v>
      </c>
      <c r="V13" s="209">
        <f t="shared" si="5"/>
        <v>0</v>
      </c>
      <c r="W13" s="70">
        <v>25.21</v>
      </c>
      <c r="X13" s="208">
        <v>0.33389147686614029</v>
      </c>
      <c r="Y13" s="207">
        <f t="shared" si="6"/>
        <v>0.4365</v>
      </c>
      <c r="Z13" s="206">
        <v>20.909999999999997</v>
      </c>
      <c r="AA13" s="205">
        <v>0.2769405328982868</v>
      </c>
      <c r="AB13" s="204">
        <f t="shared" si="7"/>
        <v>0.43650000000000005</v>
      </c>
      <c r="AC13" s="203">
        <f t="shared" si="8"/>
        <v>4.3000000000000043</v>
      </c>
    </row>
    <row r="14" spans="1:30" ht="15" x14ac:dyDescent="0.2">
      <c r="A14" s="405"/>
      <c r="B14" s="262" t="s">
        <v>14</v>
      </c>
      <c r="C14" s="186">
        <f t="shared" si="0"/>
        <v>0.45</v>
      </c>
      <c r="D14" s="181">
        <v>6.6315262499999994</v>
      </c>
      <c r="E14" s="185">
        <v>8.7830626477154963E-2</v>
      </c>
      <c r="F14" s="177">
        <v>6.4481962499999996</v>
      </c>
      <c r="G14" s="184">
        <v>8.5402530162971529E-2</v>
      </c>
      <c r="H14" s="183">
        <f t="shared" si="1"/>
        <v>0.18332999999999977</v>
      </c>
      <c r="I14" s="181">
        <v>14.736724999999998</v>
      </c>
      <c r="J14" s="185">
        <v>0.19517916994923323</v>
      </c>
      <c r="K14" s="177">
        <v>14.329324999999999</v>
      </c>
      <c r="L14" s="184">
        <v>0.18978340036215896</v>
      </c>
      <c r="M14" s="183">
        <f t="shared" si="2"/>
        <v>0.4073999999999991</v>
      </c>
      <c r="N14" s="181">
        <v>0</v>
      </c>
      <c r="O14" s="43">
        <v>0</v>
      </c>
      <c r="P14" s="182">
        <f t="shared" si="3"/>
        <v>0</v>
      </c>
      <c r="Q14" s="181">
        <v>15.192499999999999</v>
      </c>
      <c r="R14" s="43">
        <v>14.772499999999999</v>
      </c>
      <c r="S14" s="182">
        <f t="shared" si="4"/>
        <v>0.41999999999999993</v>
      </c>
      <c r="T14" s="181">
        <v>0</v>
      </c>
      <c r="U14" s="43">
        <v>0</v>
      </c>
      <c r="V14" s="180">
        <f t="shared" si="5"/>
        <v>0</v>
      </c>
      <c r="W14" s="47">
        <v>15.192499999999999</v>
      </c>
      <c r="X14" s="179">
        <v>0.2012156391229209</v>
      </c>
      <c r="Y14" s="178">
        <f t="shared" si="6"/>
        <v>0.4365</v>
      </c>
      <c r="Z14" s="177">
        <v>14.772499999999999</v>
      </c>
      <c r="AA14" s="176">
        <v>0.19565299006408141</v>
      </c>
      <c r="AB14" s="175">
        <f t="shared" si="7"/>
        <v>0.4365</v>
      </c>
      <c r="AC14" s="174">
        <f t="shared" si="8"/>
        <v>0.41999999999999993</v>
      </c>
    </row>
    <row r="15" spans="1:30" ht="15" x14ac:dyDescent="0.2">
      <c r="A15" s="405"/>
      <c r="B15" s="202" t="s">
        <v>13</v>
      </c>
      <c r="C15" s="158">
        <f t="shared" si="0"/>
        <v>0.45</v>
      </c>
      <c r="D15" s="153">
        <v>0.5063399999999999</v>
      </c>
      <c r="E15" s="157">
        <v>6.7061725662991437E-3</v>
      </c>
      <c r="F15" s="149">
        <v>0</v>
      </c>
      <c r="G15" s="156">
        <v>0</v>
      </c>
      <c r="H15" s="155">
        <f t="shared" si="1"/>
        <v>0.5063399999999999</v>
      </c>
      <c r="I15" s="153">
        <v>1.1251999999999998</v>
      </c>
      <c r="J15" s="157">
        <v>1.4902605702886986E-2</v>
      </c>
      <c r="K15" s="149">
        <v>0</v>
      </c>
      <c r="L15" s="156">
        <v>0</v>
      </c>
      <c r="M15" s="155">
        <f t="shared" si="2"/>
        <v>1.1251999999999998</v>
      </c>
      <c r="N15" s="153">
        <v>0</v>
      </c>
      <c r="O15" s="21">
        <v>0</v>
      </c>
      <c r="P15" s="154">
        <f t="shared" si="3"/>
        <v>0</v>
      </c>
      <c r="Q15" s="153">
        <v>1.1599999999999997</v>
      </c>
      <c r="R15" s="21">
        <v>0</v>
      </c>
      <c r="S15" s="154">
        <f t="shared" si="4"/>
        <v>1.1599999999999997</v>
      </c>
      <c r="T15" s="153">
        <v>0</v>
      </c>
      <c r="U15" s="21">
        <v>0</v>
      </c>
      <c r="V15" s="152">
        <f t="shared" si="5"/>
        <v>0</v>
      </c>
      <c r="W15" s="25">
        <v>1.1599999999999997</v>
      </c>
      <c r="X15" s="151">
        <v>1.5363511033904109E-2</v>
      </c>
      <c r="Y15" s="150">
        <f t="shared" si="6"/>
        <v>0.43650000000000005</v>
      </c>
      <c r="Z15" s="149">
        <v>0</v>
      </c>
      <c r="AA15" s="148">
        <v>0</v>
      </c>
      <c r="AB15" s="147">
        <f t="shared" si="7"/>
        <v>1</v>
      </c>
      <c r="AC15" s="146">
        <f t="shared" si="8"/>
        <v>1.1599999999999997</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58">
        <v>0</v>
      </c>
      <c r="X16" s="193">
        <v>0</v>
      </c>
      <c r="Y16" s="192">
        <f t="shared" si="6"/>
        <v>1</v>
      </c>
      <c r="Z16" s="191">
        <v>0</v>
      </c>
      <c r="AA16" s="190">
        <v>0</v>
      </c>
      <c r="AB16" s="189">
        <f t="shared" si="7"/>
        <v>1</v>
      </c>
      <c r="AC16" s="188">
        <f t="shared" si="8"/>
        <v>0</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47">
        <v>0</v>
      </c>
      <c r="X17" s="179">
        <v>0</v>
      </c>
      <c r="Y17" s="178">
        <f t="shared" si="6"/>
        <v>1</v>
      </c>
      <c r="Z17" s="177">
        <v>0</v>
      </c>
      <c r="AA17" s="176">
        <v>0</v>
      </c>
      <c r="AB17" s="175">
        <f t="shared" si="7"/>
        <v>1</v>
      </c>
      <c r="AC17" s="174">
        <f t="shared" si="8"/>
        <v>0</v>
      </c>
    </row>
    <row r="18" spans="1:29" ht="15" x14ac:dyDescent="0.2">
      <c r="A18" s="405"/>
      <c r="B18" s="173" t="s">
        <v>10</v>
      </c>
      <c r="C18" s="172">
        <f t="shared" si="0"/>
        <v>0.45000000000000007</v>
      </c>
      <c r="D18" s="167">
        <f>SUM(D6:D17)</f>
        <v>40.043418750000001</v>
      </c>
      <c r="E18" s="171">
        <v>0.53035129810419646</v>
      </c>
      <c r="F18" s="163">
        <f>SUM(F6:F17)</f>
        <v>35.692605</v>
      </c>
      <c r="G18" s="170">
        <v>0.47272735768665985</v>
      </c>
      <c r="H18" s="169">
        <f>SUM(H6:H17)</f>
        <v>4.3508137499999968</v>
      </c>
      <c r="I18" s="167">
        <f>SUM(I6:I17)</f>
        <v>88.985374999999991</v>
      </c>
      <c r="J18" s="171">
        <v>1.1785584402315474</v>
      </c>
      <c r="K18" s="163">
        <f>SUM(K6:K17)</f>
        <v>79.31689999999999</v>
      </c>
      <c r="L18" s="170">
        <v>1.0505052393036884</v>
      </c>
      <c r="M18" s="169">
        <f t="shared" ref="M18:W18" si="9">SUM(M6:M17)</f>
        <v>9.6684749999999937</v>
      </c>
      <c r="N18" s="167">
        <f t="shared" si="9"/>
        <v>0</v>
      </c>
      <c r="O18" s="32">
        <f t="shared" si="9"/>
        <v>0</v>
      </c>
      <c r="P18" s="168">
        <f t="shared" si="9"/>
        <v>0</v>
      </c>
      <c r="Q18" s="167">
        <f t="shared" si="9"/>
        <v>91.19</v>
      </c>
      <c r="R18" s="32">
        <f t="shared" si="9"/>
        <v>81.77</v>
      </c>
      <c r="S18" s="168">
        <f t="shared" si="9"/>
        <v>9.4199999999999982</v>
      </c>
      <c r="T18" s="167">
        <f t="shared" si="9"/>
        <v>0.54749999999999988</v>
      </c>
      <c r="U18" s="32">
        <f t="shared" si="9"/>
        <v>0</v>
      </c>
      <c r="V18" s="166">
        <f t="shared" si="9"/>
        <v>0.54749999999999988</v>
      </c>
      <c r="W18" s="36">
        <f t="shared" si="9"/>
        <v>91.737499999999983</v>
      </c>
      <c r="X18" s="165">
        <v>1.2150087012696364</v>
      </c>
      <c r="Y18" s="164">
        <f t="shared" si="6"/>
        <v>0.43650000000000011</v>
      </c>
      <c r="Z18" s="163">
        <f>SUM(Z6:Z17)</f>
        <v>81.77</v>
      </c>
      <c r="AA18" s="162">
        <v>1.0829950920656584</v>
      </c>
      <c r="AB18" s="161">
        <f t="shared" si="7"/>
        <v>0.4365</v>
      </c>
      <c r="AC18" s="160">
        <f>SUM(AC6:AC17)</f>
        <v>9.9674999999999976</v>
      </c>
    </row>
    <row r="19" spans="1:29" ht="15" x14ac:dyDescent="0.2">
      <c r="A19" s="405"/>
      <c r="B19" s="159" t="s">
        <v>9</v>
      </c>
      <c r="C19" s="158">
        <f t="shared" si="0"/>
        <v>0.45000000000000007</v>
      </c>
      <c r="D19" s="153">
        <f>SUM(D9:D14)</f>
        <v>39.537078749999999</v>
      </c>
      <c r="E19" s="157">
        <v>0.52364512553789722</v>
      </c>
      <c r="F19" s="149">
        <f>SUM(F9:F14)</f>
        <v>35.692605</v>
      </c>
      <c r="G19" s="156">
        <v>0.47272735768665985</v>
      </c>
      <c r="H19" s="155">
        <f>SUM(H9:H14)</f>
        <v>3.844473749999997</v>
      </c>
      <c r="I19" s="153">
        <f>SUM(I9:I14)</f>
        <v>87.860174999999984</v>
      </c>
      <c r="J19" s="157">
        <v>1.1636558345286605</v>
      </c>
      <c r="K19" s="149">
        <f>SUM(K9:K14)</f>
        <v>79.31689999999999</v>
      </c>
      <c r="L19" s="156">
        <v>1.0505052393036884</v>
      </c>
      <c r="M19" s="155">
        <f t="shared" ref="M19:W19" si="10">SUM(M9:M14)</f>
        <v>8.5432749999999942</v>
      </c>
      <c r="N19" s="153">
        <f t="shared" si="10"/>
        <v>0</v>
      </c>
      <c r="O19" s="21">
        <f t="shared" si="10"/>
        <v>0</v>
      </c>
      <c r="P19" s="154">
        <f t="shared" si="10"/>
        <v>0</v>
      </c>
      <c r="Q19" s="153">
        <f t="shared" si="10"/>
        <v>90.03</v>
      </c>
      <c r="R19" s="21">
        <f t="shared" si="10"/>
        <v>81.77</v>
      </c>
      <c r="S19" s="154">
        <f t="shared" si="10"/>
        <v>8.259999999999998</v>
      </c>
      <c r="T19" s="153">
        <f t="shared" si="10"/>
        <v>0.54749999999999988</v>
      </c>
      <c r="U19" s="21">
        <f t="shared" si="10"/>
        <v>0</v>
      </c>
      <c r="V19" s="152">
        <f t="shared" si="10"/>
        <v>0.54749999999999988</v>
      </c>
      <c r="W19" s="25">
        <f t="shared" si="10"/>
        <v>90.577499999999986</v>
      </c>
      <c r="X19" s="151">
        <v>1.1996451902357324</v>
      </c>
      <c r="Y19" s="150">
        <f t="shared" si="6"/>
        <v>0.43650000000000005</v>
      </c>
      <c r="Z19" s="149">
        <f>SUM(Z9:Z14)</f>
        <v>81.77</v>
      </c>
      <c r="AA19" s="148">
        <v>1.0829950920656584</v>
      </c>
      <c r="AB19" s="147">
        <f t="shared" si="7"/>
        <v>0.4365</v>
      </c>
      <c r="AC19" s="146">
        <f>SUM(AC9:AC14)</f>
        <v>8.8074999999999974</v>
      </c>
    </row>
    <row r="20" spans="1:29" ht="15.75" thickBot="1" x14ac:dyDescent="0.25">
      <c r="A20" s="406"/>
      <c r="B20" s="261" t="s">
        <v>8</v>
      </c>
      <c r="C20" s="260">
        <f t="shared" si="0"/>
        <v>0.45</v>
      </c>
      <c r="D20" s="255">
        <f>SUM(D6:D8,D15:D17)</f>
        <v>0.5063399999999999</v>
      </c>
      <c r="E20" s="259">
        <v>6.7061725662991437E-3</v>
      </c>
      <c r="F20" s="249">
        <f>SUM(F6:F8,F15:F17)</f>
        <v>0</v>
      </c>
      <c r="G20" s="258">
        <v>0</v>
      </c>
      <c r="H20" s="257">
        <f>SUM(H6:H8,H15:H17)</f>
        <v>0.5063399999999999</v>
      </c>
      <c r="I20" s="255">
        <f>SUM(I6:I8,I15:I17)</f>
        <v>1.1251999999999998</v>
      </c>
      <c r="J20" s="259">
        <v>1.4902605702886986E-2</v>
      </c>
      <c r="K20" s="249">
        <f>SUM(K6:K8,K15:K17)</f>
        <v>0</v>
      </c>
      <c r="L20" s="258">
        <v>0</v>
      </c>
      <c r="M20" s="257">
        <f t="shared" ref="M20:W20" si="11">SUM(M6:M8,M15:M17)</f>
        <v>1.1251999999999998</v>
      </c>
      <c r="N20" s="255">
        <f t="shared" si="11"/>
        <v>0</v>
      </c>
      <c r="O20" s="254">
        <f t="shared" si="11"/>
        <v>0</v>
      </c>
      <c r="P20" s="256">
        <f t="shared" si="11"/>
        <v>0</v>
      </c>
      <c r="Q20" s="255">
        <f t="shared" si="11"/>
        <v>1.1599999999999997</v>
      </c>
      <c r="R20" s="254">
        <f t="shared" si="11"/>
        <v>0</v>
      </c>
      <c r="S20" s="256">
        <f t="shared" si="11"/>
        <v>1.1599999999999997</v>
      </c>
      <c r="T20" s="255">
        <f t="shared" si="11"/>
        <v>0</v>
      </c>
      <c r="U20" s="254">
        <f t="shared" si="11"/>
        <v>0</v>
      </c>
      <c r="V20" s="253">
        <f t="shared" si="11"/>
        <v>0</v>
      </c>
      <c r="W20" s="252">
        <f t="shared" si="11"/>
        <v>1.1599999999999997</v>
      </c>
      <c r="X20" s="251">
        <v>1.5363511033904109E-2</v>
      </c>
      <c r="Y20" s="250">
        <f t="shared" si="6"/>
        <v>0.43650000000000005</v>
      </c>
      <c r="Z20" s="249">
        <f>SUM(Z6:Z8,Z15:Z17)</f>
        <v>0</v>
      </c>
      <c r="AA20" s="248">
        <v>0</v>
      </c>
      <c r="AB20" s="247">
        <f t="shared" si="7"/>
        <v>1</v>
      </c>
      <c r="AC20" s="246">
        <f>SUM(AC6:AC8,AC15:AC17)</f>
        <v>1.1599999999999997</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v>
      </c>
      <c r="R21" s="88">
        <v>0</v>
      </c>
      <c r="S21" s="240">
        <f t="shared" ref="S21:S32" si="15">Q21-R21</f>
        <v>0</v>
      </c>
      <c r="T21" s="239">
        <v>0</v>
      </c>
      <c r="U21" s="88">
        <v>0</v>
      </c>
      <c r="V21" s="238">
        <f t="shared" ref="V21:V32" si="16">T21-U21</f>
        <v>0</v>
      </c>
      <c r="W21" s="92">
        <v>0</v>
      </c>
      <c r="X21" s="237">
        <v>0</v>
      </c>
      <c r="Y21" s="236">
        <f t="shared" si="6"/>
        <v>1</v>
      </c>
      <c r="Z21" s="235">
        <v>0</v>
      </c>
      <c r="AA21" s="234">
        <v>0</v>
      </c>
      <c r="AB21" s="233">
        <f t="shared" si="7"/>
        <v>1</v>
      </c>
      <c r="AC21" s="232">
        <f t="shared" ref="AC21:AC32" si="17">W21-Z21</f>
        <v>0</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0</v>
      </c>
      <c r="R22" s="66">
        <v>0</v>
      </c>
      <c r="S22" s="211">
        <f t="shared" si="15"/>
        <v>0</v>
      </c>
      <c r="T22" s="210">
        <v>0</v>
      </c>
      <c r="U22" s="66">
        <v>0</v>
      </c>
      <c r="V22" s="209">
        <f t="shared" si="16"/>
        <v>0</v>
      </c>
      <c r="W22" s="70">
        <v>0</v>
      </c>
      <c r="X22" s="208">
        <v>0</v>
      </c>
      <c r="Y22" s="207">
        <f t="shared" si="6"/>
        <v>1</v>
      </c>
      <c r="Z22" s="206">
        <v>0</v>
      </c>
      <c r="AA22" s="205">
        <v>0</v>
      </c>
      <c r="AB22" s="204">
        <f t="shared" si="7"/>
        <v>1</v>
      </c>
      <c r="AC22" s="203">
        <f t="shared" si="17"/>
        <v>0</v>
      </c>
    </row>
    <row r="23" spans="1:29" ht="15" x14ac:dyDescent="0.2">
      <c r="A23" s="405"/>
      <c r="B23" s="231" t="s">
        <v>20</v>
      </c>
      <c r="C23" s="230">
        <f t="shared" si="0"/>
        <v>0.45</v>
      </c>
      <c r="D23" s="225">
        <v>2.2188749999999997E-2</v>
      </c>
      <c r="E23" s="229">
        <v>2.9387681504615501E-4</v>
      </c>
      <c r="F23" s="221">
        <v>0</v>
      </c>
      <c r="G23" s="228">
        <v>0</v>
      </c>
      <c r="H23" s="227">
        <f t="shared" si="12"/>
        <v>2.2188749999999997E-2</v>
      </c>
      <c r="I23" s="225">
        <v>4.9308333333333322E-2</v>
      </c>
      <c r="J23" s="229">
        <v>6.5305958899145554E-4</v>
      </c>
      <c r="K23" s="221">
        <v>0</v>
      </c>
      <c r="L23" s="228">
        <v>0</v>
      </c>
      <c r="M23" s="227">
        <f t="shared" si="13"/>
        <v>4.9308333333333322E-2</v>
      </c>
      <c r="N23" s="225">
        <v>0</v>
      </c>
      <c r="O23" s="77">
        <v>0</v>
      </c>
      <c r="P23" s="226">
        <f t="shared" si="14"/>
        <v>0</v>
      </c>
      <c r="Q23" s="225">
        <v>5.0833333333333335E-2</v>
      </c>
      <c r="R23" s="77">
        <v>0</v>
      </c>
      <c r="S23" s="226">
        <f t="shared" si="15"/>
        <v>5.0833333333333335E-2</v>
      </c>
      <c r="T23" s="225">
        <v>0</v>
      </c>
      <c r="U23" s="77">
        <v>0</v>
      </c>
      <c r="V23" s="224">
        <f t="shared" si="16"/>
        <v>0</v>
      </c>
      <c r="W23" s="81">
        <v>5.0833333333333335E-2</v>
      </c>
      <c r="X23" s="223">
        <v>6.7325730823861413E-4</v>
      </c>
      <c r="Y23" s="222">
        <f t="shared" si="6"/>
        <v>0.43649999999999994</v>
      </c>
      <c r="Z23" s="221">
        <v>0</v>
      </c>
      <c r="AA23" s="220">
        <v>0</v>
      </c>
      <c r="AB23" s="219">
        <f t="shared" si="7"/>
        <v>1</v>
      </c>
      <c r="AC23" s="218">
        <f t="shared" si="17"/>
        <v>5.0833333333333335E-2</v>
      </c>
    </row>
    <row r="24" spans="1:29" ht="15" x14ac:dyDescent="0.2">
      <c r="A24" s="405"/>
      <c r="B24" s="201" t="s">
        <v>19</v>
      </c>
      <c r="C24" s="200">
        <f t="shared" si="0"/>
        <v>0.44999999999999996</v>
      </c>
      <c r="D24" s="195">
        <v>1.21383375</v>
      </c>
      <c r="E24" s="199">
        <v>1.6076507078836386E-2</v>
      </c>
      <c r="F24" s="191">
        <v>0.76132875</v>
      </c>
      <c r="G24" s="198">
        <v>1.008334718965981E-2</v>
      </c>
      <c r="H24" s="197">
        <f t="shared" si="12"/>
        <v>0.45250500000000005</v>
      </c>
      <c r="I24" s="195">
        <v>2.6974083333333336</v>
      </c>
      <c r="J24" s="199">
        <v>3.5725571286303083E-2</v>
      </c>
      <c r="K24" s="191">
        <v>1.6918416666666667</v>
      </c>
      <c r="L24" s="198">
        <v>2.2407438199244019E-2</v>
      </c>
      <c r="M24" s="197">
        <f t="shared" si="13"/>
        <v>1.0055666666666669</v>
      </c>
      <c r="N24" s="195">
        <v>0</v>
      </c>
      <c r="O24" s="54">
        <v>0</v>
      </c>
      <c r="P24" s="196">
        <f t="shared" si="14"/>
        <v>0</v>
      </c>
      <c r="Q24" s="195">
        <v>2.7808333333333324</v>
      </c>
      <c r="R24" s="54">
        <v>1.7441666666666664</v>
      </c>
      <c r="S24" s="196">
        <f t="shared" si="15"/>
        <v>1.036666666666666</v>
      </c>
      <c r="T24" s="195">
        <v>0</v>
      </c>
      <c r="U24" s="54">
        <v>0</v>
      </c>
      <c r="V24" s="194">
        <f t="shared" si="16"/>
        <v>0</v>
      </c>
      <c r="W24" s="58">
        <v>2.7808333333333324</v>
      </c>
      <c r="X24" s="193">
        <v>3.6830485862168111E-2</v>
      </c>
      <c r="Y24" s="192">
        <f t="shared" si="6"/>
        <v>0.43650000000000017</v>
      </c>
      <c r="Z24" s="191">
        <v>1.7441666666666664</v>
      </c>
      <c r="AA24" s="190">
        <v>2.3100451751797955E-2</v>
      </c>
      <c r="AB24" s="189">
        <f t="shared" si="7"/>
        <v>0.43650000000000005</v>
      </c>
      <c r="AC24" s="188">
        <f t="shared" si="17"/>
        <v>1.036666666666666</v>
      </c>
    </row>
    <row r="25" spans="1:29" ht="15" x14ac:dyDescent="0.2">
      <c r="A25" s="405"/>
      <c r="B25" s="217" t="s">
        <v>18</v>
      </c>
      <c r="C25" s="215">
        <f t="shared" si="0"/>
        <v>0.45000000000000007</v>
      </c>
      <c r="D25" s="210">
        <v>3.0285825000000002</v>
      </c>
      <c r="E25" s="214">
        <v>4.0111776427447336E-2</v>
      </c>
      <c r="F25" s="206">
        <v>3.7186162500000006</v>
      </c>
      <c r="G25" s="213">
        <v>4.9250863984659457E-2</v>
      </c>
      <c r="H25" s="212">
        <f t="shared" si="12"/>
        <v>-0.69003375000000045</v>
      </c>
      <c r="I25" s="210">
        <v>6.7301833333333327</v>
      </c>
      <c r="J25" s="214">
        <v>8.9137280949882949E-2</v>
      </c>
      <c r="K25" s="206">
        <v>8.2635916666666684</v>
      </c>
      <c r="L25" s="213">
        <v>0.10944636441035435</v>
      </c>
      <c r="M25" s="212">
        <f t="shared" si="13"/>
        <v>-1.5334083333333357</v>
      </c>
      <c r="N25" s="210">
        <v>0</v>
      </c>
      <c r="O25" s="66">
        <v>0</v>
      </c>
      <c r="P25" s="211">
        <f t="shared" si="14"/>
        <v>0</v>
      </c>
      <c r="Q25" s="210">
        <v>6.9383333333333326</v>
      </c>
      <c r="R25" s="66">
        <v>8.519166666666667</v>
      </c>
      <c r="S25" s="211">
        <f t="shared" si="15"/>
        <v>-1.5808333333333344</v>
      </c>
      <c r="T25" s="210">
        <v>0</v>
      </c>
      <c r="U25" s="66">
        <v>0</v>
      </c>
      <c r="V25" s="209">
        <f t="shared" si="16"/>
        <v>0</v>
      </c>
      <c r="W25" s="70">
        <v>6.9383333333333326</v>
      </c>
      <c r="X25" s="208">
        <v>9.1894104072044278E-2</v>
      </c>
      <c r="Y25" s="207">
        <f t="shared" si="6"/>
        <v>0.43650000000000005</v>
      </c>
      <c r="Z25" s="206">
        <v>8.519166666666667</v>
      </c>
      <c r="AA25" s="205">
        <v>0.11283130351582921</v>
      </c>
      <c r="AB25" s="204">
        <f t="shared" si="7"/>
        <v>0.43650000000000005</v>
      </c>
      <c r="AC25" s="203">
        <f t="shared" si="17"/>
        <v>-1.5808333333333344</v>
      </c>
    </row>
    <row r="26" spans="1:29" ht="15" x14ac:dyDescent="0.2">
      <c r="A26" s="405"/>
      <c r="B26" s="217" t="s">
        <v>17</v>
      </c>
      <c r="C26" s="215">
        <f t="shared" si="0"/>
        <v>0.44999999999999996</v>
      </c>
      <c r="D26" s="210">
        <v>7.4877937499999989</v>
      </c>
      <c r="E26" s="214">
        <v>9.9171380946313142E-2</v>
      </c>
      <c r="F26" s="206">
        <v>6.1255500000000014</v>
      </c>
      <c r="G26" s="213">
        <v>8.1129272180540474E-2</v>
      </c>
      <c r="H26" s="212">
        <f t="shared" si="12"/>
        <v>1.3622437499999975</v>
      </c>
      <c r="I26" s="210">
        <v>16.639541666666666</v>
      </c>
      <c r="J26" s="214">
        <v>0.22038084654736256</v>
      </c>
      <c r="K26" s="206">
        <v>13.612333333333332</v>
      </c>
      <c r="L26" s="213">
        <v>0.18028727151231211</v>
      </c>
      <c r="M26" s="212">
        <f t="shared" si="13"/>
        <v>3.0272083333333342</v>
      </c>
      <c r="N26" s="210">
        <v>0</v>
      </c>
      <c r="O26" s="66">
        <v>0</v>
      </c>
      <c r="P26" s="211">
        <f t="shared" si="14"/>
        <v>0</v>
      </c>
      <c r="Q26" s="210">
        <v>17.154166666666661</v>
      </c>
      <c r="R26" s="66">
        <v>14.033333333333331</v>
      </c>
      <c r="S26" s="211">
        <f t="shared" si="15"/>
        <v>3.12083333333333</v>
      </c>
      <c r="T26" s="210">
        <v>0</v>
      </c>
      <c r="U26" s="66">
        <v>0</v>
      </c>
      <c r="V26" s="209">
        <f t="shared" si="16"/>
        <v>0</v>
      </c>
      <c r="W26" s="70">
        <v>17.154166666666661</v>
      </c>
      <c r="X26" s="208">
        <v>0.22719674901789949</v>
      </c>
      <c r="Y26" s="207">
        <f t="shared" si="6"/>
        <v>0.43650000000000005</v>
      </c>
      <c r="Z26" s="206">
        <v>14.033333333333331</v>
      </c>
      <c r="AA26" s="205">
        <v>0.18586316650753826</v>
      </c>
      <c r="AB26" s="204">
        <f t="shared" si="7"/>
        <v>0.43650000000000017</v>
      </c>
      <c r="AC26" s="203">
        <f t="shared" si="17"/>
        <v>3.12083333333333</v>
      </c>
    </row>
    <row r="27" spans="1:29" ht="15" x14ac:dyDescent="0.2">
      <c r="A27" s="405"/>
      <c r="B27" s="217" t="s">
        <v>16</v>
      </c>
      <c r="C27" s="215">
        <f t="shared" si="0"/>
        <v>0.44999999999999996</v>
      </c>
      <c r="D27" s="210">
        <v>14.760611249999998</v>
      </c>
      <c r="E27" s="214">
        <v>0.19549552914357254</v>
      </c>
      <c r="F27" s="206">
        <v>12.076863749999996</v>
      </c>
      <c r="G27" s="213">
        <v>0.15995088869751323</v>
      </c>
      <c r="H27" s="212">
        <f t="shared" si="12"/>
        <v>2.6837475000000026</v>
      </c>
      <c r="I27" s="210">
        <v>32.801358333333333</v>
      </c>
      <c r="J27" s="214">
        <v>0.43443450920793902</v>
      </c>
      <c r="K27" s="206">
        <v>26.837474999999998</v>
      </c>
      <c r="L27" s="213">
        <v>0.35544641932780729</v>
      </c>
      <c r="M27" s="212">
        <f t="shared" si="13"/>
        <v>5.9638833333333352</v>
      </c>
      <c r="N27" s="210">
        <v>0</v>
      </c>
      <c r="O27" s="66">
        <v>0</v>
      </c>
      <c r="P27" s="211">
        <f t="shared" si="14"/>
        <v>0</v>
      </c>
      <c r="Q27" s="210">
        <v>33.815833333333323</v>
      </c>
      <c r="R27" s="66">
        <v>27.667499999999993</v>
      </c>
      <c r="S27" s="211">
        <f t="shared" si="15"/>
        <v>6.1483333333333299</v>
      </c>
      <c r="T27" s="210">
        <v>0</v>
      </c>
      <c r="U27" s="66">
        <v>0</v>
      </c>
      <c r="V27" s="209">
        <f t="shared" si="16"/>
        <v>0</v>
      </c>
      <c r="W27" s="70">
        <v>33.815833333333323</v>
      </c>
      <c r="X27" s="208">
        <v>0.44787062804942157</v>
      </c>
      <c r="Y27" s="207">
        <f t="shared" si="6"/>
        <v>0.43650000000000011</v>
      </c>
      <c r="Z27" s="206">
        <v>27.667499999999993</v>
      </c>
      <c r="AA27" s="205">
        <v>0.36643960755444044</v>
      </c>
      <c r="AB27" s="204">
        <f t="shared" si="7"/>
        <v>0.43649999999999994</v>
      </c>
      <c r="AC27" s="203">
        <f t="shared" si="17"/>
        <v>6.1483333333333299</v>
      </c>
    </row>
    <row r="28" spans="1:29" ht="15" x14ac:dyDescent="0.2">
      <c r="A28" s="405"/>
      <c r="B28" s="217" t="s">
        <v>15</v>
      </c>
      <c r="C28" s="215">
        <f t="shared" si="0"/>
        <v>0.45</v>
      </c>
      <c r="D28" s="210">
        <v>10.152990000000001</v>
      </c>
      <c r="E28" s="214">
        <v>0.13447032232079151</v>
      </c>
      <c r="F28" s="206">
        <v>10.555661250000002</v>
      </c>
      <c r="G28" s="213">
        <v>0.13980346492916296</v>
      </c>
      <c r="H28" s="212">
        <f t="shared" si="12"/>
        <v>-0.40267125000000092</v>
      </c>
      <c r="I28" s="210">
        <v>22.562200000000001</v>
      </c>
      <c r="J28" s="214">
        <v>0.29882293849064773</v>
      </c>
      <c r="K28" s="206">
        <v>23.457024999999991</v>
      </c>
      <c r="L28" s="213">
        <v>0.31067436650925084</v>
      </c>
      <c r="M28" s="212">
        <f t="shared" si="13"/>
        <v>-0.89482499999999021</v>
      </c>
      <c r="N28" s="210">
        <v>0</v>
      </c>
      <c r="O28" s="66">
        <v>0</v>
      </c>
      <c r="P28" s="211">
        <f t="shared" si="14"/>
        <v>0</v>
      </c>
      <c r="Q28" s="210">
        <v>23.260000000000005</v>
      </c>
      <c r="R28" s="66">
        <v>24.182500000000001</v>
      </c>
      <c r="S28" s="211">
        <f t="shared" si="15"/>
        <v>-0.92249999999999588</v>
      </c>
      <c r="T28" s="210">
        <v>0</v>
      </c>
      <c r="U28" s="66">
        <v>0</v>
      </c>
      <c r="V28" s="209">
        <f t="shared" si="16"/>
        <v>0</v>
      </c>
      <c r="W28" s="70">
        <v>23.260000000000005</v>
      </c>
      <c r="X28" s="208">
        <v>0.30806488504190493</v>
      </c>
      <c r="Y28" s="207">
        <f t="shared" si="6"/>
        <v>0.43649999999999994</v>
      </c>
      <c r="Z28" s="206">
        <v>24.182500000000001</v>
      </c>
      <c r="AA28" s="205">
        <v>0.32028285207139273</v>
      </c>
      <c r="AB28" s="204">
        <f t="shared" si="7"/>
        <v>0.43650000000000005</v>
      </c>
      <c r="AC28" s="203">
        <f t="shared" si="17"/>
        <v>-0.92249999999999588</v>
      </c>
    </row>
    <row r="29" spans="1:29" ht="15" x14ac:dyDescent="0.2">
      <c r="A29" s="405"/>
      <c r="B29" s="216" t="s">
        <v>14</v>
      </c>
      <c r="C29" s="215">
        <f t="shared" si="0"/>
        <v>0.4499999999999999</v>
      </c>
      <c r="D29" s="210">
        <v>5.0553974999999989</v>
      </c>
      <c r="E29" s="214">
        <v>6.69557373034666E-2</v>
      </c>
      <c r="F29" s="206">
        <v>3.8797574999999997</v>
      </c>
      <c r="G29" s="213">
        <v>5.138508414950383E-2</v>
      </c>
      <c r="H29" s="212">
        <f t="shared" si="12"/>
        <v>1.1756399999999991</v>
      </c>
      <c r="I29" s="210">
        <v>11.234216666666667</v>
      </c>
      <c r="J29" s="214">
        <v>0.14879052734103693</v>
      </c>
      <c r="K29" s="206">
        <v>8.6216833333333316</v>
      </c>
      <c r="L29" s="213">
        <v>0.11418907588778628</v>
      </c>
      <c r="M29" s="212">
        <f t="shared" si="13"/>
        <v>2.6125333333333352</v>
      </c>
      <c r="N29" s="210">
        <v>0</v>
      </c>
      <c r="O29" s="66">
        <v>0</v>
      </c>
      <c r="P29" s="211">
        <f t="shared" si="14"/>
        <v>0</v>
      </c>
      <c r="Q29" s="210">
        <v>11.581666666666665</v>
      </c>
      <c r="R29" s="66">
        <v>8.8883333333333336</v>
      </c>
      <c r="S29" s="211">
        <f t="shared" si="15"/>
        <v>2.6933333333333316</v>
      </c>
      <c r="T29" s="210">
        <v>0</v>
      </c>
      <c r="U29" s="66">
        <v>0</v>
      </c>
      <c r="V29" s="209">
        <f t="shared" si="16"/>
        <v>0</v>
      </c>
      <c r="W29" s="70">
        <v>11.581666666666665</v>
      </c>
      <c r="X29" s="208">
        <v>0.15339229622787309</v>
      </c>
      <c r="Y29" s="207">
        <f t="shared" si="6"/>
        <v>0.43649999999999994</v>
      </c>
      <c r="Z29" s="206">
        <v>8.8883333333333336</v>
      </c>
      <c r="AA29" s="205">
        <v>0.11772069679153227</v>
      </c>
      <c r="AB29" s="204">
        <f t="shared" si="7"/>
        <v>0.43649999999999994</v>
      </c>
      <c r="AC29" s="203">
        <f t="shared" si="17"/>
        <v>2.6933333333333316</v>
      </c>
    </row>
    <row r="30" spans="1:29" ht="15" x14ac:dyDescent="0.2">
      <c r="A30" s="405"/>
      <c r="B30" s="202" t="s">
        <v>13</v>
      </c>
      <c r="C30" s="158">
        <f t="shared" si="0"/>
        <v>0.44999999999999996</v>
      </c>
      <c r="D30" s="153">
        <v>0.74568749999999995</v>
      </c>
      <c r="E30" s="157">
        <v>9.8761880466330804E-3</v>
      </c>
      <c r="F30" s="149">
        <v>0</v>
      </c>
      <c r="G30" s="156">
        <v>0</v>
      </c>
      <c r="H30" s="155">
        <f t="shared" si="12"/>
        <v>0.74568749999999995</v>
      </c>
      <c r="I30" s="153">
        <v>1.6570833333333335</v>
      </c>
      <c r="J30" s="157">
        <v>2.1947084548073516E-2</v>
      </c>
      <c r="K30" s="149">
        <v>0</v>
      </c>
      <c r="L30" s="156">
        <v>0</v>
      </c>
      <c r="M30" s="155">
        <f t="shared" si="13"/>
        <v>1.6570833333333335</v>
      </c>
      <c r="N30" s="153">
        <v>0</v>
      </c>
      <c r="O30" s="21">
        <v>0</v>
      </c>
      <c r="P30" s="154">
        <f t="shared" si="14"/>
        <v>0</v>
      </c>
      <c r="Q30" s="153">
        <v>1.7083333333333333</v>
      </c>
      <c r="R30" s="21">
        <v>0</v>
      </c>
      <c r="S30" s="154">
        <f t="shared" si="15"/>
        <v>1.7083333333333333</v>
      </c>
      <c r="T30" s="153">
        <v>0</v>
      </c>
      <c r="U30" s="21">
        <v>0</v>
      </c>
      <c r="V30" s="152">
        <f t="shared" si="16"/>
        <v>0</v>
      </c>
      <c r="W30" s="25">
        <v>1.7083333333333333</v>
      </c>
      <c r="X30" s="151">
        <v>2.2625860358838672E-2</v>
      </c>
      <c r="Y30" s="150">
        <f t="shared" si="6"/>
        <v>0.4365</v>
      </c>
      <c r="Z30" s="149">
        <v>0</v>
      </c>
      <c r="AA30" s="148">
        <v>0</v>
      </c>
      <c r="AB30" s="147">
        <f t="shared" si="7"/>
        <v>1</v>
      </c>
      <c r="AC30" s="146">
        <f t="shared" si="17"/>
        <v>1.7083333333333333</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0</v>
      </c>
      <c r="O31" s="54">
        <v>0</v>
      </c>
      <c r="P31" s="196">
        <f t="shared" si="14"/>
        <v>0</v>
      </c>
      <c r="Q31" s="195">
        <v>0</v>
      </c>
      <c r="R31" s="54">
        <v>0</v>
      </c>
      <c r="S31" s="196">
        <f t="shared" si="15"/>
        <v>0</v>
      </c>
      <c r="T31" s="195">
        <v>0</v>
      </c>
      <c r="U31" s="54">
        <v>0</v>
      </c>
      <c r="V31" s="194">
        <f t="shared" si="16"/>
        <v>0</v>
      </c>
      <c r="W31" s="58">
        <v>0</v>
      </c>
      <c r="X31" s="193">
        <v>0</v>
      </c>
      <c r="Y31" s="192">
        <f t="shared" si="6"/>
        <v>1</v>
      </c>
      <c r="Z31" s="191">
        <v>0</v>
      </c>
      <c r="AA31" s="190">
        <v>0</v>
      </c>
      <c r="AB31" s="189">
        <f t="shared" si="7"/>
        <v>1</v>
      </c>
      <c r="AC31" s="188">
        <f t="shared" si="17"/>
        <v>0</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0</v>
      </c>
      <c r="R32" s="43">
        <v>0</v>
      </c>
      <c r="S32" s="182">
        <f t="shared" si="15"/>
        <v>0</v>
      </c>
      <c r="T32" s="181">
        <v>0</v>
      </c>
      <c r="U32" s="43">
        <v>0</v>
      </c>
      <c r="V32" s="180">
        <f t="shared" si="16"/>
        <v>0</v>
      </c>
      <c r="W32" s="47">
        <v>0</v>
      </c>
      <c r="X32" s="179">
        <v>0</v>
      </c>
      <c r="Y32" s="178">
        <f t="shared" si="6"/>
        <v>1</v>
      </c>
      <c r="Z32" s="177">
        <v>0</v>
      </c>
      <c r="AA32" s="176">
        <v>0</v>
      </c>
      <c r="AB32" s="175">
        <f t="shared" si="7"/>
        <v>1</v>
      </c>
      <c r="AC32" s="174">
        <f t="shared" si="17"/>
        <v>0</v>
      </c>
    </row>
    <row r="33" spans="1:29" ht="15" x14ac:dyDescent="0.2">
      <c r="A33" s="405"/>
      <c r="B33" s="173" t="s">
        <v>10</v>
      </c>
      <c r="C33" s="172">
        <f t="shared" si="0"/>
        <v>0.44999999999999996</v>
      </c>
      <c r="D33" s="167">
        <f>SUM(D21:D32)</f>
        <v>42.467084999999997</v>
      </c>
      <c r="E33" s="171">
        <v>0.56245131808210669</v>
      </c>
      <c r="F33" s="163">
        <f>SUM(F21:F32)</f>
        <v>37.117777499999995</v>
      </c>
      <c r="G33" s="170">
        <v>0.49160292113103971</v>
      </c>
      <c r="H33" s="169">
        <f>SUM(H21:H32)</f>
        <v>5.3493074999999974</v>
      </c>
      <c r="I33" s="167">
        <f>SUM(I21:I32)</f>
        <v>94.371300000000005</v>
      </c>
      <c r="J33" s="171">
        <v>1.2498918179602374</v>
      </c>
      <c r="K33" s="163">
        <f>SUM(K21:K32)</f>
        <v>82.483949999999993</v>
      </c>
      <c r="L33" s="170">
        <v>1.0924509358467549</v>
      </c>
      <c r="M33" s="169">
        <f t="shared" ref="M33:W33" si="18">SUM(M21:M32)</f>
        <v>11.887350000000012</v>
      </c>
      <c r="N33" s="167">
        <f t="shared" si="18"/>
        <v>0</v>
      </c>
      <c r="O33" s="32">
        <f t="shared" si="18"/>
        <v>0</v>
      </c>
      <c r="P33" s="168">
        <f t="shared" si="18"/>
        <v>0</v>
      </c>
      <c r="Q33" s="167">
        <f t="shared" si="18"/>
        <v>97.289999999999978</v>
      </c>
      <c r="R33" s="32">
        <f t="shared" si="18"/>
        <v>85.034999999999997</v>
      </c>
      <c r="S33" s="168">
        <f t="shared" si="18"/>
        <v>12.254999999999994</v>
      </c>
      <c r="T33" s="167">
        <f t="shared" si="18"/>
        <v>0</v>
      </c>
      <c r="U33" s="32">
        <f t="shared" si="18"/>
        <v>0</v>
      </c>
      <c r="V33" s="166">
        <f t="shared" si="18"/>
        <v>0</v>
      </c>
      <c r="W33" s="36">
        <f t="shared" si="18"/>
        <v>97.289999999999978</v>
      </c>
      <c r="X33" s="165">
        <v>1.2885482659383887</v>
      </c>
      <c r="Y33" s="164">
        <f t="shared" si="6"/>
        <v>0.43650000000000005</v>
      </c>
      <c r="Z33" s="163">
        <f>SUM(Z21:Z32)</f>
        <v>85.034999999999997</v>
      </c>
      <c r="AA33" s="162">
        <v>1.126238078192531</v>
      </c>
      <c r="AB33" s="161">
        <f t="shared" si="7"/>
        <v>0.43649999999999994</v>
      </c>
      <c r="AC33" s="160">
        <f>SUM(AC21:AC32)</f>
        <v>12.254999999999994</v>
      </c>
    </row>
    <row r="34" spans="1:29" ht="15" x14ac:dyDescent="0.2">
      <c r="A34" s="405"/>
      <c r="B34" s="159" t="s">
        <v>9</v>
      </c>
      <c r="C34" s="158">
        <f t="shared" si="0"/>
        <v>0.45</v>
      </c>
      <c r="D34" s="153">
        <f>SUM(D24:D29)</f>
        <v>41.699208749999997</v>
      </c>
      <c r="E34" s="157">
        <v>0.55228125322042754</v>
      </c>
      <c r="F34" s="149">
        <f>SUM(F24:F29)</f>
        <v>37.117777499999995</v>
      </c>
      <c r="G34" s="156">
        <v>0.49160292113103971</v>
      </c>
      <c r="H34" s="155">
        <f>SUM(H24:H29)</f>
        <v>4.5814312499999978</v>
      </c>
      <c r="I34" s="153">
        <f>SUM(I24:I29)</f>
        <v>92.664908333333329</v>
      </c>
      <c r="J34" s="157">
        <v>1.2272916738231723</v>
      </c>
      <c r="K34" s="149">
        <f>SUM(K24:K29)</f>
        <v>82.483949999999993</v>
      </c>
      <c r="L34" s="156">
        <v>1.0924509358467549</v>
      </c>
      <c r="M34" s="155">
        <f t="shared" ref="M34:W34" si="19">SUM(M24:M29)</f>
        <v>10.180958333333345</v>
      </c>
      <c r="N34" s="153">
        <f t="shared" si="19"/>
        <v>0</v>
      </c>
      <c r="O34" s="21">
        <f t="shared" si="19"/>
        <v>0</v>
      </c>
      <c r="P34" s="154">
        <f t="shared" si="19"/>
        <v>0</v>
      </c>
      <c r="Q34" s="153">
        <f t="shared" si="19"/>
        <v>95.53083333333332</v>
      </c>
      <c r="R34" s="21">
        <f t="shared" si="19"/>
        <v>85.034999999999997</v>
      </c>
      <c r="S34" s="154">
        <f t="shared" si="19"/>
        <v>10.495833333333326</v>
      </c>
      <c r="T34" s="153">
        <f t="shared" si="19"/>
        <v>0</v>
      </c>
      <c r="U34" s="21">
        <f t="shared" si="19"/>
        <v>0</v>
      </c>
      <c r="V34" s="152">
        <f t="shared" si="19"/>
        <v>0</v>
      </c>
      <c r="W34" s="25">
        <f t="shared" si="19"/>
        <v>95.53083333333332</v>
      </c>
      <c r="X34" s="151">
        <v>1.2652491482713115</v>
      </c>
      <c r="Y34" s="150">
        <f t="shared" si="6"/>
        <v>0.43650000000000005</v>
      </c>
      <c r="Z34" s="149">
        <f>SUM(Z24:Z29)</f>
        <v>85.034999999999997</v>
      </c>
      <c r="AA34" s="148">
        <v>1.126238078192531</v>
      </c>
      <c r="AB34" s="147">
        <f t="shared" si="7"/>
        <v>0.43649999999999994</v>
      </c>
      <c r="AC34" s="146">
        <f>SUM(AC24:AC29)</f>
        <v>10.495833333333326</v>
      </c>
    </row>
    <row r="35" spans="1:29" ht="15.75" thickBot="1" x14ac:dyDescent="0.25">
      <c r="A35" s="406"/>
      <c r="B35" s="261" t="s">
        <v>8</v>
      </c>
      <c r="C35" s="260">
        <f t="shared" si="0"/>
        <v>0.44999999999999996</v>
      </c>
      <c r="D35" s="255">
        <f>SUM(D21:D23,D30:D32)</f>
        <v>0.76787624999999993</v>
      </c>
      <c r="E35" s="259">
        <v>1.0170064861679234E-2</v>
      </c>
      <c r="F35" s="249">
        <f>SUM(F21:F23,F30:F32)</f>
        <v>0</v>
      </c>
      <c r="G35" s="258">
        <v>0</v>
      </c>
      <c r="H35" s="257">
        <f>SUM(H21:H23,H30:H32)</f>
        <v>0.76787624999999993</v>
      </c>
      <c r="I35" s="255">
        <f>SUM(I21:I23,I30:I32)</f>
        <v>1.7063916666666668</v>
      </c>
      <c r="J35" s="259">
        <v>2.260014413706497E-2</v>
      </c>
      <c r="K35" s="249">
        <f>SUM(K21:K23,K30:K32)</f>
        <v>0</v>
      </c>
      <c r="L35" s="258">
        <v>0</v>
      </c>
      <c r="M35" s="257">
        <f t="shared" ref="M35:W35" si="20">SUM(M21:M23,M30:M32)</f>
        <v>1.7063916666666668</v>
      </c>
      <c r="N35" s="255">
        <f t="shared" si="20"/>
        <v>0</v>
      </c>
      <c r="O35" s="254">
        <f t="shared" si="20"/>
        <v>0</v>
      </c>
      <c r="P35" s="256">
        <f t="shared" si="20"/>
        <v>0</v>
      </c>
      <c r="Q35" s="255">
        <f t="shared" si="20"/>
        <v>1.7591666666666665</v>
      </c>
      <c r="R35" s="254">
        <f t="shared" si="20"/>
        <v>0</v>
      </c>
      <c r="S35" s="256">
        <f t="shared" si="20"/>
        <v>1.7591666666666665</v>
      </c>
      <c r="T35" s="255">
        <f t="shared" si="20"/>
        <v>0</v>
      </c>
      <c r="U35" s="254">
        <f t="shared" si="20"/>
        <v>0</v>
      </c>
      <c r="V35" s="253">
        <f t="shared" si="20"/>
        <v>0</v>
      </c>
      <c r="W35" s="252">
        <f t="shared" si="20"/>
        <v>1.7591666666666665</v>
      </c>
      <c r="X35" s="251">
        <v>2.3299117667077283E-2</v>
      </c>
      <c r="Y35" s="250">
        <f t="shared" si="6"/>
        <v>0.4365</v>
      </c>
      <c r="Z35" s="249">
        <f>SUM(Z21:Z23,Z30:Z32)</f>
        <v>0</v>
      </c>
      <c r="AA35" s="248">
        <v>0</v>
      </c>
      <c r="AB35" s="247">
        <f t="shared" si="7"/>
        <v>1</v>
      </c>
      <c r="AC35" s="246">
        <f>SUM(AC21:AC23,AC30:AC32)</f>
        <v>1.7591666666666665</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v>
      </c>
      <c r="R36" s="88">
        <v>0</v>
      </c>
      <c r="S36" s="240">
        <f t="shared" ref="S36:S47" si="24">Q36-R36</f>
        <v>0</v>
      </c>
      <c r="T36" s="239">
        <v>0</v>
      </c>
      <c r="U36" s="88">
        <v>0</v>
      </c>
      <c r="V36" s="238">
        <f t="shared" ref="V36:V47" si="25">T36-U36</f>
        <v>0</v>
      </c>
      <c r="W36" s="92">
        <v>0</v>
      </c>
      <c r="X36" s="237">
        <v>0</v>
      </c>
      <c r="Y36" s="236">
        <f t="shared" si="6"/>
        <v>1</v>
      </c>
      <c r="Z36" s="235">
        <v>0</v>
      </c>
      <c r="AA36" s="234">
        <v>0</v>
      </c>
      <c r="AB36" s="233">
        <f t="shared" si="7"/>
        <v>1</v>
      </c>
      <c r="AC36" s="232">
        <f t="shared" ref="AC36:AC47" si="26">W36-Z36</f>
        <v>0</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0</v>
      </c>
      <c r="R37" s="66">
        <v>0</v>
      </c>
      <c r="S37" s="211">
        <f t="shared" si="24"/>
        <v>0</v>
      </c>
      <c r="T37" s="210">
        <v>0</v>
      </c>
      <c r="U37" s="66">
        <v>0</v>
      </c>
      <c r="V37" s="209">
        <f t="shared" si="25"/>
        <v>0</v>
      </c>
      <c r="W37" s="70">
        <v>0</v>
      </c>
      <c r="X37" s="208">
        <v>0</v>
      </c>
      <c r="Y37" s="207">
        <f t="shared" si="6"/>
        <v>1</v>
      </c>
      <c r="Z37" s="206">
        <v>0</v>
      </c>
      <c r="AA37" s="205">
        <v>0</v>
      </c>
      <c r="AB37" s="204">
        <f t="shared" si="7"/>
        <v>1</v>
      </c>
      <c r="AC37" s="203">
        <f t="shared" si="26"/>
        <v>0</v>
      </c>
    </row>
    <row r="38" spans="1:29" ht="15" x14ac:dyDescent="0.2">
      <c r="A38" s="405"/>
      <c r="B38" s="231" t="s">
        <v>20</v>
      </c>
      <c r="C38" s="230">
        <f t="shared" si="0"/>
        <v>0.45</v>
      </c>
      <c r="D38" s="225">
        <v>3.3828749999999998E-2</v>
      </c>
      <c r="E38" s="229">
        <v>4.4804170162774461E-4</v>
      </c>
      <c r="F38" s="221">
        <v>0</v>
      </c>
      <c r="G38" s="228">
        <v>0</v>
      </c>
      <c r="H38" s="227">
        <f t="shared" si="21"/>
        <v>3.3828749999999998E-2</v>
      </c>
      <c r="I38" s="225">
        <v>7.5174999999999992E-2</v>
      </c>
      <c r="J38" s="229">
        <v>9.9564822583943246E-4</v>
      </c>
      <c r="K38" s="221">
        <v>0</v>
      </c>
      <c r="L38" s="228">
        <v>0</v>
      </c>
      <c r="M38" s="227">
        <f t="shared" si="22"/>
        <v>7.5174999999999992E-2</v>
      </c>
      <c r="N38" s="225">
        <v>0</v>
      </c>
      <c r="O38" s="77">
        <v>0</v>
      </c>
      <c r="P38" s="226">
        <f t="shared" si="23"/>
        <v>0</v>
      </c>
      <c r="Q38" s="225">
        <v>7.7499999999999986E-2</v>
      </c>
      <c r="R38" s="77">
        <v>0</v>
      </c>
      <c r="S38" s="226">
        <f t="shared" si="24"/>
        <v>7.7499999999999986E-2</v>
      </c>
      <c r="T38" s="225">
        <v>0</v>
      </c>
      <c r="U38" s="77">
        <v>0</v>
      </c>
      <c r="V38" s="224">
        <f t="shared" si="25"/>
        <v>0</v>
      </c>
      <c r="W38" s="81">
        <v>7.7499999999999986E-2</v>
      </c>
      <c r="X38" s="223">
        <v>1.026441469937559E-3</v>
      </c>
      <c r="Y38" s="222">
        <f t="shared" si="6"/>
        <v>0.43650000000000005</v>
      </c>
      <c r="Z38" s="221">
        <v>0</v>
      </c>
      <c r="AA38" s="220">
        <v>0</v>
      </c>
      <c r="AB38" s="219">
        <f t="shared" si="7"/>
        <v>1</v>
      </c>
      <c r="AC38" s="218">
        <f t="shared" si="26"/>
        <v>7.7499999999999986E-2</v>
      </c>
    </row>
    <row r="39" spans="1:29" ht="15" x14ac:dyDescent="0.2">
      <c r="A39" s="405"/>
      <c r="B39" s="201" t="s">
        <v>19</v>
      </c>
      <c r="C39" s="200">
        <f t="shared" si="0"/>
        <v>0.45</v>
      </c>
      <c r="D39" s="195">
        <v>1.58776875</v>
      </c>
      <c r="E39" s="199">
        <v>2.1029054060269951E-2</v>
      </c>
      <c r="F39" s="191">
        <v>0.54889874999999999</v>
      </c>
      <c r="G39" s="198">
        <v>7.2698379881493795E-3</v>
      </c>
      <c r="H39" s="197">
        <f t="shared" si="21"/>
        <v>1.03887</v>
      </c>
      <c r="I39" s="195">
        <v>3.5283749999999996</v>
      </c>
      <c r="J39" s="199">
        <v>4.673123124504433E-2</v>
      </c>
      <c r="K39" s="191">
        <v>1.2197749999999998</v>
      </c>
      <c r="L39" s="198">
        <v>1.6155195529220841E-2</v>
      </c>
      <c r="M39" s="197">
        <f t="shared" si="22"/>
        <v>2.3085999999999998</v>
      </c>
      <c r="N39" s="195">
        <v>0</v>
      </c>
      <c r="O39" s="54">
        <v>0</v>
      </c>
      <c r="P39" s="196">
        <f t="shared" si="23"/>
        <v>0</v>
      </c>
      <c r="Q39" s="195">
        <v>3.6374999999999993</v>
      </c>
      <c r="R39" s="54">
        <v>1.2575000000000001</v>
      </c>
      <c r="S39" s="196">
        <f t="shared" si="24"/>
        <v>2.379999999999999</v>
      </c>
      <c r="T39" s="195">
        <v>0</v>
      </c>
      <c r="U39" s="54">
        <v>0</v>
      </c>
      <c r="V39" s="194">
        <f t="shared" si="25"/>
        <v>0</v>
      </c>
      <c r="W39" s="58">
        <v>3.6374999999999993</v>
      </c>
      <c r="X39" s="193">
        <v>4.8176527056746722E-2</v>
      </c>
      <c r="Y39" s="192">
        <f t="shared" si="6"/>
        <v>0.43650000000000005</v>
      </c>
      <c r="Z39" s="191">
        <v>1.2575000000000001</v>
      </c>
      <c r="AA39" s="190">
        <v>1.6654840751774067E-2</v>
      </c>
      <c r="AB39" s="189">
        <f t="shared" si="7"/>
        <v>0.43649999999999994</v>
      </c>
      <c r="AC39" s="188">
        <f t="shared" si="26"/>
        <v>2.379999999999999</v>
      </c>
    </row>
    <row r="40" spans="1:29" ht="15" x14ac:dyDescent="0.2">
      <c r="A40" s="405"/>
      <c r="B40" s="217" t="s">
        <v>18</v>
      </c>
      <c r="C40" s="215">
        <f t="shared" si="0"/>
        <v>0.44999999999999996</v>
      </c>
      <c r="D40" s="210">
        <v>6.2354024999999984</v>
      </c>
      <c r="E40" s="214">
        <v>8.2584202680675234E-2</v>
      </c>
      <c r="F40" s="206">
        <v>3.4778137500000001</v>
      </c>
      <c r="G40" s="213">
        <v>4.6061577869248659E-2</v>
      </c>
      <c r="H40" s="212">
        <f t="shared" si="21"/>
        <v>2.7575887499999983</v>
      </c>
      <c r="I40" s="210">
        <v>13.856449999999997</v>
      </c>
      <c r="J40" s="214">
        <v>0.18352045040150053</v>
      </c>
      <c r="K40" s="206">
        <v>7.7284750000000004</v>
      </c>
      <c r="L40" s="213">
        <v>0.10235906193166368</v>
      </c>
      <c r="M40" s="212">
        <f t="shared" si="22"/>
        <v>6.1279749999999966</v>
      </c>
      <c r="N40" s="210">
        <v>0</v>
      </c>
      <c r="O40" s="66">
        <v>0</v>
      </c>
      <c r="P40" s="211">
        <f t="shared" si="23"/>
        <v>0</v>
      </c>
      <c r="Q40" s="210">
        <v>14.284999999999997</v>
      </c>
      <c r="R40" s="66">
        <v>7.9674999999999994</v>
      </c>
      <c r="S40" s="211">
        <f t="shared" si="24"/>
        <v>6.3174999999999972</v>
      </c>
      <c r="T40" s="210">
        <v>0</v>
      </c>
      <c r="U40" s="66">
        <v>0</v>
      </c>
      <c r="V40" s="209">
        <f t="shared" si="25"/>
        <v>0</v>
      </c>
      <c r="W40" s="70">
        <v>14.284999999999997</v>
      </c>
      <c r="X40" s="208">
        <v>0.18919634062010363</v>
      </c>
      <c r="Y40" s="207">
        <f t="shared" si="6"/>
        <v>0.4365</v>
      </c>
      <c r="Z40" s="206">
        <v>7.9674999999999994</v>
      </c>
      <c r="AA40" s="205">
        <v>0.10552480611511718</v>
      </c>
      <c r="AB40" s="204">
        <f t="shared" si="7"/>
        <v>0.43650000000000005</v>
      </c>
      <c r="AC40" s="203">
        <f t="shared" si="26"/>
        <v>6.3174999999999972</v>
      </c>
    </row>
    <row r="41" spans="1:29" ht="15" x14ac:dyDescent="0.2">
      <c r="A41" s="405"/>
      <c r="B41" s="217" t="s">
        <v>17</v>
      </c>
      <c r="C41" s="215">
        <f t="shared" si="0"/>
        <v>0.45</v>
      </c>
      <c r="D41" s="210">
        <v>9.8692649999999986</v>
      </c>
      <c r="E41" s="214">
        <v>0.13071255321036523</v>
      </c>
      <c r="F41" s="206">
        <v>7.0145550000000005</v>
      </c>
      <c r="G41" s="213">
        <v>9.2903615482751917E-2</v>
      </c>
      <c r="H41" s="212">
        <f t="shared" si="21"/>
        <v>2.8547099999999981</v>
      </c>
      <c r="I41" s="210">
        <v>21.931699999999996</v>
      </c>
      <c r="J41" s="214">
        <v>0.29047234046747827</v>
      </c>
      <c r="K41" s="206">
        <v>15.587900000000001</v>
      </c>
      <c r="L41" s="213">
        <v>0.20645247885055984</v>
      </c>
      <c r="M41" s="212">
        <f t="shared" si="22"/>
        <v>6.3437999999999946</v>
      </c>
      <c r="N41" s="210">
        <v>0</v>
      </c>
      <c r="O41" s="66">
        <v>0</v>
      </c>
      <c r="P41" s="211">
        <f t="shared" si="23"/>
        <v>0</v>
      </c>
      <c r="Q41" s="210">
        <v>22.609999999999996</v>
      </c>
      <c r="R41" s="66">
        <v>16.07</v>
      </c>
      <c r="S41" s="211">
        <f t="shared" si="24"/>
        <v>6.5399999999999956</v>
      </c>
      <c r="T41" s="210">
        <v>0</v>
      </c>
      <c r="U41" s="66">
        <v>0</v>
      </c>
      <c r="V41" s="209">
        <f t="shared" si="25"/>
        <v>0</v>
      </c>
      <c r="W41" s="70">
        <v>22.609999999999996</v>
      </c>
      <c r="X41" s="208">
        <v>0.29945602110049307</v>
      </c>
      <c r="Y41" s="207">
        <f t="shared" si="6"/>
        <v>0.4365</v>
      </c>
      <c r="Z41" s="206">
        <v>16.07</v>
      </c>
      <c r="AA41" s="205">
        <v>0.21283760706243279</v>
      </c>
      <c r="AB41" s="204">
        <f t="shared" si="7"/>
        <v>0.4365</v>
      </c>
      <c r="AC41" s="203">
        <f t="shared" si="26"/>
        <v>6.5399999999999956</v>
      </c>
    </row>
    <row r="42" spans="1:29" ht="15" x14ac:dyDescent="0.2">
      <c r="A42" s="405"/>
      <c r="B42" s="217" t="s">
        <v>16</v>
      </c>
      <c r="C42" s="215">
        <f t="shared" si="0"/>
        <v>0.45</v>
      </c>
      <c r="D42" s="210">
        <v>16.06647375</v>
      </c>
      <c r="E42" s="214">
        <v>0.21279090235694464</v>
      </c>
      <c r="F42" s="206">
        <v>12.077954999999999</v>
      </c>
      <c r="G42" s="213">
        <v>0.15996534165574022</v>
      </c>
      <c r="H42" s="212">
        <f t="shared" si="21"/>
        <v>3.9885187500000008</v>
      </c>
      <c r="I42" s="210">
        <v>35.703274999999998</v>
      </c>
      <c r="J42" s="214">
        <v>0.47286867190432141</v>
      </c>
      <c r="K42" s="206">
        <v>26.839899999999997</v>
      </c>
      <c r="L42" s="213">
        <v>0.355478537012756</v>
      </c>
      <c r="M42" s="212">
        <f t="shared" si="22"/>
        <v>8.8633750000000013</v>
      </c>
      <c r="N42" s="210">
        <v>0</v>
      </c>
      <c r="O42" s="66">
        <v>0</v>
      </c>
      <c r="P42" s="211">
        <f t="shared" si="23"/>
        <v>0</v>
      </c>
      <c r="Q42" s="210">
        <v>36.807500000000005</v>
      </c>
      <c r="R42" s="66">
        <v>27.669999999999995</v>
      </c>
      <c r="S42" s="211">
        <f t="shared" si="24"/>
        <v>9.1375000000000099</v>
      </c>
      <c r="T42" s="210">
        <v>0</v>
      </c>
      <c r="U42" s="66">
        <v>0</v>
      </c>
      <c r="V42" s="209">
        <f t="shared" si="25"/>
        <v>0</v>
      </c>
      <c r="W42" s="70">
        <v>36.807500000000005</v>
      </c>
      <c r="X42" s="208">
        <v>0.48749347619002215</v>
      </c>
      <c r="Y42" s="207">
        <f t="shared" si="6"/>
        <v>0.43649999999999994</v>
      </c>
      <c r="Z42" s="206">
        <v>27.669999999999995</v>
      </c>
      <c r="AA42" s="205">
        <v>0.36647271856985153</v>
      </c>
      <c r="AB42" s="204">
        <f t="shared" si="7"/>
        <v>0.43650000000000005</v>
      </c>
      <c r="AC42" s="203">
        <f t="shared" si="26"/>
        <v>9.1375000000000099</v>
      </c>
    </row>
    <row r="43" spans="1:29" ht="15" x14ac:dyDescent="0.2">
      <c r="A43" s="405"/>
      <c r="B43" s="217" t="s">
        <v>15</v>
      </c>
      <c r="C43" s="215">
        <f t="shared" si="0"/>
        <v>0.45</v>
      </c>
      <c r="D43" s="210">
        <v>11.004165</v>
      </c>
      <c r="E43" s="214">
        <v>0.14574362965207022</v>
      </c>
      <c r="F43" s="206">
        <v>11.004165</v>
      </c>
      <c r="G43" s="213">
        <v>0.14574363076043409</v>
      </c>
      <c r="H43" s="212">
        <f t="shared" si="21"/>
        <v>0</v>
      </c>
      <c r="I43" s="210">
        <v>24.453700000000001</v>
      </c>
      <c r="J43" s="214">
        <v>0.32387473256015609</v>
      </c>
      <c r="K43" s="206">
        <v>24.453700000000001</v>
      </c>
      <c r="L43" s="213">
        <v>0.32387473502318687</v>
      </c>
      <c r="M43" s="212">
        <f t="shared" si="22"/>
        <v>0</v>
      </c>
      <c r="N43" s="210">
        <v>0</v>
      </c>
      <c r="O43" s="66">
        <v>0</v>
      </c>
      <c r="P43" s="211">
        <f t="shared" si="23"/>
        <v>0</v>
      </c>
      <c r="Q43" s="210">
        <v>25.21</v>
      </c>
      <c r="R43" s="66">
        <v>25.21</v>
      </c>
      <c r="S43" s="211">
        <f t="shared" si="24"/>
        <v>0</v>
      </c>
      <c r="T43" s="210">
        <v>0</v>
      </c>
      <c r="U43" s="66">
        <v>0</v>
      </c>
      <c r="V43" s="209">
        <f t="shared" si="25"/>
        <v>0</v>
      </c>
      <c r="W43" s="70">
        <v>25.21</v>
      </c>
      <c r="X43" s="208">
        <v>0.33389147686614029</v>
      </c>
      <c r="Y43" s="207">
        <f t="shared" si="6"/>
        <v>0.4365</v>
      </c>
      <c r="Z43" s="206">
        <v>25.21</v>
      </c>
      <c r="AA43" s="205">
        <v>0.3338914794053473</v>
      </c>
      <c r="AB43" s="204">
        <f t="shared" si="7"/>
        <v>0.4365</v>
      </c>
      <c r="AC43" s="203">
        <f t="shared" si="26"/>
        <v>0</v>
      </c>
    </row>
    <row r="44" spans="1:29" ht="15" x14ac:dyDescent="0.2">
      <c r="A44" s="405"/>
      <c r="B44" s="216" t="s">
        <v>14</v>
      </c>
      <c r="C44" s="215">
        <f t="shared" si="0"/>
        <v>0.4499999999999999</v>
      </c>
      <c r="D44" s="210">
        <v>6.989456249999999</v>
      </c>
      <c r="E44" s="214">
        <v>9.2571196739538841E-2</v>
      </c>
      <c r="F44" s="206">
        <v>4.9368150000000002</v>
      </c>
      <c r="G44" s="213">
        <v>6.5385183018663612E-2</v>
      </c>
      <c r="H44" s="212">
        <f t="shared" si="21"/>
        <v>2.0526412499999989</v>
      </c>
      <c r="I44" s="210">
        <v>15.532125000000001</v>
      </c>
      <c r="J44" s="214">
        <v>0.20571377053230858</v>
      </c>
      <c r="K44" s="206">
        <v>10.970700000000001</v>
      </c>
      <c r="L44" s="213">
        <v>0.14530040670814137</v>
      </c>
      <c r="M44" s="212">
        <f t="shared" si="22"/>
        <v>4.5614249999999998</v>
      </c>
      <c r="N44" s="210">
        <v>0</v>
      </c>
      <c r="O44" s="66">
        <v>0</v>
      </c>
      <c r="P44" s="211">
        <f t="shared" si="23"/>
        <v>0</v>
      </c>
      <c r="Q44" s="210">
        <v>16.012499999999999</v>
      </c>
      <c r="R44" s="66">
        <v>11.31</v>
      </c>
      <c r="S44" s="211">
        <f t="shared" si="24"/>
        <v>4.7024999999999988</v>
      </c>
      <c r="T44" s="210">
        <v>0</v>
      </c>
      <c r="U44" s="66">
        <v>0</v>
      </c>
      <c r="V44" s="209">
        <f t="shared" si="25"/>
        <v>0</v>
      </c>
      <c r="W44" s="70">
        <v>16.012499999999999</v>
      </c>
      <c r="X44" s="208">
        <v>0.21207605209516345</v>
      </c>
      <c r="Y44" s="207">
        <f t="shared" si="6"/>
        <v>0.43649999999999994</v>
      </c>
      <c r="Z44" s="206">
        <v>11.31</v>
      </c>
      <c r="AA44" s="205">
        <v>0.14979423371973336</v>
      </c>
      <c r="AB44" s="204">
        <f t="shared" si="7"/>
        <v>0.4365</v>
      </c>
      <c r="AC44" s="203">
        <f t="shared" si="26"/>
        <v>4.7024999999999988</v>
      </c>
    </row>
    <row r="45" spans="1:29" ht="15" x14ac:dyDescent="0.2">
      <c r="A45" s="405"/>
      <c r="B45" s="202" t="s">
        <v>13</v>
      </c>
      <c r="C45" s="158">
        <f t="shared" si="0"/>
        <v>0.45</v>
      </c>
      <c r="D45" s="153">
        <v>1.3018612500000002</v>
      </c>
      <c r="E45" s="157">
        <v>1.7242379033609659E-2</v>
      </c>
      <c r="F45" s="149">
        <v>0</v>
      </c>
      <c r="G45" s="156">
        <v>0</v>
      </c>
      <c r="H45" s="155">
        <f t="shared" si="21"/>
        <v>1.3018612500000002</v>
      </c>
      <c r="I45" s="153">
        <v>2.8930250000000002</v>
      </c>
      <c r="J45" s="157">
        <v>3.8316397852465905E-2</v>
      </c>
      <c r="K45" s="149">
        <v>0</v>
      </c>
      <c r="L45" s="156">
        <v>0</v>
      </c>
      <c r="M45" s="155">
        <f t="shared" si="22"/>
        <v>2.8930250000000002</v>
      </c>
      <c r="N45" s="153">
        <v>0</v>
      </c>
      <c r="O45" s="21">
        <v>0</v>
      </c>
      <c r="P45" s="154">
        <f t="shared" si="23"/>
        <v>0</v>
      </c>
      <c r="Q45" s="153">
        <v>2.9825000000000004</v>
      </c>
      <c r="R45" s="21">
        <v>0</v>
      </c>
      <c r="S45" s="154">
        <f t="shared" si="24"/>
        <v>2.9825000000000004</v>
      </c>
      <c r="T45" s="153">
        <v>0</v>
      </c>
      <c r="U45" s="21">
        <v>0</v>
      </c>
      <c r="V45" s="152">
        <f t="shared" si="25"/>
        <v>0</v>
      </c>
      <c r="W45" s="25">
        <v>2.9825000000000004</v>
      </c>
      <c r="X45" s="151">
        <v>3.9501441085016402E-2</v>
      </c>
      <c r="Y45" s="150">
        <f t="shared" si="6"/>
        <v>0.4365</v>
      </c>
      <c r="Z45" s="149">
        <v>0</v>
      </c>
      <c r="AA45" s="148">
        <v>0</v>
      </c>
      <c r="AB45" s="147">
        <f t="shared" si="7"/>
        <v>1</v>
      </c>
      <c r="AC45" s="146">
        <f t="shared" si="26"/>
        <v>2.9825000000000004</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0</v>
      </c>
      <c r="R46" s="54">
        <v>0</v>
      </c>
      <c r="S46" s="196">
        <f t="shared" si="24"/>
        <v>0</v>
      </c>
      <c r="T46" s="195">
        <v>0</v>
      </c>
      <c r="U46" s="54">
        <v>0</v>
      </c>
      <c r="V46" s="194">
        <f t="shared" si="25"/>
        <v>0</v>
      </c>
      <c r="W46" s="58">
        <v>0</v>
      </c>
      <c r="X46" s="193">
        <v>0</v>
      </c>
      <c r="Y46" s="192">
        <f t="shared" si="6"/>
        <v>1</v>
      </c>
      <c r="Z46" s="191">
        <v>0</v>
      </c>
      <c r="AA46" s="190">
        <v>0</v>
      </c>
      <c r="AB46" s="189">
        <f t="shared" si="7"/>
        <v>1</v>
      </c>
      <c r="AC46" s="188">
        <f t="shared" si="26"/>
        <v>0</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0</v>
      </c>
      <c r="R47" s="43">
        <v>0</v>
      </c>
      <c r="S47" s="182">
        <f t="shared" si="24"/>
        <v>0</v>
      </c>
      <c r="T47" s="181">
        <v>0</v>
      </c>
      <c r="U47" s="43">
        <v>0</v>
      </c>
      <c r="V47" s="180">
        <f t="shared" si="25"/>
        <v>0</v>
      </c>
      <c r="W47" s="47">
        <v>0</v>
      </c>
      <c r="X47" s="179">
        <v>0</v>
      </c>
      <c r="Y47" s="178">
        <f t="shared" si="6"/>
        <v>1</v>
      </c>
      <c r="Z47" s="177">
        <v>0</v>
      </c>
      <c r="AA47" s="176">
        <v>0</v>
      </c>
      <c r="AB47" s="175">
        <f t="shared" si="7"/>
        <v>1</v>
      </c>
      <c r="AC47" s="174">
        <f t="shared" si="26"/>
        <v>0</v>
      </c>
    </row>
    <row r="48" spans="1:29" ht="15" x14ac:dyDescent="0.2">
      <c r="A48" s="405"/>
      <c r="B48" s="173" t="s">
        <v>10</v>
      </c>
      <c r="C48" s="172">
        <f t="shared" si="0"/>
        <v>0.45000000000000007</v>
      </c>
      <c r="D48" s="167">
        <f>SUM(D36:D47)</f>
        <v>53.088221249999997</v>
      </c>
      <c r="E48" s="171">
        <v>0.70312195943510147</v>
      </c>
      <c r="F48" s="163">
        <f>SUM(F36:F47)</f>
        <v>39.060202500000003</v>
      </c>
      <c r="G48" s="170">
        <v>0.51732918677498796</v>
      </c>
      <c r="H48" s="169">
        <f>SUM(H36:H47)</f>
        <v>14.028018749999996</v>
      </c>
      <c r="I48" s="167">
        <f>SUM(I36:I47)</f>
        <v>117.97382499999998</v>
      </c>
      <c r="J48" s="171">
        <v>1.5624932431891143</v>
      </c>
      <c r="K48" s="163">
        <f>SUM(K36:K47)</f>
        <v>86.800449999999984</v>
      </c>
      <c r="L48" s="170">
        <v>1.1496204150555285</v>
      </c>
      <c r="M48" s="169">
        <f t="shared" ref="M48:W48" si="27">SUM(M36:M47)</f>
        <v>31.173374999999993</v>
      </c>
      <c r="N48" s="167">
        <f t="shared" si="27"/>
        <v>0</v>
      </c>
      <c r="O48" s="32">
        <f t="shared" si="27"/>
        <v>0</v>
      </c>
      <c r="P48" s="168">
        <f t="shared" si="27"/>
        <v>0</v>
      </c>
      <c r="Q48" s="167">
        <f t="shared" si="27"/>
        <v>121.6225</v>
      </c>
      <c r="R48" s="32">
        <f t="shared" si="27"/>
        <v>89.484999999999999</v>
      </c>
      <c r="S48" s="168">
        <f t="shared" si="27"/>
        <v>32.137500000000003</v>
      </c>
      <c r="T48" s="167">
        <f t="shared" si="27"/>
        <v>0</v>
      </c>
      <c r="U48" s="32">
        <f t="shared" si="27"/>
        <v>0</v>
      </c>
      <c r="V48" s="166">
        <f t="shared" si="27"/>
        <v>0</v>
      </c>
      <c r="W48" s="36">
        <f t="shared" si="27"/>
        <v>121.6225</v>
      </c>
      <c r="X48" s="165">
        <v>1.6108177764836233</v>
      </c>
      <c r="Y48" s="164">
        <f t="shared" si="6"/>
        <v>0.43649999999999994</v>
      </c>
      <c r="Z48" s="163">
        <f>SUM(Z36:Z47)</f>
        <v>89.484999999999999</v>
      </c>
      <c r="AA48" s="162">
        <v>1.1851756856242563</v>
      </c>
      <c r="AB48" s="161">
        <f t="shared" si="7"/>
        <v>0.43650000000000005</v>
      </c>
      <c r="AC48" s="160">
        <f>SUM(AC36:AC47)</f>
        <v>32.137500000000003</v>
      </c>
    </row>
    <row r="49" spans="1:29" ht="15" x14ac:dyDescent="0.2">
      <c r="A49" s="405"/>
      <c r="B49" s="159" t="s">
        <v>9</v>
      </c>
      <c r="C49" s="158">
        <f t="shared" si="0"/>
        <v>0.45000000000000007</v>
      </c>
      <c r="D49" s="153">
        <f>SUM(D39:D44)</f>
        <v>51.752531249999997</v>
      </c>
      <c r="E49" s="157">
        <v>0.68543153869986417</v>
      </c>
      <c r="F49" s="149">
        <f>SUM(F39:F44)</f>
        <v>39.060202500000003</v>
      </c>
      <c r="G49" s="156">
        <v>0.51732918677498796</v>
      </c>
      <c r="H49" s="155">
        <f>SUM(H39:H44)</f>
        <v>12.692328749999996</v>
      </c>
      <c r="I49" s="153">
        <f>SUM(I39:I44)</f>
        <v>115.00562499999998</v>
      </c>
      <c r="J49" s="157">
        <v>1.5231811971108089</v>
      </c>
      <c r="K49" s="149">
        <f>SUM(K39:K44)</f>
        <v>86.800449999999984</v>
      </c>
      <c r="L49" s="156">
        <v>1.1496204150555285</v>
      </c>
      <c r="M49" s="155">
        <f t="shared" ref="M49:W49" si="28">SUM(M39:M44)</f>
        <v>28.20517499999999</v>
      </c>
      <c r="N49" s="153">
        <f t="shared" si="28"/>
        <v>0</v>
      </c>
      <c r="O49" s="21">
        <f t="shared" si="28"/>
        <v>0</v>
      </c>
      <c r="P49" s="154">
        <f t="shared" si="28"/>
        <v>0</v>
      </c>
      <c r="Q49" s="153">
        <f t="shared" si="28"/>
        <v>118.56250000000001</v>
      </c>
      <c r="R49" s="21">
        <f t="shared" si="28"/>
        <v>89.484999999999999</v>
      </c>
      <c r="S49" s="154">
        <f t="shared" si="28"/>
        <v>29.077500000000001</v>
      </c>
      <c r="T49" s="153">
        <f t="shared" si="28"/>
        <v>0</v>
      </c>
      <c r="U49" s="21">
        <f t="shared" si="28"/>
        <v>0</v>
      </c>
      <c r="V49" s="152">
        <f t="shared" si="28"/>
        <v>0</v>
      </c>
      <c r="W49" s="25">
        <f t="shared" si="28"/>
        <v>118.56250000000001</v>
      </c>
      <c r="X49" s="151">
        <v>1.5702898939286696</v>
      </c>
      <c r="Y49" s="150">
        <f t="shared" si="6"/>
        <v>0.43649999999999994</v>
      </c>
      <c r="Z49" s="149">
        <f>SUM(Z39:Z44)</f>
        <v>89.484999999999999</v>
      </c>
      <c r="AA49" s="148">
        <v>1.1851756856242563</v>
      </c>
      <c r="AB49" s="147">
        <f t="shared" si="7"/>
        <v>0.43650000000000005</v>
      </c>
      <c r="AC49" s="146">
        <f>SUM(AC39:AC44)</f>
        <v>29.077500000000001</v>
      </c>
    </row>
    <row r="50" spans="1:29" ht="15.75" thickBot="1" x14ac:dyDescent="0.25">
      <c r="A50" s="422"/>
      <c r="B50" s="145" t="s">
        <v>8</v>
      </c>
      <c r="C50" s="144">
        <f t="shared" si="0"/>
        <v>0.45</v>
      </c>
      <c r="D50" s="139">
        <f>SUM(D36:D38,D45:D47)</f>
        <v>1.3356900000000003</v>
      </c>
      <c r="E50" s="143">
        <v>1.7690420735237404E-2</v>
      </c>
      <c r="F50" s="135">
        <f>SUM(F36:F38,F45:F47)</f>
        <v>0</v>
      </c>
      <c r="G50" s="142">
        <v>0</v>
      </c>
      <c r="H50" s="141">
        <f>SUM(H36:H38,H45:H47)</f>
        <v>1.3356900000000003</v>
      </c>
      <c r="I50" s="139">
        <f>SUM(I36:I38,I45:I47)</f>
        <v>2.9682000000000004</v>
      </c>
      <c r="J50" s="143">
        <v>3.9312046078305338E-2</v>
      </c>
      <c r="K50" s="135">
        <f>SUM(K36:K38,K45:K47)</f>
        <v>0</v>
      </c>
      <c r="L50" s="142">
        <v>0</v>
      </c>
      <c r="M50" s="141">
        <f t="shared" ref="M50:W50" si="29">SUM(M36:M38,M45:M47)</f>
        <v>2.9682000000000004</v>
      </c>
      <c r="N50" s="139">
        <f t="shared" si="29"/>
        <v>0</v>
      </c>
      <c r="O50" s="10">
        <f t="shared" si="29"/>
        <v>0</v>
      </c>
      <c r="P50" s="140">
        <f t="shared" si="29"/>
        <v>0</v>
      </c>
      <c r="Q50" s="139">
        <f t="shared" si="29"/>
        <v>3.0600000000000005</v>
      </c>
      <c r="R50" s="10">
        <f t="shared" si="29"/>
        <v>0</v>
      </c>
      <c r="S50" s="140">
        <f t="shared" si="29"/>
        <v>3.0600000000000005</v>
      </c>
      <c r="T50" s="139">
        <f t="shared" si="29"/>
        <v>0</v>
      </c>
      <c r="U50" s="10">
        <f t="shared" si="29"/>
        <v>0</v>
      </c>
      <c r="V50" s="138">
        <f t="shared" si="29"/>
        <v>0</v>
      </c>
      <c r="W50" s="14">
        <f t="shared" si="29"/>
        <v>3.0600000000000005</v>
      </c>
      <c r="X50" s="137">
        <v>4.0527882554953959E-2</v>
      </c>
      <c r="Y50" s="136">
        <f t="shared" si="6"/>
        <v>0.4365</v>
      </c>
      <c r="Z50" s="135">
        <f>SUM(Z36:Z38,Z45:Z47)</f>
        <v>0</v>
      </c>
      <c r="AA50" s="134">
        <v>0</v>
      </c>
      <c r="AB50" s="133">
        <f t="shared" si="7"/>
        <v>1</v>
      </c>
      <c r="AC50" s="132">
        <f>SUM(AC36:AC38,AC45:AC47)</f>
        <v>3.0600000000000005</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201</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62:AC62"/>
    <mergeCell ref="A59:AC59"/>
    <mergeCell ref="A55:AC55"/>
    <mergeCell ref="A6:A20"/>
    <mergeCell ref="A21:A35"/>
    <mergeCell ref="A36:A50"/>
    <mergeCell ref="A56:AC56"/>
    <mergeCell ref="A57:AC57"/>
    <mergeCell ref="A58:AC58"/>
    <mergeCell ref="A60:AC60"/>
    <mergeCell ref="A61:AC61"/>
    <mergeCell ref="B52:AC52"/>
    <mergeCell ref="B53:AC53"/>
    <mergeCell ref="AB3:AB4"/>
    <mergeCell ref="AC3:AC4"/>
    <mergeCell ref="Z3:AA4"/>
    <mergeCell ref="W3:X4"/>
    <mergeCell ref="A3:A5"/>
    <mergeCell ref="B3:B5"/>
    <mergeCell ref="D4:E4"/>
    <mergeCell ref="F4:G4"/>
    <mergeCell ref="Y3:Y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NinepipeReuse!A1</f>
        <v>FIIP DIVERSION: Project "Pump-Back" Irrigation below Ninepipe Reservoir</v>
      </c>
      <c r="C1" s="288"/>
      <c r="D1" s="288"/>
      <c r="E1" s="288"/>
      <c r="F1" s="288"/>
      <c r="G1" s="288"/>
      <c r="H1" s="288"/>
      <c r="I1" s="288"/>
      <c r="J1" s="288"/>
      <c r="K1" s="288"/>
      <c r="L1" s="288"/>
      <c r="M1" s="288"/>
      <c r="N1" s="288"/>
      <c r="O1" s="288"/>
    </row>
    <row r="2" spans="2:15" ht="23.25" x14ac:dyDescent="0.35">
      <c r="B2" s="130" t="str">
        <f>NinepipeReuse!A2</f>
        <v>76 Acres (0% Sprinkler / 100%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7.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206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289</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202</v>
      </c>
      <c r="U3" s="280"/>
      <c r="V3" s="279"/>
      <c r="W3" s="281" t="s">
        <v>205</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23.704999999999998</v>
      </c>
      <c r="R6" s="88">
        <v>22.902500000000003</v>
      </c>
      <c r="S6" s="240">
        <f t="shared" ref="S6:S17" si="4">Q6-R6</f>
        <v>0.80249999999999488</v>
      </c>
      <c r="T6" s="239">
        <v>0</v>
      </c>
      <c r="U6" s="88">
        <v>0</v>
      </c>
      <c r="V6" s="238">
        <f t="shared" ref="V6:V17" si="5">T6-U6</f>
        <v>0</v>
      </c>
      <c r="W6" s="239">
        <v>0</v>
      </c>
      <c r="X6" s="88">
        <v>25.252500000000001</v>
      </c>
      <c r="Y6" s="238">
        <f t="shared" ref="Y6:Y17" si="6">W6-X6</f>
        <v>-25.252500000000001</v>
      </c>
      <c r="Z6" s="92">
        <v>23.704999999999998</v>
      </c>
      <c r="AA6" s="237">
        <v>2.4149906436555348E-3</v>
      </c>
      <c r="AB6" s="236">
        <f t="shared" ref="AB6:AB50" si="7">IFERROR(D6/Z6,1)</f>
        <v>0</v>
      </c>
      <c r="AC6" s="235">
        <v>48.155000000000001</v>
      </c>
      <c r="AD6" s="234">
        <v>4.9058795391480805E-3</v>
      </c>
      <c r="AE6" s="233">
        <f t="shared" ref="AE6:AE50" si="8">IFERROR(F6/AC6,1)</f>
        <v>0</v>
      </c>
      <c r="AF6" s="232">
        <f t="shared" ref="AF6:AF17" si="9">Z6-AC6</f>
        <v>-24.450000000000003</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16.8325</v>
      </c>
      <c r="R7" s="66">
        <v>16.9725</v>
      </c>
      <c r="S7" s="211">
        <f t="shared" si="4"/>
        <v>-0.14000000000000057</v>
      </c>
      <c r="T7" s="210">
        <v>0</v>
      </c>
      <c r="U7" s="66">
        <v>0</v>
      </c>
      <c r="V7" s="209">
        <f t="shared" si="5"/>
        <v>0</v>
      </c>
      <c r="W7" s="210">
        <v>0</v>
      </c>
      <c r="X7" s="66">
        <v>0</v>
      </c>
      <c r="Y7" s="209">
        <f t="shared" si="6"/>
        <v>0</v>
      </c>
      <c r="Z7" s="70">
        <v>16.8325</v>
      </c>
      <c r="AA7" s="208">
        <v>1.7148420168458885E-3</v>
      </c>
      <c r="AB7" s="207">
        <f t="shared" si="7"/>
        <v>0</v>
      </c>
      <c r="AC7" s="206">
        <v>16.9725</v>
      </c>
      <c r="AD7" s="205">
        <v>1.7291047757904848E-3</v>
      </c>
      <c r="AE7" s="204">
        <f t="shared" si="8"/>
        <v>0</v>
      </c>
      <c r="AF7" s="203">
        <f t="shared" si="9"/>
        <v>-0.14000000000000057</v>
      </c>
    </row>
    <row r="8" spans="1:33" ht="15" x14ac:dyDescent="0.2">
      <c r="A8" s="405"/>
      <c r="B8" s="231" t="s">
        <v>20</v>
      </c>
      <c r="C8" s="230">
        <f t="shared" si="0"/>
        <v>0.52903940891497403</v>
      </c>
      <c r="D8" s="225">
        <v>1.5668549999999999</v>
      </c>
      <c r="E8" s="229">
        <v>1.5962624614912014E-4</v>
      </c>
      <c r="F8" s="221">
        <v>0</v>
      </c>
      <c r="G8" s="228">
        <v>0</v>
      </c>
      <c r="H8" s="227">
        <f t="shared" si="1"/>
        <v>1.5668549999999999</v>
      </c>
      <c r="I8" s="225">
        <v>2.961698076923077</v>
      </c>
      <c r="J8" s="229">
        <v>3.0172846003382497E-4</v>
      </c>
      <c r="K8" s="221">
        <v>0</v>
      </c>
      <c r="L8" s="228">
        <v>0</v>
      </c>
      <c r="M8" s="227">
        <f t="shared" si="2"/>
        <v>2.961698076923077</v>
      </c>
      <c r="N8" s="225">
        <v>0</v>
      </c>
      <c r="O8" s="77">
        <v>0</v>
      </c>
      <c r="P8" s="226">
        <f t="shared" si="3"/>
        <v>0</v>
      </c>
      <c r="Q8" s="225">
        <v>10.494999999999999</v>
      </c>
      <c r="R8" s="77">
        <v>11.280000000000001</v>
      </c>
      <c r="S8" s="226">
        <f t="shared" si="4"/>
        <v>-0.78500000000000192</v>
      </c>
      <c r="T8" s="225">
        <v>0</v>
      </c>
      <c r="U8" s="77">
        <v>0</v>
      </c>
      <c r="V8" s="224">
        <f t="shared" si="5"/>
        <v>0</v>
      </c>
      <c r="W8" s="225">
        <v>0</v>
      </c>
      <c r="X8" s="77">
        <v>0</v>
      </c>
      <c r="Y8" s="224">
        <f t="shared" si="6"/>
        <v>0</v>
      </c>
      <c r="Z8" s="81">
        <v>10.494999999999999</v>
      </c>
      <c r="AA8" s="223">
        <v>1.0691975028544541E-3</v>
      </c>
      <c r="AB8" s="222">
        <f t="shared" si="7"/>
        <v>0.14929537875178656</v>
      </c>
      <c r="AC8" s="221">
        <v>11.280000000000001</v>
      </c>
      <c r="AD8" s="220">
        <v>1.1491708275691071E-3</v>
      </c>
      <c r="AE8" s="219">
        <f t="shared" si="8"/>
        <v>0</v>
      </c>
      <c r="AF8" s="218">
        <f t="shared" si="9"/>
        <v>-0.78500000000000192</v>
      </c>
    </row>
    <row r="9" spans="1:33" ht="15" x14ac:dyDescent="0.2">
      <c r="A9" s="405"/>
      <c r="B9" s="201" t="s">
        <v>19</v>
      </c>
      <c r="C9" s="200">
        <f t="shared" si="0"/>
        <v>0.53881878493510094</v>
      </c>
      <c r="D9" s="195">
        <v>58.229501250000006</v>
      </c>
      <c r="E9" s="199">
        <v>5.9322379541648712E-3</v>
      </c>
      <c r="F9" s="191">
        <v>45.073918499999998</v>
      </c>
      <c r="G9" s="198">
        <v>4.5919886723783231E-3</v>
      </c>
      <c r="H9" s="197">
        <f t="shared" si="1"/>
        <v>13.155582750000008</v>
      </c>
      <c r="I9" s="195">
        <v>108.06880323783361</v>
      </c>
      <c r="J9" s="199">
        <v>1.1009708866923398E-2</v>
      </c>
      <c r="K9" s="191">
        <v>86.287967150706422</v>
      </c>
      <c r="L9" s="198">
        <v>8.7907459769355697E-3</v>
      </c>
      <c r="M9" s="197">
        <f t="shared" si="2"/>
        <v>21.780836087127184</v>
      </c>
      <c r="N9" s="195">
        <v>0</v>
      </c>
      <c r="O9" s="54">
        <v>0</v>
      </c>
      <c r="P9" s="196">
        <f t="shared" si="3"/>
        <v>0</v>
      </c>
      <c r="Q9" s="195">
        <v>17.46</v>
      </c>
      <c r="R9" s="54">
        <v>14.337499999999999</v>
      </c>
      <c r="S9" s="196">
        <f t="shared" si="4"/>
        <v>3.1225000000000023</v>
      </c>
      <c r="T9" s="195">
        <v>3.7199999999999998</v>
      </c>
      <c r="U9" s="54">
        <v>43.6325</v>
      </c>
      <c r="V9" s="194">
        <f t="shared" si="5"/>
        <v>-39.912500000000001</v>
      </c>
      <c r="W9" s="195">
        <v>0</v>
      </c>
      <c r="X9" s="54">
        <v>0</v>
      </c>
      <c r="Y9" s="194">
        <f t="shared" si="6"/>
        <v>0</v>
      </c>
      <c r="Z9" s="58">
        <v>21.18</v>
      </c>
      <c r="AA9" s="193">
        <v>2.1577516065228526E-3</v>
      </c>
      <c r="AB9" s="192">
        <f t="shared" si="7"/>
        <v>2.7492682365439096</v>
      </c>
      <c r="AC9" s="191">
        <v>57.97</v>
      </c>
      <c r="AD9" s="190">
        <v>5.9058007867181855E-3</v>
      </c>
      <c r="AE9" s="189">
        <f t="shared" si="8"/>
        <v>0.77753870105226841</v>
      </c>
      <c r="AF9" s="188">
        <f t="shared" si="9"/>
        <v>-36.79</v>
      </c>
    </row>
    <row r="10" spans="1:33" ht="15" x14ac:dyDescent="0.2">
      <c r="A10" s="405"/>
      <c r="B10" s="217" t="s">
        <v>18</v>
      </c>
      <c r="C10" s="215">
        <f t="shared" si="0"/>
        <v>0.56441041769792522</v>
      </c>
      <c r="D10" s="210">
        <v>103.85333624999998</v>
      </c>
      <c r="E10" s="214">
        <v>1.0580250384145208E-2</v>
      </c>
      <c r="F10" s="206">
        <v>391.46321624999996</v>
      </c>
      <c r="G10" s="213">
        <v>3.9881037959297587E-2</v>
      </c>
      <c r="H10" s="212">
        <f t="shared" si="1"/>
        <v>-287.60987999999998</v>
      </c>
      <c r="I10" s="210">
        <v>184.00322352941174</v>
      </c>
      <c r="J10" s="214">
        <v>1.8745668138620008E-2</v>
      </c>
      <c r="K10" s="206">
        <v>722.54914705882345</v>
      </c>
      <c r="L10" s="213">
        <v>7.3611028482707494E-2</v>
      </c>
      <c r="M10" s="212">
        <f t="shared" si="2"/>
        <v>-538.54592352941177</v>
      </c>
      <c r="N10" s="210">
        <v>0</v>
      </c>
      <c r="O10" s="66">
        <v>0</v>
      </c>
      <c r="P10" s="211">
        <f t="shared" si="3"/>
        <v>0</v>
      </c>
      <c r="Q10" s="210">
        <v>32.51</v>
      </c>
      <c r="R10" s="66">
        <v>59.81750000000001</v>
      </c>
      <c r="S10" s="211">
        <f t="shared" si="4"/>
        <v>-27.307500000000012</v>
      </c>
      <c r="T10" s="210">
        <v>0</v>
      </c>
      <c r="U10" s="66">
        <v>791.255</v>
      </c>
      <c r="V10" s="209">
        <f t="shared" si="5"/>
        <v>-791.255</v>
      </c>
      <c r="W10" s="210">
        <v>202.43249999999998</v>
      </c>
      <c r="X10" s="66">
        <v>0</v>
      </c>
      <c r="Y10" s="209">
        <f t="shared" si="6"/>
        <v>202.43249999999998</v>
      </c>
      <c r="Z10" s="70">
        <v>234.94249999999997</v>
      </c>
      <c r="AA10" s="208">
        <v>2.3935200982790145E-2</v>
      </c>
      <c r="AB10" s="207">
        <f t="shared" si="7"/>
        <v>0.44203724847569087</v>
      </c>
      <c r="AC10" s="206">
        <v>851.07249999999999</v>
      </c>
      <c r="AD10" s="205">
        <v>8.6704582371126673E-2</v>
      </c>
      <c r="AE10" s="204">
        <f t="shared" si="8"/>
        <v>0.45996459320445671</v>
      </c>
      <c r="AF10" s="203">
        <f t="shared" si="9"/>
        <v>-616.13</v>
      </c>
    </row>
    <row r="11" spans="1:33" ht="15" x14ac:dyDescent="0.2">
      <c r="A11" s="405"/>
      <c r="B11" s="217" t="s">
        <v>17</v>
      </c>
      <c r="C11" s="215">
        <f t="shared" si="0"/>
        <v>0.58954650466055336</v>
      </c>
      <c r="D11" s="210">
        <v>964.71738749999997</v>
      </c>
      <c r="E11" s="214">
        <v>9.8282365095309465E-2</v>
      </c>
      <c r="F11" s="206">
        <v>1065.6618675</v>
      </c>
      <c r="G11" s="213">
        <v>0.10856627040636659</v>
      </c>
      <c r="H11" s="212">
        <f t="shared" si="1"/>
        <v>-100.94448</v>
      </c>
      <c r="I11" s="210">
        <v>1636.3719907990312</v>
      </c>
      <c r="J11" s="214">
        <v>0.16670841794219116</v>
      </c>
      <c r="K11" s="206">
        <v>1806.6663459291765</v>
      </c>
      <c r="L11" s="213">
        <v>0.18405746984864241</v>
      </c>
      <c r="M11" s="212">
        <f t="shared" si="2"/>
        <v>-170.29435513014528</v>
      </c>
      <c r="N11" s="210">
        <v>0</v>
      </c>
      <c r="O11" s="66">
        <v>0</v>
      </c>
      <c r="P11" s="211">
        <f t="shared" si="3"/>
        <v>0</v>
      </c>
      <c r="Q11" s="210">
        <v>217.9675</v>
      </c>
      <c r="R11" s="66">
        <v>147.5675</v>
      </c>
      <c r="S11" s="211">
        <f t="shared" si="4"/>
        <v>70.400000000000006</v>
      </c>
      <c r="T11" s="210">
        <v>1607.45</v>
      </c>
      <c r="U11" s="66">
        <v>2010.9349999999999</v>
      </c>
      <c r="V11" s="209">
        <f t="shared" si="5"/>
        <v>-403.4849999999999</v>
      </c>
      <c r="W11" s="210">
        <v>0</v>
      </c>
      <c r="X11" s="66">
        <v>0</v>
      </c>
      <c r="Y11" s="209">
        <f t="shared" si="6"/>
        <v>0</v>
      </c>
      <c r="Z11" s="70">
        <v>1825.4175</v>
      </c>
      <c r="AA11" s="208">
        <v>0.18596777824362276</v>
      </c>
      <c r="AB11" s="207">
        <f t="shared" si="7"/>
        <v>0.52849136567388011</v>
      </c>
      <c r="AC11" s="206">
        <v>2158.5025000000001</v>
      </c>
      <c r="AD11" s="205">
        <v>0.2199014276804066</v>
      </c>
      <c r="AE11" s="204">
        <f t="shared" si="8"/>
        <v>0.49370425445418753</v>
      </c>
      <c r="AF11" s="203">
        <f t="shared" si="9"/>
        <v>-333.08500000000004</v>
      </c>
    </row>
    <row r="12" spans="1:33" ht="15" x14ac:dyDescent="0.2">
      <c r="A12" s="405"/>
      <c r="B12" s="217" t="s">
        <v>16</v>
      </c>
      <c r="C12" s="215">
        <f t="shared" si="0"/>
        <v>0.58792120521880131</v>
      </c>
      <c r="D12" s="210">
        <v>1820.0607825</v>
      </c>
      <c r="E12" s="214">
        <v>0.185422052757725</v>
      </c>
      <c r="F12" s="206">
        <v>2023.4083500000002</v>
      </c>
      <c r="G12" s="213">
        <v>0.20613846170919695</v>
      </c>
      <c r="H12" s="212">
        <f t="shared" si="1"/>
        <v>-203.3475675000002</v>
      </c>
      <c r="I12" s="210">
        <v>3095.7563128253632</v>
      </c>
      <c r="J12" s="214">
        <v>0.31538589034004677</v>
      </c>
      <c r="K12" s="206">
        <v>3432.39395119552</v>
      </c>
      <c r="L12" s="213">
        <v>0.34968147140412703</v>
      </c>
      <c r="M12" s="212">
        <f t="shared" si="2"/>
        <v>-336.63763837015676</v>
      </c>
      <c r="N12" s="210">
        <v>0</v>
      </c>
      <c r="O12" s="66">
        <v>0</v>
      </c>
      <c r="P12" s="211">
        <f t="shared" si="3"/>
        <v>0</v>
      </c>
      <c r="Q12" s="210">
        <v>306.61500000000001</v>
      </c>
      <c r="R12" s="66">
        <v>288.31249999999994</v>
      </c>
      <c r="S12" s="211">
        <f t="shared" si="4"/>
        <v>18.302500000000066</v>
      </c>
      <c r="T12" s="210">
        <v>820.6825</v>
      </c>
      <c r="U12" s="66">
        <v>1439.0699999999997</v>
      </c>
      <c r="V12" s="209">
        <f t="shared" si="5"/>
        <v>-618.3874999999997</v>
      </c>
      <c r="W12" s="210">
        <v>2426.4850000000001</v>
      </c>
      <c r="X12" s="66">
        <v>2370.7725</v>
      </c>
      <c r="Y12" s="209">
        <f t="shared" si="6"/>
        <v>55.712500000000091</v>
      </c>
      <c r="Z12" s="70">
        <v>3553.7825000000003</v>
      </c>
      <c r="AA12" s="208">
        <v>0.36204815385305955</v>
      </c>
      <c r="AB12" s="207">
        <f t="shared" si="7"/>
        <v>0.5121474886265549</v>
      </c>
      <c r="AC12" s="206">
        <v>4098.1549999999997</v>
      </c>
      <c r="AD12" s="205">
        <v>0.41750710752273701</v>
      </c>
      <c r="AE12" s="204">
        <f t="shared" si="8"/>
        <v>0.49373641309320909</v>
      </c>
      <c r="AF12" s="203">
        <f t="shared" si="9"/>
        <v>-544.37249999999949</v>
      </c>
    </row>
    <row r="13" spans="1:33" ht="15" x14ac:dyDescent="0.2">
      <c r="A13" s="405"/>
      <c r="B13" s="217" t="s">
        <v>15</v>
      </c>
      <c r="C13" s="215">
        <f t="shared" si="0"/>
        <v>0.63291740849242561</v>
      </c>
      <c r="D13" s="210">
        <v>1117.7099775000002</v>
      </c>
      <c r="E13" s="214">
        <v>0.11386876768542242</v>
      </c>
      <c r="F13" s="206">
        <v>1633.94184</v>
      </c>
      <c r="G13" s="213">
        <v>0.16646084188586785</v>
      </c>
      <c r="H13" s="212">
        <f t="shared" si="1"/>
        <v>-516.23186249999981</v>
      </c>
      <c r="I13" s="210">
        <v>1765.9649782146516</v>
      </c>
      <c r="J13" s="214">
        <v>0.17991094281424738</v>
      </c>
      <c r="K13" s="206">
        <v>2561.9812754610653</v>
      </c>
      <c r="L13" s="213">
        <v>0.26100657292004864</v>
      </c>
      <c r="M13" s="212">
        <f t="shared" si="2"/>
        <v>-796.01629724641361</v>
      </c>
      <c r="N13" s="210">
        <v>0</v>
      </c>
      <c r="O13" s="66">
        <v>0</v>
      </c>
      <c r="P13" s="211">
        <f t="shared" si="3"/>
        <v>0</v>
      </c>
      <c r="Q13" s="210">
        <v>242.51250000000002</v>
      </c>
      <c r="R13" s="66">
        <v>248.5975</v>
      </c>
      <c r="S13" s="211">
        <f t="shared" si="4"/>
        <v>-6.0849999999999795</v>
      </c>
      <c r="T13" s="210">
        <v>0</v>
      </c>
      <c r="U13" s="66">
        <v>0</v>
      </c>
      <c r="V13" s="209">
        <f t="shared" si="5"/>
        <v>0</v>
      </c>
      <c r="W13" s="210">
        <v>1739.6750000000002</v>
      </c>
      <c r="X13" s="66">
        <v>2768.7875000000004</v>
      </c>
      <c r="Y13" s="209">
        <f t="shared" si="6"/>
        <v>-1029.1125000000002</v>
      </c>
      <c r="Z13" s="70">
        <v>1982.1875000000002</v>
      </c>
      <c r="AA13" s="208">
        <v>0.20193901145205467</v>
      </c>
      <c r="AB13" s="207">
        <f t="shared" si="7"/>
        <v>0.56387701844553051</v>
      </c>
      <c r="AC13" s="206">
        <v>3017.3850000000002</v>
      </c>
      <c r="AD13" s="205">
        <v>0.3074016682220399</v>
      </c>
      <c r="AE13" s="204">
        <f t="shared" si="8"/>
        <v>0.5415092339890335</v>
      </c>
      <c r="AF13" s="203">
        <f t="shared" si="9"/>
        <v>-1035.1975</v>
      </c>
    </row>
    <row r="14" spans="1:33" ht="15" x14ac:dyDescent="0.2">
      <c r="A14" s="405"/>
      <c r="B14" s="262" t="s">
        <v>14</v>
      </c>
      <c r="C14" s="186">
        <f t="shared" si="0"/>
        <v>0.63640708579763539</v>
      </c>
      <c r="D14" s="181">
        <v>1193.46706875</v>
      </c>
      <c r="E14" s="185">
        <v>0.12158666123358983</v>
      </c>
      <c r="F14" s="177">
        <v>974.36434124999994</v>
      </c>
      <c r="G14" s="184">
        <v>9.9265166346461903E-2</v>
      </c>
      <c r="H14" s="183">
        <f t="shared" si="1"/>
        <v>219.10272750000001</v>
      </c>
      <c r="I14" s="181">
        <v>1875.3202083760243</v>
      </c>
      <c r="J14" s="185">
        <v>0.19105170879925107</v>
      </c>
      <c r="K14" s="177">
        <v>1528.4665802254096</v>
      </c>
      <c r="L14" s="184">
        <v>0.15571535504515577</v>
      </c>
      <c r="M14" s="183">
        <f t="shared" si="2"/>
        <v>346.85362815061467</v>
      </c>
      <c r="N14" s="181">
        <v>0</v>
      </c>
      <c r="O14" s="43">
        <v>0</v>
      </c>
      <c r="P14" s="182">
        <f t="shared" si="3"/>
        <v>0</v>
      </c>
      <c r="Q14" s="181">
        <v>193.80500000000001</v>
      </c>
      <c r="R14" s="43">
        <v>170.65</v>
      </c>
      <c r="S14" s="182">
        <f t="shared" si="4"/>
        <v>23.155000000000001</v>
      </c>
      <c r="T14" s="181">
        <v>578.8950000000001</v>
      </c>
      <c r="U14" s="43">
        <v>0</v>
      </c>
      <c r="V14" s="180">
        <f t="shared" si="5"/>
        <v>578.8950000000001</v>
      </c>
      <c r="W14" s="181">
        <v>1570.9874999999997</v>
      </c>
      <c r="X14" s="43">
        <v>1582.115</v>
      </c>
      <c r="Y14" s="180">
        <f t="shared" si="6"/>
        <v>-11.127500000000282</v>
      </c>
      <c r="Z14" s="47">
        <v>2343.6875</v>
      </c>
      <c r="AA14" s="179">
        <v>0.23876749142174356</v>
      </c>
      <c r="AB14" s="178">
        <f t="shared" si="7"/>
        <v>0.50922619536520974</v>
      </c>
      <c r="AC14" s="177">
        <v>1752.7650000000001</v>
      </c>
      <c r="AD14" s="176">
        <v>0.17856617070781614</v>
      </c>
      <c r="AE14" s="175">
        <f t="shared" si="8"/>
        <v>0.55590129951818978</v>
      </c>
      <c r="AF14" s="174">
        <f t="shared" si="9"/>
        <v>590.9224999999999</v>
      </c>
    </row>
    <row r="15" spans="1:33" ht="15" x14ac:dyDescent="0.2">
      <c r="A15" s="405"/>
      <c r="B15" s="202" t="s">
        <v>13</v>
      </c>
      <c r="C15" s="158">
        <f t="shared" si="0"/>
        <v>0.60133366876284067</v>
      </c>
      <c r="D15" s="153">
        <v>38.166862500000001</v>
      </c>
      <c r="E15" s="157">
        <v>3.8883195880694914E-3</v>
      </c>
      <c r="F15" s="149">
        <v>0</v>
      </c>
      <c r="G15" s="156">
        <v>0</v>
      </c>
      <c r="H15" s="155">
        <f t="shared" si="1"/>
        <v>38.166862500000001</v>
      </c>
      <c r="I15" s="153">
        <v>63.470356779661024</v>
      </c>
      <c r="J15" s="157">
        <v>6.4661597879080365E-3</v>
      </c>
      <c r="K15" s="149">
        <v>0</v>
      </c>
      <c r="L15" s="156">
        <v>0</v>
      </c>
      <c r="M15" s="155">
        <f t="shared" si="2"/>
        <v>63.470356779661024</v>
      </c>
      <c r="N15" s="153">
        <v>0</v>
      </c>
      <c r="O15" s="21">
        <v>0</v>
      </c>
      <c r="P15" s="154">
        <f t="shared" si="3"/>
        <v>0</v>
      </c>
      <c r="Q15" s="153">
        <v>73.975000000000009</v>
      </c>
      <c r="R15" s="21">
        <v>51.075000000000003</v>
      </c>
      <c r="S15" s="154">
        <f t="shared" si="4"/>
        <v>22.900000000000006</v>
      </c>
      <c r="T15" s="153">
        <v>0</v>
      </c>
      <c r="U15" s="21">
        <v>0</v>
      </c>
      <c r="V15" s="152">
        <f t="shared" si="5"/>
        <v>0</v>
      </c>
      <c r="W15" s="153">
        <v>0</v>
      </c>
      <c r="X15" s="21">
        <v>0</v>
      </c>
      <c r="Y15" s="152">
        <f t="shared" si="6"/>
        <v>0</v>
      </c>
      <c r="Z15" s="25">
        <v>73.975000000000009</v>
      </c>
      <c r="AA15" s="151">
        <v>7.5363397116396625E-3</v>
      </c>
      <c r="AB15" s="150">
        <f t="shared" si="7"/>
        <v>0.51594271713416695</v>
      </c>
      <c r="AC15" s="149">
        <v>51.075000000000003</v>
      </c>
      <c r="AD15" s="148">
        <v>5.2033599306819276E-3</v>
      </c>
      <c r="AE15" s="147">
        <f t="shared" si="8"/>
        <v>0</v>
      </c>
      <c r="AF15" s="146">
        <f t="shared" si="9"/>
        <v>22.900000000000006</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31.1675</v>
      </c>
      <c r="R16" s="54">
        <v>53.322499999999998</v>
      </c>
      <c r="S16" s="196">
        <f t="shared" si="4"/>
        <v>-22.154999999999998</v>
      </c>
      <c r="T16" s="195">
        <v>0</v>
      </c>
      <c r="U16" s="54">
        <v>0</v>
      </c>
      <c r="V16" s="194">
        <f t="shared" si="5"/>
        <v>0</v>
      </c>
      <c r="W16" s="195">
        <v>0</v>
      </c>
      <c r="X16" s="54">
        <v>0</v>
      </c>
      <c r="Y16" s="194">
        <f t="shared" si="6"/>
        <v>0</v>
      </c>
      <c r="Z16" s="58">
        <v>31.1675</v>
      </c>
      <c r="AA16" s="193">
        <v>3.1752466098347977E-3</v>
      </c>
      <c r="AB16" s="192">
        <f t="shared" si="7"/>
        <v>0</v>
      </c>
      <c r="AC16" s="191">
        <v>53.322499999999998</v>
      </c>
      <c r="AD16" s="190">
        <v>5.4323281430012152E-3</v>
      </c>
      <c r="AE16" s="189">
        <f t="shared" si="8"/>
        <v>0</v>
      </c>
      <c r="AF16" s="188">
        <f t="shared" si="9"/>
        <v>-22.154999999999998</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41.727499999999999</v>
      </c>
      <c r="R17" s="43">
        <v>43.297499999999999</v>
      </c>
      <c r="S17" s="182">
        <f t="shared" si="4"/>
        <v>-1.5700000000000003</v>
      </c>
      <c r="T17" s="181">
        <v>0</v>
      </c>
      <c r="U17" s="43">
        <v>0</v>
      </c>
      <c r="V17" s="180">
        <f t="shared" si="5"/>
        <v>0</v>
      </c>
      <c r="W17" s="181">
        <v>0</v>
      </c>
      <c r="X17" s="43">
        <v>0</v>
      </c>
      <c r="Y17" s="180">
        <f t="shared" si="6"/>
        <v>0</v>
      </c>
      <c r="Z17" s="47">
        <v>41.727499999999999</v>
      </c>
      <c r="AA17" s="179">
        <v>4.2510661077045488E-3</v>
      </c>
      <c r="AB17" s="178">
        <f t="shared" si="7"/>
        <v>0</v>
      </c>
      <c r="AC17" s="177">
        <v>43.297499999999999</v>
      </c>
      <c r="AD17" s="176">
        <v>4.411012757683813E-3</v>
      </c>
      <c r="AE17" s="175">
        <f t="shared" si="8"/>
        <v>0</v>
      </c>
      <c r="AF17" s="174">
        <f t="shared" si="9"/>
        <v>-1.5700000000000003</v>
      </c>
    </row>
    <row r="18" spans="1:32" ht="15" x14ac:dyDescent="0.2">
      <c r="A18" s="405"/>
      <c r="B18" s="173" t="s">
        <v>10</v>
      </c>
      <c r="C18" s="172">
        <f t="shared" si="0"/>
        <v>0.60671344268476812</v>
      </c>
      <c r="D18" s="167">
        <f>SUM(D6:D17)</f>
        <v>5297.7717712499998</v>
      </c>
      <c r="E18" s="171">
        <v>0.53972028094457536</v>
      </c>
      <c r="F18" s="163">
        <f>SUM(F6:F17)</f>
        <v>6133.9135335000001</v>
      </c>
      <c r="G18" s="170">
        <v>0.62490376697956918</v>
      </c>
      <c r="H18" s="169">
        <f>SUM(H6:H17)</f>
        <v>-836.14176224999994</v>
      </c>
      <c r="I18" s="167">
        <f>SUM(I6:I17)</f>
        <v>8731.9175718388997</v>
      </c>
      <c r="J18" s="171">
        <v>0.88958022514922164</v>
      </c>
      <c r="K18" s="163">
        <f>SUM(K6:K17)</f>
        <v>10138.345267020701</v>
      </c>
      <c r="L18" s="170">
        <v>1.0328626436776169</v>
      </c>
      <c r="M18" s="169">
        <f t="shared" ref="M18:Z18" si="10">SUM(M6:M17)</f>
        <v>-1406.4276951818015</v>
      </c>
      <c r="N18" s="167">
        <f t="shared" si="10"/>
        <v>0</v>
      </c>
      <c r="O18" s="32">
        <f t="shared" si="10"/>
        <v>0</v>
      </c>
      <c r="P18" s="168">
        <f t="shared" si="10"/>
        <v>0</v>
      </c>
      <c r="Q18" s="167">
        <f t="shared" si="10"/>
        <v>1208.7725</v>
      </c>
      <c r="R18" s="32">
        <f t="shared" si="10"/>
        <v>1128.1324999999997</v>
      </c>
      <c r="S18" s="168">
        <f t="shared" si="10"/>
        <v>80.640000000000072</v>
      </c>
      <c r="T18" s="167">
        <f t="shared" si="10"/>
        <v>3010.7474999999999</v>
      </c>
      <c r="U18" s="32">
        <f t="shared" si="10"/>
        <v>4284.8924999999999</v>
      </c>
      <c r="V18" s="166">
        <f t="shared" si="10"/>
        <v>-1274.1449999999995</v>
      </c>
      <c r="W18" s="167">
        <f t="shared" si="10"/>
        <v>5939.58</v>
      </c>
      <c r="X18" s="32">
        <f t="shared" si="10"/>
        <v>6746.9274999999998</v>
      </c>
      <c r="Y18" s="166">
        <f t="shared" si="10"/>
        <v>-807.34750000000042</v>
      </c>
      <c r="Z18" s="36">
        <f t="shared" si="10"/>
        <v>10159.1</v>
      </c>
      <c r="AA18" s="165">
        <v>1.0349770701523284</v>
      </c>
      <c r="AB18" s="164">
        <f t="shared" si="7"/>
        <v>0.52148042358575064</v>
      </c>
      <c r="AC18" s="163">
        <f>SUM(AC6:AC17)</f>
        <v>12159.952500000001</v>
      </c>
      <c r="AD18" s="162">
        <v>1.2388176132647193</v>
      </c>
      <c r="AE18" s="161">
        <f t="shared" si="8"/>
        <v>0.5044356491935309</v>
      </c>
      <c r="AF18" s="160">
        <f>SUM(AF6:AF17)</f>
        <v>-2000.8524999999997</v>
      </c>
    </row>
    <row r="19" spans="1:32" ht="15" x14ac:dyDescent="0.2">
      <c r="A19" s="405"/>
      <c r="B19" s="159" t="s">
        <v>9</v>
      </c>
      <c r="C19" s="158">
        <f t="shared" si="0"/>
        <v>0.60677939435078154</v>
      </c>
      <c r="D19" s="153">
        <f>SUM(D9:D14)</f>
        <v>5258.0380537499996</v>
      </c>
      <c r="E19" s="157">
        <v>0.53567233511035672</v>
      </c>
      <c r="F19" s="149">
        <f>SUM(F9:F14)</f>
        <v>6133.9135335000001</v>
      </c>
      <c r="G19" s="156">
        <v>0.62490376697956918</v>
      </c>
      <c r="H19" s="155">
        <f>SUM(H9:H14)</f>
        <v>-875.87547974999995</v>
      </c>
      <c r="I19" s="153">
        <f>SUM(I9:I14)</f>
        <v>8665.4855169823168</v>
      </c>
      <c r="J19" s="157">
        <v>0.88281233690127991</v>
      </c>
      <c r="K19" s="149">
        <f>SUM(K9:K14)</f>
        <v>10138.345267020701</v>
      </c>
      <c r="L19" s="156">
        <v>1.0328626436776169</v>
      </c>
      <c r="M19" s="155">
        <f t="shared" ref="M19:Z19" si="11">SUM(M9:M14)</f>
        <v>-1472.8597500383855</v>
      </c>
      <c r="N19" s="153">
        <f t="shared" si="11"/>
        <v>0</v>
      </c>
      <c r="O19" s="21">
        <f t="shared" si="11"/>
        <v>0</v>
      </c>
      <c r="P19" s="154">
        <f t="shared" si="11"/>
        <v>0</v>
      </c>
      <c r="Q19" s="153">
        <f t="shared" si="11"/>
        <v>1010.8700000000001</v>
      </c>
      <c r="R19" s="21">
        <f t="shared" si="11"/>
        <v>929.28249999999991</v>
      </c>
      <c r="S19" s="154">
        <f t="shared" si="11"/>
        <v>81.587500000000091</v>
      </c>
      <c r="T19" s="153">
        <f t="shared" si="11"/>
        <v>3010.7474999999999</v>
      </c>
      <c r="U19" s="21">
        <f t="shared" si="11"/>
        <v>4284.8924999999999</v>
      </c>
      <c r="V19" s="152">
        <f t="shared" si="11"/>
        <v>-1274.1449999999995</v>
      </c>
      <c r="W19" s="153">
        <f t="shared" si="11"/>
        <v>5939.58</v>
      </c>
      <c r="X19" s="21">
        <f t="shared" si="11"/>
        <v>6721.6750000000002</v>
      </c>
      <c r="Y19" s="152">
        <f t="shared" si="11"/>
        <v>-782.09500000000037</v>
      </c>
      <c r="Z19" s="25">
        <f t="shared" si="11"/>
        <v>9961.1975000000002</v>
      </c>
      <c r="AA19" s="151">
        <v>1.0148153875597934</v>
      </c>
      <c r="AB19" s="150">
        <f t="shared" si="7"/>
        <v>0.52785200311006775</v>
      </c>
      <c r="AC19" s="149">
        <f>SUM(AC9:AC14)</f>
        <v>11935.849999999999</v>
      </c>
      <c r="AD19" s="148">
        <v>1.2159867572908443</v>
      </c>
      <c r="AE19" s="147">
        <f t="shared" si="8"/>
        <v>0.51390672080329436</v>
      </c>
      <c r="AF19" s="146">
        <f>SUM(AF9:AF14)</f>
        <v>-1974.6524999999999</v>
      </c>
    </row>
    <row r="20" spans="1:32" ht="15.75" thickBot="1" x14ac:dyDescent="0.25">
      <c r="A20" s="406"/>
      <c r="B20" s="261" t="s">
        <v>8</v>
      </c>
      <c r="C20" s="260">
        <f t="shared" si="0"/>
        <v>0.59811061972685575</v>
      </c>
      <c r="D20" s="255">
        <f>SUM(D6:D8,D15:D17)</f>
        <v>39.733717499999997</v>
      </c>
      <c r="E20" s="259">
        <v>4.0479458342186116E-3</v>
      </c>
      <c r="F20" s="249">
        <f>SUM(F6:F8,F15:F17)</f>
        <v>0</v>
      </c>
      <c r="G20" s="258">
        <v>0</v>
      </c>
      <c r="H20" s="257">
        <f>SUM(H6:H8,H15:H17)</f>
        <v>39.733717499999997</v>
      </c>
      <c r="I20" s="255">
        <f>SUM(I6:I8,I15:I17)</f>
        <v>66.432054856584102</v>
      </c>
      <c r="J20" s="259">
        <v>6.767888247941862E-3</v>
      </c>
      <c r="K20" s="249">
        <f>SUM(K6:K8,K15:K17)</f>
        <v>0</v>
      </c>
      <c r="L20" s="258">
        <v>0</v>
      </c>
      <c r="M20" s="257">
        <f t="shared" ref="M20:Z20" si="12">SUM(M6:M8,M15:M17)</f>
        <v>66.432054856584102</v>
      </c>
      <c r="N20" s="255">
        <f t="shared" si="12"/>
        <v>0</v>
      </c>
      <c r="O20" s="254">
        <f t="shared" si="12"/>
        <v>0</v>
      </c>
      <c r="P20" s="256">
        <f t="shared" si="12"/>
        <v>0</v>
      </c>
      <c r="Q20" s="255">
        <f t="shared" si="12"/>
        <v>197.90249999999997</v>
      </c>
      <c r="R20" s="254">
        <f t="shared" si="12"/>
        <v>198.85000000000002</v>
      </c>
      <c r="S20" s="256">
        <f t="shared" si="12"/>
        <v>-0.94750000000000156</v>
      </c>
      <c r="T20" s="255">
        <f t="shared" si="12"/>
        <v>0</v>
      </c>
      <c r="U20" s="254">
        <f t="shared" si="12"/>
        <v>0</v>
      </c>
      <c r="V20" s="253">
        <f t="shared" si="12"/>
        <v>0</v>
      </c>
      <c r="W20" s="255">
        <f t="shared" si="12"/>
        <v>0</v>
      </c>
      <c r="X20" s="254">
        <f t="shared" si="12"/>
        <v>25.252500000000001</v>
      </c>
      <c r="Y20" s="253">
        <f t="shared" si="12"/>
        <v>-25.252500000000001</v>
      </c>
      <c r="Z20" s="252">
        <f t="shared" si="12"/>
        <v>197.90249999999997</v>
      </c>
      <c r="AA20" s="251">
        <v>2.0161682592534882E-2</v>
      </c>
      <c r="AB20" s="250">
        <f t="shared" si="7"/>
        <v>0.2007742069958692</v>
      </c>
      <c r="AC20" s="249">
        <f>SUM(AC6:AC8,AC15:AC17)</f>
        <v>224.10250000000002</v>
      </c>
      <c r="AD20" s="248">
        <v>2.2830855973874631E-2</v>
      </c>
      <c r="AE20" s="247">
        <f t="shared" si="8"/>
        <v>0</v>
      </c>
      <c r="AF20" s="246">
        <f>SUM(AF6:AF8,AF15:AF17)</f>
        <v>-26.2</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36.441666666666663</v>
      </c>
      <c r="R21" s="88">
        <v>34.421666666666674</v>
      </c>
      <c r="S21" s="240">
        <f t="shared" ref="S21:S32" si="16">Q21-R21</f>
        <v>2.0199999999999889</v>
      </c>
      <c r="T21" s="239">
        <v>0</v>
      </c>
      <c r="U21" s="88">
        <v>0</v>
      </c>
      <c r="V21" s="238">
        <f t="shared" ref="V21:V32" si="17">T21-U21</f>
        <v>0</v>
      </c>
      <c r="W21" s="239">
        <v>0</v>
      </c>
      <c r="X21" s="88">
        <v>0</v>
      </c>
      <c r="Y21" s="238">
        <f t="shared" ref="Y21:Y32" si="18">W21-X21</f>
        <v>0</v>
      </c>
      <c r="Z21" s="92">
        <v>36.441666666666663</v>
      </c>
      <c r="AA21" s="237">
        <v>3.712562077165736E-3</v>
      </c>
      <c r="AB21" s="236">
        <f t="shared" si="7"/>
        <v>0</v>
      </c>
      <c r="AC21" s="235">
        <v>34.421666666666674</v>
      </c>
      <c r="AD21" s="234">
        <v>3.5067708483724545E-3</v>
      </c>
      <c r="AE21" s="233">
        <f t="shared" si="8"/>
        <v>0</v>
      </c>
      <c r="AF21" s="232">
        <f t="shared" ref="AF21:AF32" si="19">Z21-AC21</f>
        <v>2.0199999999999889</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29.173333333333336</v>
      </c>
      <c r="R22" s="66">
        <v>25.762500000000003</v>
      </c>
      <c r="S22" s="211">
        <f t="shared" si="16"/>
        <v>3.4108333333333327</v>
      </c>
      <c r="T22" s="210">
        <v>0</v>
      </c>
      <c r="U22" s="66">
        <v>0</v>
      </c>
      <c r="V22" s="209">
        <f t="shared" si="17"/>
        <v>0</v>
      </c>
      <c r="W22" s="210">
        <v>0</v>
      </c>
      <c r="X22" s="66">
        <v>0</v>
      </c>
      <c r="Y22" s="209">
        <f t="shared" si="18"/>
        <v>0</v>
      </c>
      <c r="Z22" s="70">
        <v>29.173333333333336</v>
      </c>
      <c r="AA22" s="208">
        <v>2.9720871986603729E-3</v>
      </c>
      <c r="AB22" s="207">
        <f t="shared" si="7"/>
        <v>0</v>
      </c>
      <c r="AC22" s="206">
        <v>25.762500000000003</v>
      </c>
      <c r="AD22" s="205">
        <v>2.6246022557844966E-3</v>
      </c>
      <c r="AE22" s="204">
        <f t="shared" si="8"/>
        <v>0</v>
      </c>
      <c r="AF22" s="203">
        <f t="shared" si="19"/>
        <v>3.4108333333333327</v>
      </c>
    </row>
    <row r="23" spans="1:32" ht="15" x14ac:dyDescent="0.2">
      <c r="A23" s="405"/>
      <c r="B23" s="231" t="s">
        <v>20</v>
      </c>
      <c r="C23" s="230">
        <f t="shared" si="0"/>
        <v>0.52808548006790534</v>
      </c>
      <c r="D23" s="225">
        <v>4.1528175000000003</v>
      </c>
      <c r="E23" s="229">
        <v>4.2307595052980257E-4</v>
      </c>
      <c r="F23" s="221">
        <v>0</v>
      </c>
      <c r="G23" s="228">
        <v>0</v>
      </c>
      <c r="H23" s="227">
        <f t="shared" si="13"/>
        <v>4.1528175000000003</v>
      </c>
      <c r="I23" s="225">
        <v>7.8639115384615366</v>
      </c>
      <c r="J23" s="229">
        <v>8.0115050782195369E-4</v>
      </c>
      <c r="K23" s="221">
        <v>0</v>
      </c>
      <c r="L23" s="228">
        <v>0</v>
      </c>
      <c r="M23" s="227">
        <f t="shared" si="14"/>
        <v>7.8639115384615366</v>
      </c>
      <c r="N23" s="225">
        <v>0</v>
      </c>
      <c r="O23" s="77">
        <v>0</v>
      </c>
      <c r="P23" s="226">
        <f t="shared" si="15"/>
        <v>0</v>
      </c>
      <c r="Q23" s="225">
        <v>21.122500000000002</v>
      </c>
      <c r="R23" s="77">
        <v>17.384166666666669</v>
      </c>
      <c r="S23" s="226">
        <f t="shared" si="16"/>
        <v>3.7383333333333333</v>
      </c>
      <c r="T23" s="225">
        <v>0</v>
      </c>
      <c r="U23" s="77">
        <v>0</v>
      </c>
      <c r="V23" s="224">
        <f t="shared" si="17"/>
        <v>0</v>
      </c>
      <c r="W23" s="225">
        <v>0</v>
      </c>
      <c r="X23" s="77">
        <v>0</v>
      </c>
      <c r="Y23" s="224">
        <f t="shared" si="18"/>
        <v>0</v>
      </c>
      <c r="Z23" s="81">
        <v>21.122500000000002</v>
      </c>
      <c r="AA23" s="223">
        <v>2.151893687855475E-3</v>
      </c>
      <c r="AB23" s="222">
        <f t="shared" si="7"/>
        <v>0.19660634394602911</v>
      </c>
      <c r="AC23" s="221">
        <v>17.384166666666669</v>
      </c>
      <c r="AD23" s="220">
        <v>1.7710440775649487E-3</v>
      </c>
      <c r="AE23" s="219">
        <f t="shared" si="8"/>
        <v>0</v>
      </c>
      <c r="AF23" s="218">
        <f t="shared" si="19"/>
        <v>3.7383333333333333</v>
      </c>
    </row>
    <row r="24" spans="1:32" ht="15" x14ac:dyDescent="0.2">
      <c r="A24" s="405"/>
      <c r="B24" s="201" t="s">
        <v>19</v>
      </c>
      <c r="C24" s="200">
        <f t="shared" si="0"/>
        <v>0.54201192476810367</v>
      </c>
      <c r="D24" s="195">
        <v>83.230648749999986</v>
      </c>
      <c r="E24" s="199">
        <v>8.4792760175756259E-3</v>
      </c>
      <c r="F24" s="191">
        <v>129.64938175</v>
      </c>
      <c r="G24" s="198">
        <v>1.3208270152435336E-2</v>
      </c>
      <c r="H24" s="197">
        <f t="shared" si="13"/>
        <v>-46.418733000000017</v>
      </c>
      <c r="I24" s="195">
        <v>153.55870405546833</v>
      </c>
      <c r="J24" s="199">
        <v>1.5644076504780648E-2</v>
      </c>
      <c r="K24" s="191">
        <v>248.79163003662998</v>
      </c>
      <c r="L24" s="198">
        <v>2.5346106682753652E-2</v>
      </c>
      <c r="M24" s="197">
        <f t="shared" si="14"/>
        <v>-95.232925981161657</v>
      </c>
      <c r="N24" s="195">
        <v>0</v>
      </c>
      <c r="O24" s="54">
        <v>0</v>
      </c>
      <c r="P24" s="196">
        <f t="shared" si="15"/>
        <v>0</v>
      </c>
      <c r="Q24" s="195">
        <v>24.550833333333333</v>
      </c>
      <c r="R24" s="54">
        <v>34.922499999999999</v>
      </c>
      <c r="S24" s="196">
        <f t="shared" si="16"/>
        <v>-10.371666666666666</v>
      </c>
      <c r="T24" s="195">
        <v>3.9166666666666426E-2</v>
      </c>
      <c r="U24" s="54">
        <v>181.78</v>
      </c>
      <c r="V24" s="194">
        <f t="shared" si="17"/>
        <v>-181.74083333333334</v>
      </c>
      <c r="W24" s="195">
        <v>0</v>
      </c>
      <c r="X24" s="54">
        <v>0</v>
      </c>
      <c r="Y24" s="194">
        <f t="shared" si="18"/>
        <v>0</v>
      </c>
      <c r="Z24" s="58">
        <v>24.59</v>
      </c>
      <c r="AA24" s="193">
        <v>2.50515165270996E-3</v>
      </c>
      <c r="AB24" s="192">
        <f t="shared" si="7"/>
        <v>3.3847356140707601</v>
      </c>
      <c r="AC24" s="191">
        <v>216.70249999999999</v>
      </c>
      <c r="AD24" s="190">
        <v>2.2076967310398439E-2</v>
      </c>
      <c r="AE24" s="189">
        <f t="shared" si="8"/>
        <v>0.59828281514980219</v>
      </c>
      <c r="AF24" s="188">
        <f t="shared" si="19"/>
        <v>-192.11249999999998</v>
      </c>
    </row>
    <row r="25" spans="1:32" ht="15" x14ac:dyDescent="0.2">
      <c r="A25" s="405"/>
      <c r="B25" s="217" t="s">
        <v>18</v>
      </c>
      <c r="C25" s="215">
        <f t="shared" si="0"/>
        <v>0.54134373642145539</v>
      </c>
      <c r="D25" s="210">
        <v>570.07526625000003</v>
      </c>
      <c r="E25" s="214">
        <v>5.8077470330022696E-2</v>
      </c>
      <c r="F25" s="206">
        <v>616.94184749999988</v>
      </c>
      <c r="G25" s="213">
        <v>6.2852089845176304E-2</v>
      </c>
      <c r="H25" s="212">
        <f t="shared" si="13"/>
        <v>-46.866581249999854</v>
      </c>
      <c r="I25" s="210">
        <v>1053.0744661764704</v>
      </c>
      <c r="J25" s="214">
        <v>0.10728390562702902</v>
      </c>
      <c r="K25" s="206">
        <v>1139.6950387254901</v>
      </c>
      <c r="L25" s="213">
        <v>0.11610853642097313</v>
      </c>
      <c r="M25" s="212">
        <f t="shared" si="14"/>
        <v>-86.620572549019698</v>
      </c>
      <c r="N25" s="210">
        <v>0</v>
      </c>
      <c r="O25" s="66">
        <v>0</v>
      </c>
      <c r="P25" s="211">
        <f t="shared" si="15"/>
        <v>0</v>
      </c>
      <c r="Q25" s="210">
        <v>99.638333333333321</v>
      </c>
      <c r="R25" s="66">
        <v>91.899166666666659</v>
      </c>
      <c r="S25" s="211">
        <f t="shared" si="16"/>
        <v>7.7391666666666623</v>
      </c>
      <c r="T25" s="210">
        <v>975.35249999999996</v>
      </c>
      <c r="U25" s="66">
        <v>1271.7091666666668</v>
      </c>
      <c r="V25" s="209">
        <f t="shared" si="17"/>
        <v>-296.3566666666668</v>
      </c>
      <c r="W25" s="210">
        <v>249.44749999999999</v>
      </c>
      <c r="X25" s="66">
        <v>0</v>
      </c>
      <c r="Y25" s="209">
        <f t="shared" si="18"/>
        <v>249.44749999999999</v>
      </c>
      <c r="Z25" s="70">
        <v>1324.4383333333333</v>
      </c>
      <c r="AA25" s="208">
        <v>0.13492960063694284</v>
      </c>
      <c r="AB25" s="207">
        <f t="shared" si="7"/>
        <v>0.43042794209620938</v>
      </c>
      <c r="AC25" s="206">
        <v>1363.6083333333333</v>
      </c>
      <c r="AD25" s="205">
        <v>0.13892011674617</v>
      </c>
      <c r="AE25" s="204">
        <f t="shared" si="8"/>
        <v>0.45243332151827559</v>
      </c>
      <c r="AF25" s="203">
        <f t="shared" si="19"/>
        <v>-39.170000000000073</v>
      </c>
    </row>
    <row r="26" spans="1:32" ht="15" x14ac:dyDescent="0.2">
      <c r="A26" s="405"/>
      <c r="B26" s="217" t="s">
        <v>17</v>
      </c>
      <c r="C26" s="215">
        <f t="shared" si="0"/>
        <v>0.59022740727525824</v>
      </c>
      <c r="D26" s="210">
        <v>962.96017249999989</v>
      </c>
      <c r="E26" s="214">
        <v>9.8103345572681688E-2</v>
      </c>
      <c r="F26" s="206">
        <v>1075.1171975</v>
      </c>
      <c r="G26" s="213">
        <v>0.10952954960858635</v>
      </c>
      <c r="H26" s="212">
        <f t="shared" si="13"/>
        <v>-112.15702500000009</v>
      </c>
      <c r="I26" s="210">
        <v>1631.5070439467311</v>
      </c>
      <c r="J26" s="214">
        <v>0.16621279249902784</v>
      </c>
      <c r="K26" s="206">
        <v>1821.427964530367</v>
      </c>
      <c r="L26" s="213">
        <v>0.18556133699972305</v>
      </c>
      <c r="M26" s="212">
        <f t="shared" si="14"/>
        <v>-189.92092058363596</v>
      </c>
      <c r="N26" s="210">
        <v>0</v>
      </c>
      <c r="O26" s="66">
        <v>0</v>
      </c>
      <c r="P26" s="211">
        <f t="shared" si="15"/>
        <v>0</v>
      </c>
      <c r="Q26" s="210">
        <v>211.56083333333333</v>
      </c>
      <c r="R26" s="66">
        <v>147.76499999999999</v>
      </c>
      <c r="S26" s="211">
        <f t="shared" si="16"/>
        <v>63.795833333333348</v>
      </c>
      <c r="T26" s="210">
        <v>1578.2958333333333</v>
      </c>
      <c r="U26" s="66">
        <v>2001.9741666666666</v>
      </c>
      <c r="V26" s="209">
        <f t="shared" si="17"/>
        <v>-423.67833333333328</v>
      </c>
      <c r="W26" s="210">
        <v>0</v>
      </c>
      <c r="X26" s="66">
        <v>0</v>
      </c>
      <c r="Y26" s="209">
        <f t="shared" si="18"/>
        <v>0</v>
      </c>
      <c r="Z26" s="70">
        <v>1789.8566666666666</v>
      </c>
      <c r="AA26" s="208">
        <v>0.18234495268865147</v>
      </c>
      <c r="AB26" s="207">
        <f t="shared" si="7"/>
        <v>0.53800965766346276</v>
      </c>
      <c r="AC26" s="206">
        <v>2149.7391666666667</v>
      </c>
      <c r="AD26" s="205">
        <v>0.21900864691631702</v>
      </c>
      <c r="AE26" s="204">
        <f t="shared" si="8"/>
        <v>0.50011518335363936</v>
      </c>
      <c r="AF26" s="203">
        <f t="shared" si="19"/>
        <v>-359.88250000000016</v>
      </c>
    </row>
    <row r="27" spans="1:32" ht="15" x14ac:dyDescent="0.2">
      <c r="A27" s="405"/>
      <c r="B27" s="217" t="s">
        <v>16</v>
      </c>
      <c r="C27" s="215">
        <f t="shared" si="0"/>
        <v>0.58762007383039916</v>
      </c>
      <c r="D27" s="210">
        <v>2334.3175650000003</v>
      </c>
      <c r="E27" s="214">
        <v>0.23781291199307197</v>
      </c>
      <c r="F27" s="206">
        <v>2007.6496212499997</v>
      </c>
      <c r="G27" s="213">
        <v>0.20453301212062644</v>
      </c>
      <c r="H27" s="212">
        <f t="shared" si="13"/>
        <v>326.66794375000063</v>
      </c>
      <c r="I27" s="210">
        <v>3972.4945912479816</v>
      </c>
      <c r="J27" s="214">
        <v>0.40470522125442288</v>
      </c>
      <c r="K27" s="206">
        <v>3404.1565545777848</v>
      </c>
      <c r="L27" s="213">
        <v>0.3468047344857228</v>
      </c>
      <c r="M27" s="212">
        <f t="shared" si="14"/>
        <v>568.33803667019674</v>
      </c>
      <c r="N27" s="210">
        <v>0</v>
      </c>
      <c r="O27" s="66">
        <v>0</v>
      </c>
      <c r="P27" s="211">
        <f t="shared" si="15"/>
        <v>0</v>
      </c>
      <c r="Q27" s="210">
        <v>407.90666666666658</v>
      </c>
      <c r="R27" s="66">
        <v>296.0333333333333</v>
      </c>
      <c r="S27" s="211">
        <f t="shared" si="16"/>
        <v>111.87333333333328</v>
      </c>
      <c r="T27" s="210">
        <v>1248.4925000000001</v>
      </c>
      <c r="U27" s="66">
        <v>1464.8750000000002</v>
      </c>
      <c r="V27" s="209">
        <f t="shared" si="17"/>
        <v>-216.38250000000016</v>
      </c>
      <c r="W27" s="210">
        <v>2875.8083333333329</v>
      </c>
      <c r="X27" s="66">
        <v>2314.9083333333333</v>
      </c>
      <c r="Y27" s="209">
        <f t="shared" si="18"/>
        <v>560.89999999999964</v>
      </c>
      <c r="Z27" s="70">
        <v>4532.2074999999995</v>
      </c>
      <c r="AA27" s="208">
        <v>0.46172700728139382</v>
      </c>
      <c r="AB27" s="207">
        <f t="shared" si="7"/>
        <v>0.51505090289886346</v>
      </c>
      <c r="AC27" s="206">
        <v>4075.8166666666666</v>
      </c>
      <c r="AD27" s="205">
        <v>0.41523134856855431</v>
      </c>
      <c r="AE27" s="204">
        <f t="shared" si="8"/>
        <v>0.49257603701098751</v>
      </c>
      <c r="AF27" s="203">
        <f t="shared" si="19"/>
        <v>456.39083333333292</v>
      </c>
    </row>
    <row r="28" spans="1:32" ht="15" x14ac:dyDescent="0.2">
      <c r="A28" s="405"/>
      <c r="B28" s="217" t="s">
        <v>15</v>
      </c>
      <c r="C28" s="215">
        <f t="shared" si="0"/>
        <v>0.63534766798736075</v>
      </c>
      <c r="D28" s="210">
        <v>1941.5690862500003</v>
      </c>
      <c r="E28" s="214">
        <v>0.19780093555387374</v>
      </c>
      <c r="F28" s="206">
        <v>1785.1326450000004</v>
      </c>
      <c r="G28" s="213">
        <v>0.18186368430631908</v>
      </c>
      <c r="H28" s="212">
        <f t="shared" si="13"/>
        <v>156.43644124999992</v>
      </c>
      <c r="I28" s="210">
        <v>3055.9159718024252</v>
      </c>
      <c r="J28" s="214">
        <v>0.31132708203756032</v>
      </c>
      <c r="K28" s="206">
        <v>2799.8090346055328</v>
      </c>
      <c r="L28" s="213">
        <v>0.2852357150117999</v>
      </c>
      <c r="M28" s="212">
        <f t="shared" si="14"/>
        <v>256.10693719689243</v>
      </c>
      <c r="N28" s="210">
        <v>0</v>
      </c>
      <c r="O28" s="66">
        <v>0</v>
      </c>
      <c r="P28" s="211">
        <f t="shared" si="15"/>
        <v>0</v>
      </c>
      <c r="Q28" s="210">
        <v>330.83833333333331</v>
      </c>
      <c r="R28" s="66">
        <v>264.89666666666665</v>
      </c>
      <c r="S28" s="211">
        <f t="shared" si="16"/>
        <v>65.941666666666663</v>
      </c>
      <c r="T28" s="210">
        <v>259.19499999999999</v>
      </c>
      <c r="U28" s="66">
        <v>0</v>
      </c>
      <c r="V28" s="209">
        <f t="shared" si="17"/>
        <v>259.19499999999999</v>
      </c>
      <c r="W28" s="210">
        <v>2975.2275000000004</v>
      </c>
      <c r="X28" s="66">
        <v>3042.4091666666664</v>
      </c>
      <c r="Y28" s="209">
        <f t="shared" si="18"/>
        <v>-67.181666666665933</v>
      </c>
      <c r="Z28" s="70">
        <v>3565.2608333333337</v>
      </c>
      <c r="AA28" s="208">
        <v>0.36321753025486336</v>
      </c>
      <c r="AB28" s="207">
        <f t="shared" si="7"/>
        <v>0.54457981533842903</v>
      </c>
      <c r="AC28" s="206">
        <v>3307.3058333333329</v>
      </c>
      <c r="AD28" s="205">
        <v>0.33693788843225186</v>
      </c>
      <c r="AE28" s="204">
        <f t="shared" si="8"/>
        <v>0.5397543302491683</v>
      </c>
      <c r="AF28" s="203">
        <f t="shared" si="19"/>
        <v>257.95500000000084</v>
      </c>
    </row>
    <row r="29" spans="1:32" ht="15" x14ac:dyDescent="0.2">
      <c r="A29" s="405"/>
      <c r="B29" s="216" t="s">
        <v>14</v>
      </c>
      <c r="C29" s="215">
        <f t="shared" si="0"/>
        <v>0.63728657109804587</v>
      </c>
      <c r="D29" s="210">
        <v>875.09819500000003</v>
      </c>
      <c r="E29" s="214">
        <v>8.9152244387464538E-2</v>
      </c>
      <c r="F29" s="206">
        <v>658.97665749999987</v>
      </c>
      <c r="G29" s="213">
        <v>6.7134463727659466E-2</v>
      </c>
      <c r="H29" s="212">
        <f t="shared" si="13"/>
        <v>216.12153750000016</v>
      </c>
      <c r="I29" s="210">
        <v>1373.1627727416324</v>
      </c>
      <c r="J29" s="214">
        <v>0.1398934928659411</v>
      </c>
      <c r="K29" s="206">
        <v>1032.619006220116</v>
      </c>
      <c r="L29" s="213">
        <v>0.10519996790262054</v>
      </c>
      <c r="M29" s="212">
        <f t="shared" si="14"/>
        <v>340.54376652151632</v>
      </c>
      <c r="N29" s="210">
        <v>0</v>
      </c>
      <c r="O29" s="66">
        <v>0</v>
      </c>
      <c r="P29" s="211">
        <f t="shared" si="15"/>
        <v>0</v>
      </c>
      <c r="Q29" s="210">
        <v>193.43333333333337</v>
      </c>
      <c r="R29" s="66">
        <v>148.59</v>
      </c>
      <c r="S29" s="211">
        <f t="shared" si="16"/>
        <v>44.843333333333362</v>
      </c>
      <c r="T29" s="210">
        <v>539.64666666666676</v>
      </c>
      <c r="U29" s="66">
        <v>0</v>
      </c>
      <c r="V29" s="209">
        <f t="shared" si="17"/>
        <v>539.64666666666676</v>
      </c>
      <c r="W29" s="210">
        <v>974.84666666666669</v>
      </c>
      <c r="X29" s="66">
        <v>1006.3158333333334</v>
      </c>
      <c r="Y29" s="209">
        <f t="shared" si="18"/>
        <v>-31.469166666666752</v>
      </c>
      <c r="Z29" s="70">
        <v>1707.9266666666667</v>
      </c>
      <c r="AA29" s="208">
        <v>0.1739981826639859</v>
      </c>
      <c r="AB29" s="207">
        <f t="shared" si="7"/>
        <v>0.51237457209325932</v>
      </c>
      <c r="AC29" s="206">
        <v>1154.9058333333335</v>
      </c>
      <c r="AD29" s="205">
        <v>0.11765816420709717</v>
      </c>
      <c r="AE29" s="204">
        <f t="shared" si="8"/>
        <v>0.57058908049501855</v>
      </c>
      <c r="AF29" s="203">
        <f t="shared" si="19"/>
        <v>553.02083333333326</v>
      </c>
    </row>
    <row r="30" spans="1:32" ht="15" x14ac:dyDescent="0.2">
      <c r="A30" s="405"/>
      <c r="B30" s="202" t="s">
        <v>13</v>
      </c>
      <c r="C30" s="158">
        <f t="shared" si="0"/>
        <v>0.59921797663828935</v>
      </c>
      <c r="D30" s="153">
        <v>79.903559999999999</v>
      </c>
      <c r="E30" s="157">
        <v>8.1403227080687045E-3</v>
      </c>
      <c r="F30" s="149">
        <v>0</v>
      </c>
      <c r="G30" s="156">
        <v>0</v>
      </c>
      <c r="H30" s="155">
        <f t="shared" si="13"/>
        <v>79.903559999999999</v>
      </c>
      <c r="I30" s="153">
        <v>133.34640000000002</v>
      </c>
      <c r="J30" s="157">
        <v>1.3584910709350282E-2</v>
      </c>
      <c r="K30" s="149">
        <v>0</v>
      </c>
      <c r="L30" s="156">
        <v>0</v>
      </c>
      <c r="M30" s="155">
        <f t="shared" si="14"/>
        <v>133.34640000000002</v>
      </c>
      <c r="N30" s="153">
        <v>0</v>
      </c>
      <c r="O30" s="21">
        <v>0</v>
      </c>
      <c r="P30" s="154">
        <f t="shared" si="15"/>
        <v>0</v>
      </c>
      <c r="Q30" s="153">
        <v>103.09583333333335</v>
      </c>
      <c r="R30" s="21">
        <v>34.923333333333332</v>
      </c>
      <c r="S30" s="154">
        <f t="shared" si="16"/>
        <v>68.172500000000014</v>
      </c>
      <c r="T30" s="153">
        <v>0</v>
      </c>
      <c r="U30" s="21">
        <v>0</v>
      </c>
      <c r="V30" s="152">
        <f t="shared" si="17"/>
        <v>0</v>
      </c>
      <c r="W30" s="153">
        <v>0</v>
      </c>
      <c r="X30" s="21">
        <v>0</v>
      </c>
      <c r="Y30" s="152">
        <f t="shared" si="18"/>
        <v>0</v>
      </c>
      <c r="Z30" s="25">
        <v>103.09583333333335</v>
      </c>
      <c r="AA30" s="151">
        <v>1.0503078375864604E-2</v>
      </c>
      <c r="AB30" s="150">
        <f t="shared" si="7"/>
        <v>0.77504160368589081</v>
      </c>
      <c r="AC30" s="149">
        <v>34.923333333333332</v>
      </c>
      <c r="AD30" s="148">
        <v>3.5578790663243305E-3</v>
      </c>
      <c r="AE30" s="147">
        <f t="shared" si="8"/>
        <v>0</v>
      </c>
      <c r="AF30" s="146">
        <f t="shared" si="19"/>
        <v>68.172500000000014</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18.855</v>
      </c>
      <c r="R31" s="54">
        <v>44.83250000000001</v>
      </c>
      <c r="S31" s="196">
        <f t="shared" si="16"/>
        <v>-25.97750000000001</v>
      </c>
      <c r="T31" s="195">
        <v>0</v>
      </c>
      <c r="U31" s="54">
        <v>0</v>
      </c>
      <c r="V31" s="194">
        <f t="shared" si="17"/>
        <v>0</v>
      </c>
      <c r="W31" s="195">
        <v>0</v>
      </c>
      <c r="X31" s="54">
        <v>0</v>
      </c>
      <c r="Y31" s="194">
        <f t="shared" si="18"/>
        <v>0</v>
      </c>
      <c r="Z31" s="58">
        <v>18.855</v>
      </c>
      <c r="AA31" s="193">
        <v>1.9208879386680071E-3</v>
      </c>
      <c r="AB31" s="192">
        <f t="shared" si="7"/>
        <v>0</v>
      </c>
      <c r="AC31" s="191">
        <v>44.83250000000001</v>
      </c>
      <c r="AD31" s="190">
        <v>4.5673937169319152E-3</v>
      </c>
      <c r="AE31" s="189">
        <f t="shared" si="8"/>
        <v>0</v>
      </c>
      <c r="AF31" s="188">
        <f t="shared" si="19"/>
        <v>-25.97750000000001</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24.68416666666667</v>
      </c>
      <c r="R32" s="43">
        <v>42.139166666666661</v>
      </c>
      <c r="S32" s="182">
        <f t="shared" si="16"/>
        <v>-17.454999999999991</v>
      </c>
      <c r="T32" s="181">
        <v>0</v>
      </c>
      <c r="U32" s="43">
        <v>0</v>
      </c>
      <c r="V32" s="180">
        <f t="shared" si="17"/>
        <v>0</v>
      </c>
      <c r="W32" s="181">
        <v>0</v>
      </c>
      <c r="X32" s="43">
        <v>0</v>
      </c>
      <c r="Y32" s="180">
        <f t="shared" si="18"/>
        <v>0</v>
      </c>
      <c r="Z32" s="47">
        <v>24.68416666666667</v>
      </c>
      <c r="AA32" s="179">
        <v>2.5147450557449413E-3</v>
      </c>
      <c r="AB32" s="178">
        <f t="shared" si="7"/>
        <v>0</v>
      </c>
      <c r="AC32" s="177">
        <v>42.139166666666661</v>
      </c>
      <c r="AD32" s="176">
        <v>4.2930054105856253E-3</v>
      </c>
      <c r="AE32" s="175">
        <f t="shared" si="8"/>
        <v>0</v>
      </c>
      <c r="AF32" s="174">
        <f t="shared" si="19"/>
        <v>-17.454999999999991</v>
      </c>
    </row>
    <row r="33" spans="1:32" ht="15" x14ac:dyDescent="0.2">
      <c r="A33" s="405"/>
      <c r="B33" s="173" t="s">
        <v>10</v>
      </c>
      <c r="C33" s="172">
        <f t="shared" si="0"/>
        <v>0.60199922208613033</v>
      </c>
      <c r="D33" s="167">
        <f>SUM(D21:D32)</f>
        <v>6851.3073112499997</v>
      </c>
      <c r="E33" s="171">
        <v>0.69798958251328869</v>
      </c>
      <c r="F33" s="163">
        <f>SUM(F21:F32)</f>
        <v>6273.4673504999992</v>
      </c>
      <c r="G33" s="170">
        <v>0.63912106976080296</v>
      </c>
      <c r="H33" s="169">
        <f>SUM(H21:H32)</f>
        <v>577.83996075000073</v>
      </c>
      <c r="I33" s="167">
        <f>SUM(I21:I32)</f>
        <v>11380.923861509171</v>
      </c>
      <c r="J33" s="171">
        <v>1.159452632005934</v>
      </c>
      <c r="K33" s="163">
        <f>SUM(K21:K32)</f>
        <v>10446.499228695922</v>
      </c>
      <c r="L33" s="170">
        <v>1.0642563975035932</v>
      </c>
      <c r="M33" s="169">
        <f t="shared" ref="M33:Z33" si="20">SUM(M21:M32)</f>
        <v>934.42463281324979</v>
      </c>
      <c r="N33" s="167">
        <f t="shared" si="20"/>
        <v>0</v>
      </c>
      <c r="O33" s="32">
        <f t="shared" si="20"/>
        <v>0</v>
      </c>
      <c r="P33" s="168">
        <f t="shared" si="20"/>
        <v>0</v>
      </c>
      <c r="Q33" s="167">
        <f t="shared" si="20"/>
        <v>1501.3008333333332</v>
      </c>
      <c r="R33" s="32">
        <f t="shared" si="20"/>
        <v>1183.57</v>
      </c>
      <c r="S33" s="168">
        <f t="shared" si="20"/>
        <v>317.73083333333329</v>
      </c>
      <c r="T33" s="167">
        <f t="shared" si="20"/>
        <v>4601.0216666666674</v>
      </c>
      <c r="U33" s="32">
        <f t="shared" si="20"/>
        <v>4920.3383333333331</v>
      </c>
      <c r="V33" s="166">
        <f t="shared" si="20"/>
        <v>-319.31666666666683</v>
      </c>
      <c r="W33" s="167">
        <f t="shared" si="20"/>
        <v>7075.33</v>
      </c>
      <c r="X33" s="32">
        <f t="shared" si="20"/>
        <v>6363.6333333333323</v>
      </c>
      <c r="Y33" s="166">
        <f t="shared" si="20"/>
        <v>711.69666666666694</v>
      </c>
      <c r="Z33" s="36">
        <f t="shared" si="20"/>
        <v>13177.652499999998</v>
      </c>
      <c r="AA33" s="165">
        <v>1.3424976795125063</v>
      </c>
      <c r="AB33" s="164">
        <f t="shared" si="7"/>
        <v>0.51991865100783319</v>
      </c>
      <c r="AC33" s="163">
        <f>SUM(AC21:AC32)</f>
        <v>12467.541666666668</v>
      </c>
      <c r="AD33" s="162">
        <v>1.2701538275563526</v>
      </c>
      <c r="AE33" s="161">
        <f t="shared" si="8"/>
        <v>0.50318398913177875</v>
      </c>
      <c r="AF33" s="160">
        <f>SUM(AF21:AF32)</f>
        <v>710.1108333333334</v>
      </c>
    </row>
    <row r="34" spans="1:32" ht="15" x14ac:dyDescent="0.2">
      <c r="A34" s="405"/>
      <c r="B34" s="159" t="s">
        <v>9</v>
      </c>
      <c r="C34" s="158">
        <f t="shared" si="0"/>
        <v>0.60208393244751657</v>
      </c>
      <c r="D34" s="153">
        <f>SUM(D24:D29)</f>
        <v>6767.2509337500014</v>
      </c>
      <c r="E34" s="157">
        <v>0.68942618385469034</v>
      </c>
      <c r="F34" s="149">
        <f>SUM(F24:F29)</f>
        <v>6273.4673504999992</v>
      </c>
      <c r="G34" s="156">
        <v>0.63912106976080296</v>
      </c>
      <c r="H34" s="155">
        <f>SUM(H24:H29)</f>
        <v>493.78358325000073</v>
      </c>
      <c r="I34" s="153">
        <f>SUM(I24:I29)</f>
        <v>11239.713549970709</v>
      </c>
      <c r="J34" s="157">
        <v>1.1450665707887617</v>
      </c>
      <c r="K34" s="149">
        <f>SUM(K24:K29)</f>
        <v>10446.499228695922</v>
      </c>
      <c r="L34" s="156">
        <v>1.0642563975035932</v>
      </c>
      <c r="M34" s="155">
        <f t="shared" ref="M34:Z34" si="21">SUM(M24:M29)</f>
        <v>793.21432127478818</v>
      </c>
      <c r="N34" s="153">
        <f t="shared" si="21"/>
        <v>0</v>
      </c>
      <c r="O34" s="21">
        <f t="shared" si="21"/>
        <v>0</v>
      </c>
      <c r="P34" s="154">
        <f t="shared" si="21"/>
        <v>0</v>
      </c>
      <c r="Q34" s="153">
        <f t="shared" si="21"/>
        <v>1267.9283333333333</v>
      </c>
      <c r="R34" s="21">
        <f t="shared" si="21"/>
        <v>984.10666666666657</v>
      </c>
      <c r="S34" s="154">
        <f t="shared" si="21"/>
        <v>283.82166666666666</v>
      </c>
      <c r="T34" s="153">
        <f t="shared" si="21"/>
        <v>4601.0216666666674</v>
      </c>
      <c r="U34" s="21">
        <f t="shared" si="21"/>
        <v>4920.3383333333331</v>
      </c>
      <c r="V34" s="152">
        <f t="shared" si="21"/>
        <v>-319.31666666666683</v>
      </c>
      <c r="W34" s="153">
        <f t="shared" si="21"/>
        <v>7075.33</v>
      </c>
      <c r="X34" s="21">
        <f t="shared" si="21"/>
        <v>6363.6333333333323</v>
      </c>
      <c r="Y34" s="152">
        <f t="shared" si="21"/>
        <v>711.69666666666694</v>
      </c>
      <c r="Z34" s="25">
        <f t="shared" si="21"/>
        <v>12944.279999999999</v>
      </c>
      <c r="AA34" s="151">
        <v>1.3187224251785472</v>
      </c>
      <c r="AB34" s="150">
        <f t="shared" si="7"/>
        <v>0.52279855918985085</v>
      </c>
      <c r="AC34" s="149">
        <f>SUM(AC24:AC29)</f>
        <v>12268.078333333335</v>
      </c>
      <c r="AD34" s="148">
        <v>1.249833132180789</v>
      </c>
      <c r="AE34" s="147">
        <f t="shared" si="8"/>
        <v>0.51136512011457369</v>
      </c>
      <c r="AF34" s="146">
        <f>SUM(AF24:AF29)</f>
        <v>676.20166666666682</v>
      </c>
    </row>
    <row r="35" spans="1:32" ht="15.75" thickBot="1" x14ac:dyDescent="0.25">
      <c r="A35" s="406"/>
      <c r="B35" s="261" t="s">
        <v>8</v>
      </c>
      <c r="C35" s="260">
        <f t="shared" si="0"/>
        <v>0.59525665359859714</v>
      </c>
      <c r="D35" s="255">
        <f>SUM(D21:D23,D30:D32)</f>
        <v>84.056377499999996</v>
      </c>
      <c r="E35" s="259">
        <v>8.5633986585985072E-3</v>
      </c>
      <c r="F35" s="249">
        <f>SUM(F21:F23,F30:F32)</f>
        <v>0</v>
      </c>
      <c r="G35" s="258">
        <v>0</v>
      </c>
      <c r="H35" s="257">
        <f>SUM(H21:H23,H30:H32)</f>
        <v>84.056377499999996</v>
      </c>
      <c r="I35" s="255">
        <f>SUM(I21:I23,I30:I32)</f>
        <v>141.21031153846155</v>
      </c>
      <c r="J35" s="259">
        <v>1.4386061217172235E-2</v>
      </c>
      <c r="K35" s="249">
        <f>SUM(K21:K23,K30:K32)</f>
        <v>0</v>
      </c>
      <c r="L35" s="258">
        <v>0</v>
      </c>
      <c r="M35" s="257">
        <f t="shared" ref="M35:Z35" si="22">SUM(M21:M23,M30:M32)</f>
        <v>141.21031153846155</v>
      </c>
      <c r="N35" s="255">
        <f t="shared" si="22"/>
        <v>0</v>
      </c>
      <c r="O35" s="254">
        <f t="shared" si="22"/>
        <v>0</v>
      </c>
      <c r="P35" s="256">
        <f t="shared" si="22"/>
        <v>0</v>
      </c>
      <c r="Q35" s="255">
        <f t="shared" si="22"/>
        <v>233.3725</v>
      </c>
      <c r="R35" s="254">
        <f t="shared" si="22"/>
        <v>199.46333333333334</v>
      </c>
      <c r="S35" s="256">
        <f t="shared" si="22"/>
        <v>33.909166666666671</v>
      </c>
      <c r="T35" s="255">
        <f t="shared" si="22"/>
        <v>0</v>
      </c>
      <c r="U35" s="254">
        <f t="shared" si="22"/>
        <v>0</v>
      </c>
      <c r="V35" s="253">
        <f t="shared" si="22"/>
        <v>0</v>
      </c>
      <c r="W35" s="255">
        <f t="shared" si="22"/>
        <v>0</v>
      </c>
      <c r="X35" s="254">
        <f t="shared" si="22"/>
        <v>0</v>
      </c>
      <c r="Y35" s="253">
        <f t="shared" si="22"/>
        <v>0</v>
      </c>
      <c r="Z35" s="252">
        <f t="shared" si="22"/>
        <v>233.3725</v>
      </c>
      <c r="AA35" s="251">
        <v>2.3775254333959134E-2</v>
      </c>
      <c r="AB35" s="250">
        <f t="shared" si="7"/>
        <v>0.36018115887690277</v>
      </c>
      <c r="AC35" s="249">
        <f>SUM(AC21:AC23,AC30:AC32)</f>
        <v>199.46333333333334</v>
      </c>
      <c r="AD35" s="248">
        <v>2.0320695375563771E-2</v>
      </c>
      <c r="AE35" s="247">
        <f t="shared" si="8"/>
        <v>0</v>
      </c>
      <c r="AF35" s="246">
        <f>SUM(AF21:AF23,AF30:AF32)</f>
        <v>33.909166666666671</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3.8224999999999998</v>
      </c>
      <c r="R36" s="88">
        <v>31.55</v>
      </c>
      <c r="S36" s="240">
        <f t="shared" ref="S36:S47" si="26">Q36-R36</f>
        <v>-27.727499999999999</v>
      </c>
      <c r="T36" s="239">
        <v>0</v>
      </c>
      <c r="U36" s="88">
        <v>0</v>
      </c>
      <c r="V36" s="238">
        <f t="shared" ref="V36:V47" si="27">T36-U36</f>
        <v>0</v>
      </c>
      <c r="W36" s="239">
        <v>0</v>
      </c>
      <c r="X36" s="88">
        <v>0</v>
      </c>
      <c r="Y36" s="238">
        <f t="shared" ref="Y36:Y47" si="28">W36-X36</f>
        <v>0</v>
      </c>
      <c r="Z36" s="92">
        <v>3.8224999999999998</v>
      </c>
      <c r="AA36" s="237">
        <v>3.8942424532264423E-4</v>
      </c>
      <c r="AB36" s="236">
        <f t="shared" si="7"/>
        <v>0</v>
      </c>
      <c r="AC36" s="235">
        <v>31.55</v>
      </c>
      <c r="AD36" s="234">
        <v>3.2142145044153658E-3</v>
      </c>
      <c r="AE36" s="233">
        <f t="shared" si="8"/>
        <v>0</v>
      </c>
      <c r="AF36" s="232">
        <f t="shared" ref="AF36:AF47" si="29">Z36-AC36</f>
        <v>-27.727499999999999</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11.092499999999999</v>
      </c>
      <c r="R37" s="66">
        <v>23.487499999999997</v>
      </c>
      <c r="S37" s="211">
        <f t="shared" si="26"/>
        <v>-12.394999999999998</v>
      </c>
      <c r="T37" s="210">
        <v>0</v>
      </c>
      <c r="U37" s="66">
        <v>0</v>
      </c>
      <c r="V37" s="209">
        <f t="shared" si="27"/>
        <v>0</v>
      </c>
      <c r="W37" s="210">
        <v>0</v>
      </c>
      <c r="X37" s="66">
        <v>0</v>
      </c>
      <c r="Y37" s="209">
        <f t="shared" si="28"/>
        <v>0</v>
      </c>
      <c r="Z37" s="70">
        <v>11.092499999999999</v>
      </c>
      <c r="AA37" s="208">
        <v>1.1300689185719899E-3</v>
      </c>
      <c r="AB37" s="207">
        <f t="shared" si="7"/>
        <v>0</v>
      </c>
      <c r="AC37" s="206">
        <v>23.487499999999997</v>
      </c>
      <c r="AD37" s="205">
        <v>2.3928324301887762E-3</v>
      </c>
      <c r="AE37" s="204">
        <f t="shared" si="8"/>
        <v>0</v>
      </c>
      <c r="AF37" s="203">
        <f t="shared" si="29"/>
        <v>-12.394999999999998</v>
      </c>
    </row>
    <row r="38" spans="1:32" ht="15" x14ac:dyDescent="0.2">
      <c r="A38" s="405"/>
      <c r="B38" s="231" t="s">
        <v>20</v>
      </c>
      <c r="C38" s="230">
        <f t="shared" si="0"/>
        <v>0.52693989157909793</v>
      </c>
      <c r="D38" s="225">
        <v>9.2745337499999998</v>
      </c>
      <c r="E38" s="229">
        <v>9.4486025018002443E-4</v>
      </c>
      <c r="F38" s="221">
        <v>0</v>
      </c>
      <c r="G38" s="228">
        <v>0</v>
      </c>
      <c r="H38" s="227">
        <f t="shared" si="23"/>
        <v>9.2745337499999998</v>
      </c>
      <c r="I38" s="225">
        <v>17.600743269230769</v>
      </c>
      <c r="J38" s="229">
        <v>1.7931082183748339E-3</v>
      </c>
      <c r="K38" s="221">
        <v>0</v>
      </c>
      <c r="L38" s="228">
        <v>0</v>
      </c>
      <c r="M38" s="227">
        <f t="shared" si="24"/>
        <v>17.600743269230769</v>
      </c>
      <c r="N38" s="225">
        <v>0</v>
      </c>
      <c r="O38" s="77">
        <v>0</v>
      </c>
      <c r="P38" s="226">
        <f t="shared" si="25"/>
        <v>0</v>
      </c>
      <c r="Q38" s="225">
        <v>19.5</v>
      </c>
      <c r="R38" s="77">
        <v>16.432500000000001</v>
      </c>
      <c r="S38" s="226">
        <f t="shared" si="26"/>
        <v>3.067499999999999</v>
      </c>
      <c r="T38" s="225">
        <v>0</v>
      </c>
      <c r="U38" s="77">
        <v>0</v>
      </c>
      <c r="V38" s="224">
        <f t="shared" si="27"/>
        <v>0</v>
      </c>
      <c r="W38" s="225">
        <v>0</v>
      </c>
      <c r="X38" s="77">
        <v>0</v>
      </c>
      <c r="Y38" s="224">
        <f t="shared" si="28"/>
        <v>0</v>
      </c>
      <c r="Z38" s="81">
        <v>19.5</v>
      </c>
      <c r="AA38" s="223">
        <v>1.986598504589029E-3</v>
      </c>
      <c r="AB38" s="222">
        <f t="shared" si="7"/>
        <v>0.47561711538461537</v>
      </c>
      <c r="AC38" s="221">
        <v>16.432500000000001</v>
      </c>
      <c r="AD38" s="220">
        <v>1.6740912787260064E-3</v>
      </c>
      <c r="AE38" s="219">
        <f t="shared" si="8"/>
        <v>0</v>
      </c>
      <c r="AF38" s="218">
        <f t="shared" si="29"/>
        <v>3.067499999999999</v>
      </c>
    </row>
    <row r="39" spans="1:32" ht="15" x14ac:dyDescent="0.2">
      <c r="A39" s="405"/>
      <c r="B39" s="201" t="s">
        <v>19</v>
      </c>
      <c r="C39" s="200">
        <f t="shared" si="0"/>
        <v>0.54354132110069386</v>
      </c>
      <c r="D39" s="195">
        <v>82.773266249999992</v>
      </c>
      <c r="E39" s="199">
        <v>8.4326793308820269E-3</v>
      </c>
      <c r="F39" s="191">
        <v>99.876819749999996</v>
      </c>
      <c r="G39" s="198">
        <v>1.01751354261594E-2</v>
      </c>
      <c r="H39" s="197">
        <f t="shared" si="23"/>
        <v>-17.103553500000004</v>
      </c>
      <c r="I39" s="195">
        <v>152.28514012951337</v>
      </c>
      <c r="J39" s="199">
        <v>1.5514329828329331E-2</v>
      </c>
      <c r="K39" s="191">
        <v>191.5989943288854</v>
      </c>
      <c r="L39" s="198">
        <v>1.9519501318646621E-2</v>
      </c>
      <c r="M39" s="197">
        <f t="shared" si="24"/>
        <v>-39.313854199372031</v>
      </c>
      <c r="N39" s="195">
        <v>0</v>
      </c>
      <c r="O39" s="54">
        <v>0</v>
      </c>
      <c r="P39" s="196">
        <f t="shared" si="25"/>
        <v>0</v>
      </c>
      <c r="Q39" s="195">
        <v>25.662500000000001</v>
      </c>
      <c r="R39" s="54">
        <v>25.017499999999998</v>
      </c>
      <c r="S39" s="196">
        <f t="shared" si="26"/>
        <v>0.64500000000000313</v>
      </c>
      <c r="T39" s="195">
        <v>0</v>
      </c>
      <c r="U39" s="54">
        <v>109.59</v>
      </c>
      <c r="V39" s="194">
        <f t="shared" si="27"/>
        <v>-109.59</v>
      </c>
      <c r="W39" s="195">
        <v>0.74249999999999927</v>
      </c>
      <c r="X39" s="54">
        <v>0</v>
      </c>
      <c r="Y39" s="194">
        <f t="shared" si="28"/>
        <v>0.74249999999999927</v>
      </c>
      <c r="Z39" s="58">
        <v>26.405000000000001</v>
      </c>
      <c r="AA39" s="193">
        <v>2.6900581289063235E-3</v>
      </c>
      <c r="AB39" s="192">
        <f t="shared" si="7"/>
        <v>3.1347572902859304</v>
      </c>
      <c r="AC39" s="191">
        <v>134.60750000000002</v>
      </c>
      <c r="AD39" s="190">
        <v>1.3713387603901471E-2</v>
      </c>
      <c r="AE39" s="189">
        <f t="shared" si="8"/>
        <v>0.74198554872499667</v>
      </c>
      <c r="AF39" s="188">
        <f t="shared" si="29"/>
        <v>-108.20250000000001</v>
      </c>
    </row>
    <row r="40" spans="1:32" ht="15" x14ac:dyDescent="0.2">
      <c r="A40" s="405"/>
      <c r="B40" s="217" t="s">
        <v>18</v>
      </c>
      <c r="C40" s="215">
        <f t="shared" si="0"/>
        <v>0.54007876231047858</v>
      </c>
      <c r="D40" s="210">
        <v>1080.0824775000001</v>
      </c>
      <c r="E40" s="214">
        <v>0.11003539664791352</v>
      </c>
      <c r="F40" s="206">
        <v>616.8888300000001</v>
      </c>
      <c r="G40" s="213">
        <v>6.2846688589471483E-2</v>
      </c>
      <c r="H40" s="212">
        <f t="shared" si="23"/>
        <v>463.1936475</v>
      </c>
      <c r="I40" s="210">
        <v>1999.861044117647</v>
      </c>
      <c r="J40" s="214">
        <v>0.20373953639128059</v>
      </c>
      <c r="K40" s="206">
        <v>1139.3263705882352</v>
      </c>
      <c r="L40" s="213">
        <v>0.11607097767377565</v>
      </c>
      <c r="M40" s="212">
        <f t="shared" si="24"/>
        <v>860.53467352941175</v>
      </c>
      <c r="N40" s="210">
        <v>0</v>
      </c>
      <c r="O40" s="66">
        <v>0</v>
      </c>
      <c r="P40" s="211">
        <f t="shared" si="25"/>
        <v>0</v>
      </c>
      <c r="Q40" s="210">
        <v>208.30250000000001</v>
      </c>
      <c r="R40" s="66">
        <v>94.732500000000002</v>
      </c>
      <c r="S40" s="211">
        <f t="shared" si="26"/>
        <v>113.57000000000001</v>
      </c>
      <c r="T40" s="210">
        <v>1437.7775000000001</v>
      </c>
      <c r="U40" s="66">
        <v>1288.69</v>
      </c>
      <c r="V40" s="209">
        <f t="shared" si="27"/>
        <v>149.08750000000009</v>
      </c>
      <c r="W40" s="210">
        <v>816.89750000000004</v>
      </c>
      <c r="X40" s="66">
        <v>0</v>
      </c>
      <c r="Y40" s="209">
        <f t="shared" si="28"/>
        <v>816.89750000000004</v>
      </c>
      <c r="Z40" s="70">
        <v>2462.9775</v>
      </c>
      <c r="AA40" s="208">
        <v>0.25092038042750897</v>
      </c>
      <c r="AB40" s="207">
        <f t="shared" si="7"/>
        <v>0.4385271394074855</v>
      </c>
      <c r="AC40" s="206">
        <v>1383.4225000000001</v>
      </c>
      <c r="AD40" s="205">
        <v>0.14093872156052509</v>
      </c>
      <c r="AE40" s="204">
        <f t="shared" si="8"/>
        <v>0.44591498981692146</v>
      </c>
      <c r="AF40" s="203">
        <f t="shared" si="29"/>
        <v>1079.5549999999998</v>
      </c>
    </row>
    <row r="41" spans="1:32" ht="15" x14ac:dyDescent="0.2">
      <c r="A41" s="405"/>
      <c r="B41" s="217" t="s">
        <v>17</v>
      </c>
      <c r="C41" s="215">
        <f t="shared" si="0"/>
        <v>0.59019725942700585</v>
      </c>
      <c r="D41" s="210">
        <v>1108.9797450000001</v>
      </c>
      <c r="E41" s="214">
        <v>0.11297935913007809</v>
      </c>
      <c r="F41" s="206">
        <v>1221.2728800000002</v>
      </c>
      <c r="G41" s="213">
        <v>0.12441942962742084</v>
      </c>
      <c r="H41" s="212">
        <f t="shared" si="23"/>
        <v>-112.29313500000012</v>
      </c>
      <c r="I41" s="210">
        <v>1878.9984658292979</v>
      </c>
      <c r="J41" s="214">
        <v>0.19142643806879808</v>
      </c>
      <c r="K41" s="206">
        <v>2069.9188974576273</v>
      </c>
      <c r="L41" s="213">
        <v>0.21087680960924779</v>
      </c>
      <c r="M41" s="212">
        <f t="shared" si="24"/>
        <v>-190.92043162832942</v>
      </c>
      <c r="N41" s="210">
        <v>0</v>
      </c>
      <c r="O41" s="66">
        <v>0</v>
      </c>
      <c r="P41" s="211">
        <f t="shared" si="25"/>
        <v>0</v>
      </c>
      <c r="Q41" s="210">
        <v>249.22999999999996</v>
      </c>
      <c r="R41" s="66">
        <v>174.8775</v>
      </c>
      <c r="S41" s="211">
        <f t="shared" si="26"/>
        <v>74.352499999999964</v>
      </c>
      <c r="T41" s="210">
        <v>1306.71</v>
      </c>
      <c r="U41" s="66">
        <v>2279.1324999999997</v>
      </c>
      <c r="V41" s="209">
        <f t="shared" si="27"/>
        <v>-972.42249999999967</v>
      </c>
      <c r="W41" s="210">
        <v>440.11500000000007</v>
      </c>
      <c r="X41" s="66">
        <v>0</v>
      </c>
      <c r="Y41" s="209">
        <f t="shared" si="28"/>
        <v>440.11500000000007</v>
      </c>
      <c r="Z41" s="70">
        <v>1996.0550000000001</v>
      </c>
      <c r="AA41" s="208">
        <v>0.20335178861935663</v>
      </c>
      <c r="AB41" s="207">
        <f t="shared" si="7"/>
        <v>0.55558576542229554</v>
      </c>
      <c r="AC41" s="206">
        <v>2454.0099999999998</v>
      </c>
      <c r="AD41" s="205">
        <v>0.25000679987259433</v>
      </c>
      <c r="AE41" s="204">
        <f t="shared" si="8"/>
        <v>0.49766418229754578</v>
      </c>
      <c r="AF41" s="203">
        <f t="shared" si="29"/>
        <v>-457.9549999999997</v>
      </c>
    </row>
    <row r="42" spans="1:32" ht="15" x14ac:dyDescent="0.2">
      <c r="A42" s="405"/>
      <c r="B42" s="217" t="s">
        <v>16</v>
      </c>
      <c r="C42" s="215">
        <f t="shared" si="0"/>
        <v>0.58799062615173836</v>
      </c>
      <c r="D42" s="210">
        <v>2434.16190375</v>
      </c>
      <c r="E42" s="214">
        <v>0.24798473835473506</v>
      </c>
      <c r="F42" s="206">
        <v>2008.1679862499998</v>
      </c>
      <c r="G42" s="213">
        <v>0.20458582151211874</v>
      </c>
      <c r="H42" s="212">
        <f t="shared" si="23"/>
        <v>425.99391750000018</v>
      </c>
      <c r="I42" s="210">
        <v>4139.7971251361987</v>
      </c>
      <c r="J42" s="214">
        <v>0.42174947579987349</v>
      </c>
      <c r="K42" s="206">
        <v>3405.7083907990309</v>
      </c>
      <c r="L42" s="213">
        <v>0.34696283066609701</v>
      </c>
      <c r="M42" s="212">
        <f t="shared" si="24"/>
        <v>734.08873433716781</v>
      </c>
      <c r="N42" s="210">
        <v>0</v>
      </c>
      <c r="O42" s="66">
        <v>0</v>
      </c>
      <c r="P42" s="211">
        <f t="shared" si="25"/>
        <v>0</v>
      </c>
      <c r="Q42" s="210">
        <v>412.79249999999996</v>
      </c>
      <c r="R42" s="66">
        <v>295.89749999999998</v>
      </c>
      <c r="S42" s="211">
        <f t="shared" si="26"/>
        <v>116.89499999999998</v>
      </c>
      <c r="T42" s="210">
        <v>1171.4249999999997</v>
      </c>
      <c r="U42" s="66">
        <v>1335.7950000000001</v>
      </c>
      <c r="V42" s="209">
        <f t="shared" si="27"/>
        <v>-164.37000000000035</v>
      </c>
      <c r="W42" s="210">
        <v>3175.2400000000002</v>
      </c>
      <c r="X42" s="66">
        <v>2429.3175000000001</v>
      </c>
      <c r="Y42" s="209">
        <f t="shared" si="28"/>
        <v>745.92250000000013</v>
      </c>
      <c r="Z42" s="70">
        <v>4759.4575000000004</v>
      </c>
      <c r="AA42" s="208">
        <v>0.48487852062333531</v>
      </c>
      <c r="AB42" s="207">
        <f t="shared" si="7"/>
        <v>0.51143683996547917</v>
      </c>
      <c r="AC42" s="206">
        <v>4061.01</v>
      </c>
      <c r="AD42" s="205">
        <v>0.41372289206262586</v>
      </c>
      <c r="AE42" s="204">
        <f t="shared" si="8"/>
        <v>0.49449964079133013</v>
      </c>
      <c r="AF42" s="203">
        <f t="shared" si="29"/>
        <v>698.44750000000022</v>
      </c>
    </row>
    <row r="43" spans="1:32" ht="15" x14ac:dyDescent="0.2">
      <c r="A43" s="405"/>
      <c r="B43" s="217" t="s">
        <v>15</v>
      </c>
      <c r="C43" s="215">
        <f t="shared" si="0"/>
        <v>0.63568838501865021</v>
      </c>
      <c r="D43" s="210">
        <v>2463.8961637499997</v>
      </c>
      <c r="E43" s="214">
        <v>0.25101397099325101</v>
      </c>
      <c r="F43" s="206">
        <v>1901.2968712500001</v>
      </c>
      <c r="G43" s="213">
        <v>0.19369812934298905</v>
      </c>
      <c r="H43" s="212">
        <f t="shared" si="23"/>
        <v>562.59929249999959</v>
      </c>
      <c r="I43" s="210">
        <v>3875.9496347848362</v>
      </c>
      <c r="J43" s="214">
        <v>0.39486952555517685</v>
      </c>
      <c r="K43" s="206">
        <v>2981.7845419569671</v>
      </c>
      <c r="L43" s="213">
        <v>0.30377480582566124</v>
      </c>
      <c r="M43" s="212">
        <f t="shared" si="24"/>
        <v>894.1650928278691</v>
      </c>
      <c r="N43" s="210">
        <v>0</v>
      </c>
      <c r="O43" s="66">
        <v>0</v>
      </c>
      <c r="P43" s="211">
        <f t="shared" si="25"/>
        <v>0</v>
      </c>
      <c r="Q43" s="210">
        <v>333.63</v>
      </c>
      <c r="R43" s="66">
        <v>282.4425</v>
      </c>
      <c r="S43" s="211">
        <f t="shared" si="26"/>
        <v>51.1875</v>
      </c>
      <c r="T43" s="210">
        <v>1301.8649999999998</v>
      </c>
      <c r="U43" s="66">
        <v>0</v>
      </c>
      <c r="V43" s="209">
        <f t="shared" si="27"/>
        <v>1301.8649999999998</v>
      </c>
      <c r="W43" s="210">
        <v>2873.8475000000008</v>
      </c>
      <c r="X43" s="66">
        <v>3244.6975000000002</v>
      </c>
      <c r="Y43" s="209">
        <f t="shared" si="28"/>
        <v>-370.84999999999945</v>
      </c>
      <c r="Z43" s="70">
        <v>4509.3425000000007</v>
      </c>
      <c r="AA43" s="208">
        <v>0.45939759318870532</v>
      </c>
      <c r="AB43" s="207">
        <f t="shared" si="7"/>
        <v>0.54639809767166703</v>
      </c>
      <c r="AC43" s="206">
        <v>3527.1400000000003</v>
      </c>
      <c r="AD43" s="205">
        <v>0.35933390006667559</v>
      </c>
      <c r="AE43" s="204">
        <f t="shared" si="8"/>
        <v>0.53904774725414928</v>
      </c>
      <c r="AF43" s="203">
        <f t="shared" si="29"/>
        <v>982.20250000000033</v>
      </c>
    </row>
    <row r="44" spans="1:32" ht="15" x14ac:dyDescent="0.2">
      <c r="A44" s="405"/>
      <c r="B44" s="216" t="s">
        <v>14</v>
      </c>
      <c r="C44" s="215">
        <f t="shared" si="0"/>
        <v>0.63505432001901574</v>
      </c>
      <c r="D44" s="210">
        <v>1042.0402837499998</v>
      </c>
      <c r="E44" s="214">
        <v>0.10615977791893728</v>
      </c>
      <c r="F44" s="206">
        <v>826.90609500000005</v>
      </c>
      <c r="G44" s="213">
        <v>8.4242585240522042E-2</v>
      </c>
      <c r="H44" s="212">
        <f t="shared" si="23"/>
        <v>215.13418874999979</v>
      </c>
      <c r="I44" s="210">
        <v>1640.8679555455942</v>
      </c>
      <c r="J44" s="214">
        <v>0.16716645265204794</v>
      </c>
      <c r="K44" s="206">
        <v>1296.6767907786884</v>
      </c>
      <c r="L44" s="213">
        <v>0.13210134226496448</v>
      </c>
      <c r="M44" s="212">
        <f t="shared" si="24"/>
        <v>344.19116476690579</v>
      </c>
      <c r="N44" s="210">
        <v>0</v>
      </c>
      <c r="O44" s="66">
        <v>0</v>
      </c>
      <c r="P44" s="211">
        <f t="shared" si="25"/>
        <v>0</v>
      </c>
      <c r="Q44" s="210">
        <v>130.52500000000001</v>
      </c>
      <c r="R44" s="66">
        <v>167.185</v>
      </c>
      <c r="S44" s="211">
        <f t="shared" si="26"/>
        <v>-36.659999999999997</v>
      </c>
      <c r="T44" s="210">
        <v>986.27750000000015</v>
      </c>
      <c r="U44" s="66">
        <v>0</v>
      </c>
      <c r="V44" s="209">
        <f t="shared" si="27"/>
        <v>986.27750000000015</v>
      </c>
      <c r="W44" s="210">
        <v>744.1</v>
      </c>
      <c r="X44" s="66">
        <v>1308.2525000000001</v>
      </c>
      <c r="Y44" s="209">
        <f t="shared" si="28"/>
        <v>-564.15250000000003</v>
      </c>
      <c r="Z44" s="70">
        <v>1860.9025000000001</v>
      </c>
      <c r="AA44" s="208">
        <v>0.18958287813774286</v>
      </c>
      <c r="AB44" s="207">
        <f t="shared" si="7"/>
        <v>0.55996500824196849</v>
      </c>
      <c r="AC44" s="206">
        <v>1475.4375</v>
      </c>
      <c r="AD44" s="205">
        <v>0.15031291958346582</v>
      </c>
      <c r="AE44" s="204">
        <f t="shared" si="8"/>
        <v>0.56044806709874195</v>
      </c>
      <c r="AF44" s="203">
        <f t="shared" si="29"/>
        <v>385.46500000000015</v>
      </c>
    </row>
    <row r="45" spans="1:32" ht="15" x14ac:dyDescent="0.2">
      <c r="A45" s="405"/>
      <c r="B45" s="202" t="s">
        <v>13</v>
      </c>
      <c r="C45" s="158">
        <f t="shared" si="0"/>
        <v>0.61165166932433523</v>
      </c>
      <c r="D45" s="153">
        <v>66.072045000000003</v>
      </c>
      <c r="E45" s="157">
        <v>6.7312115790840524E-3</v>
      </c>
      <c r="F45" s="149">
        <v>0</v>
      </c>
      <c r="G45" s="156">
        <v>0</v>
      </c>
      <c r="H45" s="155">
        <f t="shared" si="23"/>
        <v>66.072045000000003</v>
      </c>
      <c r="I45" s="153">
        <v>108.0223406779661</v>
      </c>
      <c r="J45" s="157">
        <v>1.1004975407848927E-2</v>
      </c>
      <c r="K45" s="149">
        <v>0</v>
      </c>
      <c r="L45" s="156">
        <v>0</v>
      </c>
      <c r="M45" s="155">
        <f t="shared" si="24"/>
        <v>108.0223406779661</v>
      </c>
      <c r="N45" s="153">
        <v>0</v>
      </c>
      <c r="O45" s="21">
        <v>0</v>
      </c>
      <c r="P45" s="154">
        <f t="shared" si="25"/>
        <v>0</v>
      </c>
      <c r="Q45" s="153">
        <v>83.974999999999994</v>
      </c>
      <c r="R45" s="21">
        <v>53.712499999999999</v>
      </c>
      <c r="S45" s="154">
        <f t="shared" si="26"/>
        <v>30.262499999999996</v>
      </c>
      <c r="T45" s="153">
        <v>0</v>
      </c>
      <c r="U45" s="21">
        <v>0</v>
      </c>
      <c r="V45" s="152">
        <f t="shared" si="27"/>
        <v>0</v>
      </c>
      <c r="W45" s="153">
        <v>0</v>
      </c>
      <c r="X45" s="21">
        <v>0</v>
      </c>
      <c r="Y45" s="152">
        <f t="shared" si="28"/>
        <v>0</v>
      </c>
      <c r="Z45" s="25">
        <v>83.974999999999994</v>
      </c>
      <c r="AA45" s="151">
        <v>8.5551081755314718E-3</v>
      </c>
      <c r="AB45" s="150">
        <f t="shared" si="7"/>
        <v>0.78680613277761247</v>
      </c>
      <c r="AC45" s="149">
        <v>53.712499999999999</v>
      </c>
      <c r="AD45" s="148">
        <v>5.4720601131033383E-3</v>
      </c>
      <c r="AE45" s="147">
        <f t="shared" si="8"/>
        <v>0</v>
      </c>
      <c r="AF45" s="146">
        <f t="shared" si="29"/>
        <v>30.262499999999996</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57.462499999999999</v>
      </c>
      <c r="S46" s="196">
        <f t="shared" si="26"/>
        <v>-57.462499999999999</v>
      </c>
      <c r="T46" s="195">
        <v>0</v>
      </c>
      <c r="U46" s="54">
        <v>0</v>
      </c>
      <c r="V46" s="194">
        <f t="shared" si="27"/>
        <v>0</v>
      </c>
      <c r="W46" s="195">
        <v>0</v>
      </c>
      <c r="X46" s="54">
        <v>0</v>
      </c>
      <c r="Y46" s="194">
        <f t="shared" si="28"/>
        <v>0</v>
      </c>
      <c r="Z46" s="58">
        <v>0</v>
      </c>
      <c r="AA46" s="193">
        <v>0</v>
      </c>
      <c r="AB46" s="192">
        <f t="shared" si="7"/>
        <v>1</v>
      </c>
      <c r="AC46" s="191">
        <v>57.462499999999999</v>
      </c>
      <c r="AD46" s="190">
        <v>5.854098287162217E-3</v>
      </c>
      <c r="AE46" s="189">
        <f t="shared" si="8"/>
        <v>0</v>
      </c>
      <c r="AF46" s="188">
        <f t="shared" si="29"/>
        <v>-57.462499999999999</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12.97</v>
      </c>
      <c r="R47" s="43">
        <v>46.492500000000007</v>
      </c>
      <c r="S47" s="182">
        <f t="shared" si="26"/>
        <v>-33.522500000000008</v>
      </c>
      <c r="T47" s="181">
        <v>0</v>
      </c>
      <c r="U47" s="43">
        <v>0</v>
      </c>
      <c r="V47" s="180">
        <f t="shared" si="27"/>
        <v>0</v>
      </c>
      <c r="W47" s="181">
        <v>0</v>
      </c>
      <c r="X47" s="43">
        <v>0</v>
      </c>
      <c r="Y47" s="180">
        <f t="shared" si="28"/>
        <v>0</v>
      </c>
      <c r="Z47" s="47">
        <v>12.97</v>
      </c>
      <c r="AA47" s="179">
        <v>1.3213426976676772E-3</v>
      </c>
      <c r="AB47" s="178">
        <f t="shared" si="7"/>
        <v>0</v>
      </c>
      <c r="AC47" s="177">
        <v>46.492500000000007</v>
      </c>
      <c r="AD47" s="176">
        <v>4.7365092819819784E-3</v>
      </c>
      <c r="AE47" s="175">
        <f t="shared" si="8"/>
        <v>0</v>
      </c>
      <c r="AF47" s="174">
        <f t="shared" si="29"/>
        <v>-33.522500000000008</v>
      </c>
    </row>
    <row r="48" spans="1:32" ht="15" x14ac:dyDescent="0.2">
      <c r="A48" s="405"/>
      <c r="B48" s="173" t="s">
        <v>10</v>
      </c>
      <c r="C48" s="172">
        <f t="shared" si="0"/>
        <v>0.59994577353179712</v>
      </c>
      <c r="D48" s="167">
        <f>SUM(D36:D47)</f>
        <v>8287.2804187500005</v>
      </c>
      <c r="E48" s="171">
        <v>0.84428199420506111</v>
      </c>
      <c r="F48" s="163">
        <f>SUM(F36:F47)</f>
        <v>6674.409482250001</v>
      </c>
      <c r="G48" s="170">
        <v>0.67996778973868166</v>
      </c>
      <c r="H48" s="169">
        <f>SUM(H36:H47)</f>
        <v>1612.8709364999995</v>
      </c>
      <c r="I48" s="167">
        <f>SUM(I36:I47)</f>
        <v>13813.382449490286</v>
      </c>
      <c r="J48" s="171">
        <v>1.40726384192173</v>
      </c>
      <c r="K48" s="163">
        <f>SUM(K36:K47)</f>
        <v>11085.013985909434</v>
      </c>
      <c r="L48" s="170">
        <v>1.1293062673583927</v>
      </c>
      <c r="M48" s="169">
        <f t="shared" ref="M48:Z48" si="30">SUM(M36:M47)</f>
        <v>2728.3684635808495</v>
      </c>
      <c r="N48" s="167">
        <f t="shared" si="30"/>
        <v>0</v>
      </c>
      <c r="O48" s="32">
        <f t="shared" si="30"/>
        <v>0</v>
      </c>
      <c r="P48" s="168">
        <f t="shared" si="30"/>
        <v>0</v>
      </c>
      <c r="Q48" s="167">
        <f t="shared" si="30"/>
        <v>1491.5024999999998</v>
      </c>
      <c r="R48" s="32">
        <f t="shared" si="30"/>
        <v>1269.2900000000002</v>
      </c>
      <c r="S48" s="168">
        <f t="shared" si="30"/>
        <v>222.21249999999992</v>
      </c>
      <c r="T48" s="167">
        <f t="shared" si="30"/>
        <v>6204.0550000000003</v>
      </c>
      <c r="U48" s="32">
        <f t="shared" si="30"/>
        <v>5013.2074999999995</v>
      </c>
      <c r="V48" s="166">
        <f t="shared" si="30"/>
        <v>1190.8474999999999</v>
      </c>
      <c r="W48" s="167">
        <f t="shared" si="30"/>
        <v>8050.9425000000019</v>
      </c>
      <c r="X48" s="32">
        <f t="shared" si="30"/>
        <v>6982.2674999999999</v>
      </c>
      <c r="Y48" s="166">
        <f t="shared" si="30"/>
        <v>1068.6750000000006</v>
      </c>
      <c r="Z48" s="36">
        <f t="shared" si="30"/>
        <v>15746.500000000002</v>
      </c>
      <c r="AA48" s="165">
        <v>1.6042037616672382</v>
      </c>
      <c r="AB48" s="164">
        <f t="shared" si="7"/>
        <v>0.52629348863239445</v>
      </c>
      <c r="AC48" s="163">
        <f>SUM(AC36:AC47)</f>
        <v>13264.764999999999</v>
      </c>
      <c r="AD48" s="162">
        <v>1.3513724266453657</v>
      </c>
      <c r="AE48" s="161">
        <f t="shared" si="8"/>
        <v>0.5031683171356599</v>
      </c>
      <c r="AF48" s="160">
        <f>SUM(AF36:AF47)</f>
        <v>2481.7350000000006</v>
      </c>
    </row>
    <row r="49" spans="1:32" ht="15" x14ac:dyDescent="0.2">
      <c r="A49" s="405"/>
      <c r="B49" s="159" t="s">
        <v>9</v>
      </c>
      <c r="C49" s="158">
        <f t="shared" si="0"/>
        <v>0.59994726826308253</v>
      </c>
      <c r="D49" s="153">
        <f>SUM(D39:D44)</f>
        <v>8211.9338399999997</v>
      </c>
      <c r="E49" s="157">
        <v>0.83660592237579701</v>
      </c>
      <c r="F49" s="149">
        <f>SUM(F39:F44)</f>
        <v>6674.409482250001</v>
      </c>
      <c r="G49" s="156">
        <v>0.67996778973868166</v>
      </c>
      <c r="H49" s="155">
        <f>SUM(H39:H44)</f>
        <v>1537.5243577499996</v>
      </c>
      <c r="I49" s="153">
        <f>SUM(I39:I44)</f>
        <v>13687.759365543088</v>
      </c>
      <c r="J49" s="157">
        <v>1.3944657582955062</v>
      </c>
      <c r="K49" s="149">
        <f>SUM(K39:K44)</f>
        <v>11085.013985909434</v>
      </c>
      <c r="L49" s="156">
        <v>1.1293062673583927</v>
      </c>
      <c r="M49" s="155">
        <f t="shared" ref="M49:Z49" si="31">SUM(M39:M44)</f>
        <v>2602.7453796336531</v>
      </c>
      <c r="N49" s="153">
        <f t="shared" si="31"/>
        <v>0</v>
      </c>
      <c r="O49" s="21">
        <f t="shared" si="31"/>
        <v>0</v>
      </c>
      <c r="P49" s="154">
        <f t="shared" si="31"/>
        <v>0</v>
      </c>
      <c r="Q49" s="153">
        <f t="shared" si="31"/>
        <v>1360.1424999999999</v>
      </c>
      <c r="R49" s="21">
        <f t="shared" si="31"/>
        <v>1040.1524999999999</v>
      </c>
      <c r="S49" s="154">
        <f t="shared" si="31"/>
        <v>319.99</v>
      </c>
      <c r="T49" s="153">
        <f t="shared" si="31"/>
        <v>6204.0550000000003</v>
      </c>
      <c r="U49" s="21">
        <f t="shared" si="31"/>
        <v>5013.2074999999995</v>
      </c>
      <c r="V49" s="152">
        <f t="shared" si="31"/>
        <v>1190.8474999999999</v>
      </c>
      <c r="W49" s="153">
        <f t="shared" si="31"/>
        <v>8050.9425000000019</v>
      </c>
      <c r="X49" s="21">
        <f t="shared" si="31"/>
        <v>6982.2674999999999</v>
      </c>
      <c r="Y49" s="152">
        <f t="shared" si="31"/>
        <v>1068.6750000000006</v>
      </c>
      <c r="Z49" s="25">
        <f t="shared" si="31"/>
        <v>15615.140000000001</v>
      </c>
      <c r="AA49" s="151">
        <v>1.5908212191255553</v>
      </c>
      <c r="AB49" s="150">
        <f t="shared" si="7"/>
        <v>0.52589562693642189</v>
      </c>
      <c r="AC49" s="149">
        <f>SUM(AC39:AC44)</f>
        <v>13035.627500000001</v>
      </c>
      <c r="AD49" s="148">
        <v>1.3280286207497882</v>
      </c>
      <c r="AE49" s="147">
        <f t="shared" si="8"/>
        <v>0.51201290327220539</v>
      </c>
      <c r="AF49" s="146">
        <f>SUM(AF39:AF44)</f>
        <v>2579.5125000000007</v>
      </c>
    </row>
    <row r="50" spans="1:32" ht="15.75" thickBot="1" x14ac:dyDescent="0.25">
      <c r="A50" s="422"/>
      <c r="B50" s="145" t="s">
        <v>8</v>
      </c>
      <c r="C50" s="144">
        <f t="shared" si="0"/>
        <v>0.59978290917989574</v>
      </c>
      <c r="D50" s="139">
        <f>SUM(D36:D38,D45:D47)</f>
        <v>75.346578750000006</v>
      </c>
      <c r="E50" s="143">
        <v>7.6760718292640771E-3</v>
      </c>
      <c r="F50" s="135">
        <f>SUM(F36:F38,F45:F47)</f>
        <v>0</v>
      </c>
      <c r="G50" s="142">
        <v>0</v>
      </c>
      <c r="H50" s="141">
        <f>SUM(H36:H38,H45:H47)</f>
        <v>75.346578750000006</v>
      </c>
      <c r="I50" s="139">
        <f>SUM(I36:I38,I45:I47)</f>
        <v>125.62308394719687</v>
      </c>
      <c r="J50" s="143">
        <v>1.2798083626223762E-2</v>
      </c>
      <c r="K50" s="135">
        <f>SUM(K36:K38,K45:K47)</f>
        <v>0</v>
      </c>
      <c r="L50" s="142">
        <v>0</v>
      </c>
      <c r="M50" s="141">
        <f t="shared" ref="M50:Z50" si="32">SUM(M36:M38,M45:M47)</f>
        <v>125.62308394719687</v>
      </c>
      <c r="N50" s="139">
        <f t="shared" si="32"/>
        <v>0</v>
      </c>
      <c r="O50" s="10">
        <f t="shared" si="32"/>
        <v>0</v>
      </c>
      <c r="P50" s="140">
        <f t="shared" si="32"/>
        <v>0</v>
      </c>
      <c r="Q50" s="139">
        <f t="shared" si="32"/>
        <v>131.35999999999999</v>
      </c>
      <c r="R50" s="10">
        <f t="shared" si="32"/>
        <v>229.13750000000002</v>
      </c>
      <c r="S50" s="140">
        <f t="shared" si="32"/>
        <v>-97.777500000000003</v>
      </c>
      <c r="T50" s="139">
        <f t="shared" si="32"/>
        <v>0</v>
      </c>
      <c r="U50" s="10">
        <f t="shared" si="32"/>
        <v>0</v>
      </c>
      <c r="V50" s="138">
        <f t="shared" si="32"/>
        <v>0</v>
      </c>
      <c r="W50" s="139">
        <f t="shared" si="32"/>
        <v>0</v>
      </c>
      <c r="X50" s="10">
        <f t="shared" si="32"/>
        <v>0</v>
      </c>
      <c r="Y50" s="138">
        <f t="shared" si="32"/>
        <v>0</v>
      </c>
      <c r="Z50" s="14">
        <f t="shared" si="32"/>
        <v>131.35999999999999</v>
      </c>
      <c r="AA50" s="137">
        <v>1.338254254168281E-2</v>
      </c>
      <c r="AB50" s="136">
        <f t="shared" si="7"/>
        <v>0.57358844968026812</v>
      </c>
      <c r="AC50" s="135">
        <f>SUM(AC36:AC38,AC45:AC47)</f>
        <v>229.13750000000002</v>
      </c>
      <c r="AD50" s="134">
        <v>2.3343805895577684E-2</v>
      </c>
      <c r="AE50" s="133">
        <f t="shared" si="8"/>
        <v>0</v>
      </c>
      <c r="AF50" s="132">
        <f>SUM(AF36:AF38,AF45:AF47)</f>
        <v>-97.777500000000003</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204</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PostC!A1</f>
        <v>FIIP DIVERSION: Post B &amp; C Canals</v>
      </c>
      <c r="C1" s="129"/>
      <c r="D1" s="129"/>
      <c r="E1" s="129"/>
      <c r="F1" s="129"/>
      <c r="G1" s="129"/>
      <c r="H1" s="129"/>
      <c r="I1" s="129"/>
      <c r="J1" s="129"/>
      <c r="K1" s="129"/>
      <c r="L1" s="129"/>
      <c r="M1" s="129"/>
      <c r="N1" s="129"/>
      <c r="O1" s="129"/>
    </row>
    <row r="2" spans="2:15" ht="46.5" x14ac:dyDescent="0.35">
      <c r="B2" s="289" t="str">
        <f>PostC!A2</f>
        <v>9,816 Acres (46% Sprinkler / 54% Flood) [includes 415 acres of Project "Pump-Back" below C Canal @ #999420]</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207</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290</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202</v>
      </c>
      <c r="U3" s="280"/>
      <c r="V3" s="279"/>
      <c r="W3" s="281" t="s">
        <v>205</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225">
        <v>0</v>
      </c>
      <c r="X8" s="77">
        <v>0</v>
      </c>
      <c r="Y8" s="224">
        <f t="shared" si="6"/>
        <v>0</v>
      </c>
      <c r="Z8" s="81">
        <v>0</v>
      </c>
      <c r="AA8" s="223">
        <v>0</v>
      </c>
      <c r="AB8" s="222">
        <f t="shared" si="7"/>
        <v>1</v>
      </c>
      <c r="AC8" s="221">
        <v>0</v>
      </c>
      <c r="AD8" s="220">
        <v>0</v>
      </c>
      <c r="AE8" s="219">
        <f t="shared" si="8"/>
        <v>1</v>
      </c>
      <c r="AF8" s="218">
        <f t="shared" si="9"/>
        <v>0</v>
      </c>
    </row>
    <row r="9" spans="1:33" ht="15" x14ac:dyDescent="0.2">
      <c r="A9" s="405"/>
      <c r="B9" s="201" t="s">
        <v>19</v>
      </c>
      <c r="C9" s="200">
        <f t="shared" si="0"/>
        <v>0.46</v>
      </c>
      <c r="D9" s="195">
        <v>0.11484</v>
      </c>
      <c r="E9" s="199">
        <v>2.3477344035608134E-5</v>
      </c>
      <c r="F9" s="191">
        <v>17.938008</v>
      </c>
      <c r="G9" s="198">
        <v>3.6671611357502014E-3</v>
      </c>
      <c r="H9" s="197">
        <f t="shared" si="1"/>
        <v>-17.823167999999999</v>
      </c>
      <c r="I9" s="195">
        <v>0.24965217391304345</v>
      </c>
      <c r="J9" s="199">
        <v>5.1037704425235068E-5</v>
      </c>
      <c r="K9" s="191">
        <v>38.995669565217383</v>
      </c>
      <c r="L9" s="198">
        <v>7.9720894255439143E-3</v>
      </c>
      <c r="M9" s="197">
        <f t="shared" si="2"/>
        <v>-38.746017391304342</v>
      </c>
      <c r="N9" s="195">
        <v>0</v>
      </c>
      <c r="O9" s="54">
        <v>0</v>
      </c>
      <c r="P9" s="196">
        <f t="shared" si="3"/>
        <v>0</v>
      </c>
      <c r="Q9" s="195">
        <v>0.15000000000000002</v>
      </c>
      <c r="R9" s="54">
        <v>23.54</v>
      </c>
      <c r="S9" s="196">
        <f t="shared" si="4"/>
        <v>-23.39</v>
      </c>
      <c r="T9" s="195">
        <v>0.15000000000000002</v>
      </c>
      <c r="U9" s="54">
        <v>23.319999999999993</v>
      </c>
      <c r="V9" s="194">
        <f t="shared" si="5"/>
        <v>-23.169999999999995</v>
      </c>
      <c r="W9" s="195">
        <v>0</v>
      </c>
      <c r="X9" s="54">
        <v>0</v>
      </c>
      <c r="Y9" s="194">
        <f t="shared" si="6"/>
        <v>0</v>
      </c>
      <c r="Z9" s="58">
        <v>0.30000000000000004</v>
      </c>
      <c r="AA9" s="193">
        <v>6.1330574805663893E-5</v>
      </c>
      <c r="AB9" s="192">
        <f t="shared" si="7"/>
        <v>0.38279999999999992</v>
      </c>
      <c r="AC9" s="191">
        <v>46.859999999999992</v>
      </c>
      <c r="AD9" s="190">
        <v>9.5798357778218417E-3</v>
      </c>
      <c r="AE9" s="189">
        <f t="shared" si="8"/>
        <v>0.38280000000000008</v>
      </c>
      <c r="AF9" s="188">
        <f t="shared" si="9"/>
        <v>-46.559999999999995</v>
      </c>
    </row>
    <row r="10" spans="1:33" ht="15" x14ac:dyDescent="0.2">
      <c r="A10" s="405"/>
      <c r="B10" s="217" t="s">
        <v>18</v>
      </c>
      <c r="C10" s="215">
        <f t="shared" si="0"/>
        <v>0.47</v>
      </c>
      <c r="D10" s="210">
        <v>23.441062499999997</v>
      </c>
      <c r="E10" s="214">
        <v>4.792179457268308E-3</v>
      </c>
      <c r="F10" s="206">
        <v>156.68221499999999</v>
      </c>
      <c r="G10" s="213">
        <v>3.2031367669768974E-2</v>
      </c>
      <c r="H10" s="212">
        <f t="shared" si="1"/>
        <v>-133.2411525</v>
      </c>
      <c r="I10" s="210">
        <v>49.874601063829786</v>
      </c>
      <c r="J10" s="214">
        <v>1.0196126504826188E-2</v>
      </c>
      <c r="K10" s="206">
        <v>333.36641489361693</v>
      </c>
      <c r="L10" s="213">
        <v>6.8151846105891423E-2</v>
      </c>
      <c r="M10" s="212">
        <f t="shared" si="2"/>
        <v>-283.49181382978713</v>
      </c>
      <c r="N10" s="210">
        <v>0</v>
      </c>
      <c r="O10" s="66">
        <v>0</v>
      </c>
      <c r="P10" s="211">
        <f t="shared" si="3"/>
        <v>0</v>
      </c>
      <c r="Q10" s="210">
        <v>3.7849999999999993</v>
      </c>
      <c r="R10" s="66">
        <v>34.352499999999999</v>
      </c>
      <c r="S10" s="211">
        <f t="shared" si="4"/>
        <v>-30.567499999999999</v>
      </c>
      <c r="T10" s="210">
        <v>18.712499999999999</v>
      </c>
      <c r="U10" s="66">
        <v>365.8574999999999</v>
      </c>
      <c r="V10" s="209">
        <f t="shared" si="5"/>
        <v>-347.14499999999992</v>
      </c>
      <c r="W10" s="210">
        <v>37.377500000000005</v>
      </c>
      <c r="X10" s="66">
        <v>0</v>
      </c>
      <c r="Y10" s="209">
        <f t="shared" si="6"/>
        <v>37.377500000000005</v>
      </c>
      <c r="Z10" s="70">
        <v>59.875</v>
      </c>
      <c r="AA10" s="208">
        <v>1.224056055496375E-2</v>
      </c>
      <c r="AB10" s="207">
        <f t="shared" si="7"/>
        <v>0.39149999999999996</v>
      </c>
      <c r="AC10" s="206">
        <v>400.20999999999992</v>
      </c>
      <c r="AD10" s="205">
        <v>8.1817031084978203E-2</v>
      </c>
      <c r="AE10" s="204">
        <f t="shared" si="8"/>
        <v>0.39150000000000001</v>
      </c>
      <c r="AF10" s="203">
        <f t="shared" si="9"/>
        <v>-340.33499999999992</v>
      </c>
    </row>
    <row r="11" spans="1:33" ht="15" x14ac:dyDescent="0.2">
      <c r="A11" s="405"/>
      <c r="B11" s="217" t="s">
        <v>17</v>
      </c>
      <c r="C11" s="215">
        <f t="shared" si="0"/>
        <v>0.52</v>
      </c>
      <c r="D11" s="210">
        <v>430.96972499999998</v>
      </c>
      <c r="E11" s="214">
        <v>8.8105403193629639E-2</v>
      </c>
      <c r="F11" s="206">
        <v>456.59666249999992</v>
      </c>
      <c r="G11" s="213">
        <v>9.3344452485094834E-2</v>
      </c>
      <c r="H11" s="212">
        <f t="shared" si="1"/>
        <v>-25.62693749999994</v>
      </c>
      <c r="I11" s="210">
        <v>828.78793269230766</v>
      </c>
      <c r="J11" s="214">
        <v>0.16943346768005699</v>
      </c>
      <c r="K11" s="206">
        <v>878.07050480769215</v>
      </c>
      <c r="L11" s="213">
        <v>0.17950856247133623</v>
      </c>
      <c r="M11" s="212">
        <f t="shared" si="2"/>
        <v>-49.282572115384482</v>
      </c>
      <c r="N11" s="210">
        <v>0</v>
      </c>
      <c r="O11" s="66">
        <v>0</v>
      </c>
      <c r="P11" s="211">
        <f t="shared" si="3"/>
        <v>0</v>
      </c>
      <c r="Q11" s="210">
        <v>34.204999999999998</v>
      </c>
      <c r="R11" s="66">
        <v>52.24</v>
      </c>
      <c r="S11" s="211">
        <f t="shared" si="4"/>
        <v>-18.035000000000004</v>
      </c>
      <c r="T11" s="210">
        <v>956.53000000000009</v>
      </c>
      <c r="U11" s="66">
        <v>997.4074999999998</v>
      </c>
      <c r="V11" s="209">
        <f t="shared" si="5"/>
        <v>-40.877499999999714</v>
      </c>
      <c r="W11" s="210">
        <v>0</v>
      </c>
      <c r="X11" s="66">
        <v>0</v>
      </c>
      <c r="Y11" s="209">
        <f t="shared" si="6"/>
        <v>0</v>
      </c>
      <c r="Z11" s="70">
        <v>990.73500000000013</v>
      </c>
      <c r="AA11" s="208">
        <v>0.20254115676696471</v>
      </c>
      <c r="AB11" s="207">
        <f t="shared" si="7"/>
        <v>0.43499999999999994</v>
      </c>
      <c r="AC11" s="206">
        <v>1049.6474999999998</v>
      </c>
      <c r="AD11" s="205">
        <v>0.21458494824159732</v>
      </c>
      <c r="AE11" s="204">
        <f t="shared" si="8"/>
        <v>0.435</v>
      </c>
      <c r="AF11" s="203">
        <f t="shared" si="9"/>
        <v>-58.912499999999682</v>
      </c>
    </row>
    <row r="12" spans="1:33" ht="15" x14ac:dyDescent="0.2">
      <c r="A12" s="405"/>
      <c r="B12" s="217" t="s">
        <v>16</v>
      </c>
      <c r="C12" s="215">
        <f t="shared" si="0"/>
        <v>0.52</v>
      </c>
      <c r="D12" s="210">
        <v>722.17068749999999</v>
      </c>
      <c r="E12" s="214">
        <v>0.14763714457392155</v>
      </c>
      <c r="F12" s="206">
        <v>903.36776250000003</v>
      </c>
      <c r="G12" s="213">
        <v>0.18468021365190707</v>
      </c>
      <c r="H12" s="212">
        <f t="shared" si="1"/>
        <v>-181.19707500000004</v>
      </c>
      <c r="I12" s="210">
        <v>1388.7897836538461</v>
      </c>
      <c r="J12" s="214">
        <v>0.28391758571907988</v>
      </c>
      <c r="K12" s="206">
        <v>1737.2456971153847</v>
      </c>
      <c r="L12" s="213">
        <v>0.35515425702289821</v>
      </c>
      <c r="M12" s="212">
        <f t="shared" si="2"/>
        <v>-348.45591346153856</v>
      </c>
      <c r="N12" s="210">
        <v>0</v>
      </c>
      <c r="O12" s="66">
        <v>0</v>
      </c>
      <c r="P12" s="211">
        <f t="shared" si="3"/>
        <v>0</v>
      </c>
      <c r="Q12" s="210">
        <v>47.85</v>
      </c>
      <c r="R12" s="66">
        <v>73.264999999999986</v>
      </c>
      <c r="S12" s="211">
        <f t="shared" si="4"/>
        <v>-25.414999999999985</v>
      </c>
      <c r="T12" s="210">
        <v>1612.3125</v>
      </c>
      <c r="U12" s="66">
        <v>2003.4425000000001</v>
      </c>
      <c r="V12" s="209">
        <f t="shared" si="5"/>
        <v>-391.13000000000011</v>
      </c>
      <c r="W12" s="210">
        <v>7.460698725481052E-14</v>
      </c>
      <c r="X12" s="66">
        <v>2.6645352591003757E-14</v>
      </c>
      <c r="Y12" s="209">
        <f t="shared" si="6"/>
        <v>4.7961634663806763E-14</v>
      </c>
      <c r="Z12" s="70">
        <v>1660.1624999999999</v>
      </c>
      <c r="AA12" s="208">
        <v>0.33939573465269318</v>
      </c>
      <c r="AB12" s="207">
        <f t="shared" si="7"/>
        <v>0.435</v>
      </c>
      <c r="AC12" s="206">
        <v>2076.7075</v>
      </c>
      <c r="AD12" s="205">
        <v>0.42455221529174036</v>
      </c>
      <c r="AE12" s="204">
        <f t="shared" si="8"/>
        <v>0.435</v>
      </c>
      <c r="AF12" s="203">
        <f t="shared" si="9"/>
        <v>-416.54500000000007</v>
      </c>
    </row>
    <row r="13" spans="1:33" ht="15" x14ac:dyDescent="0.2">
      <c r="A13" s="405"/>
      <c r="B13" s="217" t="s">
        <v>15</v>
      </c>
      <c r="C13" s="215">
        <f t="shared" si="0"/>
        <v>0.56999999999999995</v>
      </c>
      <c r="D13" s="210">
        <v>741.70969125000011</v>
      </c>
      <c r="E13" s="214">
        <v>0.15163160567764664</v>
      </c>
      <c r="F13" s="206">
        <v>734.95686000000001</v>
      </c>
      <c r="G13" s="213">
        <v>0.15025108883020913</v>
      </c>
      <c r="H13" s="212">
        <f t="shared" si="1"/>
        <v>6.7528312500000993</v>
      </c>
      <c r="I13" s="210">
        <v>1301.2450723684212</v>
      </c>
      <c r="J13" s="214">
        <v>0.26602036083797659</v>
      </c>
      <c r="K13" s="206">
        <v>1289.3980000000001</v>
      </c>
      <c r="L13" s="213">
        <v>0.26359840145650726</v>
      </c>
      <c r="M13" s="212">
        <f t="shared" si="2"/>
        <v>11.847072368421095</v>
      </c>
      <c r="N13" s="210">
        <v>0</v>
      </c>
      <c r="O13" s="66">
        <v>0</v>
      </c>
      <c r="P13" s="211">
        <f t="shared" si="3"/>
        <v>0</v>
      </c>
      <c r="Q13" s="210">
        <v>66.004999999999995</v>
      </c>
      <c r="R13" s="66">
        <v>72.492500000000007</v>
      </c>
      <c r="S13" s="211">
        <f t="shared" si="4"/>
        <v>-6.4875000000000114</v>
      </c>
      <c r="T13" s="210">
        <v>293.45000000000005</v>
      </c>
      <c r="U13" s="66">
        <v>0</v>
      </c>
      <c r="V13" s="209">
        <f t="shared" si="5"/>
        <v>293.45000000000005</v>
      </c>
      <c r="W13" s="210">
        <v>1190.6174999999998</v>
      </c>
      <c r="X13" s="66">
        <v>1463.4674999999997</v>
      </c>
      <c r="Y13" s="209">
        <f t="shared" si="6"/>
        <v>-272.84999999999991</v>
      </c>
      <c r="Z13" s="70">
        <v>1550.0724999999998</v>
      </c>
      <c r="AA13" s="208">
        <v>0.31688945805150803</v>
      </c>
      <c r="AB13" s="207">
        <f t="shared" si="7"/>
        <v>0.47850000000000015</v>
      </c>
      <c r="AC13" s="206">
        <v>1535.9599999999998</v>
      </c>
      <c r="AD13" s="205">
        <v>0.31400436537138787</v>
      </c>
      <c r="AE13" s="204">
        <f t="shared" si="8"/>
        <v>0.47850000000000004</v>
      </c>
      <c r="AF13" s="203">
        <f t="shared" si="9"/>
        <v>14.112499999999955</v>
      </c>
    </row>
    <row r="14" spans="1:33" ht="15" x14ac:dyDescent="0.2">
      <c r="A14" s="405"/>
      <c r="B14" s="262" t="s">
        <v>14</v>
      </c>
      <c r="C14" s="186">
        <f t="shared" si="0"/>
        <v>0.56999999999999995</v>
      </c>
      <c r="D14" s="181">
        <v>576.68700375000003</v>
      </c>
      <c r="E14" s="185">
        <v>0.11789515140981181</v>
      </c>
      <c r="F14" s="177">
        <v>442.36726874999999</v>
      </c>
      <c r="G14" s="184">
        <v>9.0435462827754595E-2</v>
      </c>
      <c r="H14" s="183">
        <f t="shared" si="1"/>
        <v>134.31973500000004</v>
      </c>
      <c r="I14" s="181">
        <v>1011.7315855263159</v>
      </c>
      <c r="J14" s="185">
        <v>0.20683359896458214</v>
      </c>
      <c r="K14" s="177">
        <v>776.08292763157897</v>
      </c>
      <c r="L14" s="184">
        <v>0.15865870671535895</v>
      </c>
      <c r="M14" s="183">
        <f t="shared" si="2"/>
        <v>235.64865789473697</v>
      </c>
      <c r="N14" s="181">
        <v>0</v>
      </c>
      <c r="O14" s="43">
        <v>0</v>
      </c>
      <c r="P14" s="182">
        <f t="shared" si="3"/>
        <v>0</v>
      </c>
      <c r="Q14" s="181">
        <v>76.355000000000004</v>
      </c>
      <c r="R14" s="43">
        <v>74.58</v>
      </c>
      <c r="S14" s="182">
        <f t="shared" si="4"/>
        <v>1.7750000000000057</v>
      </c>
      <c r="T14" s="181">
        <v>823.94749999999999</v>
      </c>
      <c r="U14" s="43">
        <v>65.177499999999995</v>
      </c>
      <c r="V14" s="180">
        <f t="shared" si="5"/>
        <v>758.77</v>
      </c>
      <c r="W14" s="181">
        <v>304.89499999999998</v>
      </c>
      <c r="X14" s="43">
        <v>784.7299999999999</v>
      </c>
      <c r="Y14" s="180">
        <f t="shared" si="6"/>
        <v>-479.83499999999992</v>
      </c>
      <c r="Z14" s="47">
        <v>1205.1975</v>
      </c>
      <c r="AA14" s="179">
        <v>0.24638485143116365</v>
      </c>
      <c r="AB14" s="178">
        <f t="shared" si="7"/>
        <v>0.47850000000000004</v>
      </c>
      <c r="AC14" s="177">
        <v>924.48749999999995</v>
      </c>
      <c r="AD14" s="176">
        <v>0.1889978324508978</v>
      </c>
      <c r="AE14" s="175">
        <f t="shared" si="8"/>
        <v>0.47850000000000004</v>
      </c>
      <c r="AF14" s="174">
        <f t="shared" si="9"/>
        <v>280.71000000000004</v>
      </c>
    </row>
    <row r="15" spans="1:33"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4">
        <f t="shared" si="4"/>
        <v>0</v>
      </c>
      <c r="T15" s="153">
        <v>0</v>
      </c>
      <c r="U15" s="21">
        <v>0</v>
      </c>
      <c r="V15" s="152">
        <f t="shared" si="5"/>
        <v>0</v>
      </c>
      <c r="W15" s="153">
        <v>0</v>
      </c>
      <c r="X15" s="21">
        <v>0</v>
      </c>
      <c r="Y15" s="152">
        <f t="shared" si="6"/>
        <v>0</v>
      </c>
      <c r="Z15" s="25">
        <v>0</v>
      </c>
      <c r="AA15" s="151">
        <v>0</v>
      </c>
      <c r="AB15" s="150">
        <f t="shared" si="7"/>
        <v>1</v>
      </c>
      <c r="AC15" s="149">
        <v>0</v>
      </c>
      <c r="AD15" s="148">
        <v>0</v>
      </c>
      <c r="AE15" s="147">
        <f t="shared" si="8"/>
        <v>1</v>
      </c>
      <c r="AF15" s="146">
        <f t="shared" si="9"/>
        <v>0</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195">
        <v>0</v>
      </c>
      <c r="X16" s="54">
        <v>0</v>
      </c>
      <c r="Y16" s="194">
        <f t="shared" si="6"/>
        <v>0</v>
      </c>
      <c r="Z16" s="58">
        <v>0</v>
      </c>
      <c r="AA16" s="193">
        <v>0</v>
      </c>
      <c r="AB16" s="192">
        <f t="shared" si="7"/>
        <v>1</v>
      </c>
      <c r="AC16" s="191">
        <v>0</v>
      </c>
      <c r="AD16" s="190">
        <v>0</v>
      </c>
      <c r="AE16" s="189">
        <f t="shared" si="8"/>
        <v>1</v>
      </c>
      <c r="AF16" s="188">
        <f t="shared" si="9"/>
        <v>0</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0.54469942401818017</v>
      </c>
      <c r="D18" s="167">
        <f>SUM(D6:D17)</f>
        <v>2495.09301</v>
      </c>
      <c r="E18" s="171">
        <v>0.51008496165631356</v>
      </c>
      <c r="F18" s="163">
        <f>SUM(F6:F17)</f>
        <v>2711.9087767500005</v>
      </c>
      <c r="G18" s="170">
        <v>0.55440974660048492</v>
      </c>
      <c r="H18" s="169">
        <f>SUM(H6:H17)</f>
        <v>-216.81576674999985</v>
      </c>
      <c r="I18" s="167">
        <f>SUM(I6:I17)</f>
        <v>4580.6786274786336</v>
      </c>
      <c r="J18" s="171">
        <v>0.936452177410947</v>
      </c>
      <c r="K18" s="163">
        <f>SUM(K6:K17)</f>
        <v>5053.1592140134899</v>
      </c>
      <c r="L18" s="170">
        <v>1.0330438631975358</v>
      </c>
      <c r="M18" s="169">
        <f t="shared" ref="M18:Z18" si="10">SUM(M6:M17)</f>
        <v>-472.48058653485646</v>
      </c>
      <c r="N18" s="167">
        <f t="shared" si="10"/>
        <v>0</v>
      </c>
      <c r="O18" s="32">
        <f t="shared" si="10"/>
        <v>0</v>
      </c>
      <c r="P18" s="168">
        <f t="shared" si="10"/>
        <v>0</v>
      </c>
      <c r="Q18" s="167">
        <f t="shared" si="10"/>
        <v>228.35000000000002</v>
      </c>
      <c r="R18" s="32">
        <f t="shared" si="10"/>
        <v>330.46999999999997</v>
      </c>
      <c r="S18" s="168">
        <f t="shared" si="10"/>
        <v>-102.12</v>
      </c>
      <c r="T18" s="167">
        <f t="shared" si="10"/>
        <v>3705.1025</v>
      </c>
      <c r="U18" s="32">
        <f t="shared" si="10"/>
        <v>3455.2049999999995</v>
      </c>
      <c r="V18" s="166">
        <f t="shared" si="10"/>
        <v>249.89750000000026</v>
      </c>
      <c r="W18" s="167">
        <f t="shared" si="10"/>
        <v>1532.8899999999999</v>
      </c>
      <c r="X18" s="32">
        <f t="shared" si="10"/>
        <v>2248.1974999999998</v>
      </c>
      <c r="Y18" s="166">
        <f t="shared" si="10"/>
        <v>-715.30749999999978</v>
      </c>
      <c r="Z18" s="36">
        <f t="shared" si="10"/>
        <v>5466.3425000000007</v>
      </c>
      <c r="AA18" s="165">
        <v>1.1175130920320993</v>
      </c>
      <c r="AB18" s="164">
        <f t="shared" si="7"/>
        <v>0.45644651977076073</v>
      </c>
      <c r="AC18" s="163">
        <f>SUM(AC6:AC17)</f>
        <v>6033.8724999999995</v>
      </c>
      <c r="AD18" s="162">
        <v>1.2335362282184235</v>
      </c>
      <c r="AE18" s="161">
        <f t="shared" si="8"/>
        <v>0.4494474778427951</v>
      </c>
      <c r="AF18" s="160">
        <f>SUM(AF6:AF17)</f>
        <v>-567.52999999999975</v>
      </c>
    </row>
    <row r="19" spans="1:32" ht="15" x14ac:dyDescent="0.2">
      <c r="A19" s="405"/>
      <c r="B19" s="159" t="s">
        <v>9</v>
      </c>
      <c r="C19" s="158">
        <f t="shared" si="0"/>
        <v>0.54469942401818017</v>
      </c>
      <c r="D19" s="153">
        <f>SUM(D9:D14)</f>
        <v>2495.09301</v>
      </c>
      <c r="E19" s="157">
        <v>0.51008496165631356</v>
      </c>
      <c r="F19" s="149">
        <f>SUM(F9:F14)</f>
        <v>2711.9087767500005</v>
      </c>
      <c r="G19" s="156">
        <v>0.55440974660048492</v>
      </c>
      <c r="H19" s="155">
        <f>SUM(H9:H14)</f>
        <v>-216.81576674999985</v>
      </c>
      <c r="I19" s="153">
        <f>SUM(I9:I14)</f>
        <v>4580.6786274786336</v>
      </c>
      <c r="J19" s="157">
        <v>0.936452177410947</v>
      </c>
      <c r="K19" s="149">
        <f>SUM(K9:K14)</f>
        <v>5053.1592140134899</v>
      </c>
      <c r="L19" s="156">
        <v>1.0330438631975358</v>
      </c>
      <c r="M19" s="155">
        <f t="shared" ref="M19:Z19" si="11">SUM(M9:M14)</f>
        <v>-472.48058653485646</v>
      </c>
      <c r="N19" s="153">
        <f t="shared" si="11"/>
        <v>0</v>
      </c>
      <c r="O19" s="21">
        <f t="shared" si="11"/>
        <v>0</v>
      </c>
      <c r="P19" s="154">
        <f t="shared" si="11"/>
        <v>0</v>
      </c>
      <c r="Q19" s="153">
        <f t="shared" si="11"/>
        <v>228.35000000000002</v>
      </c>
      <c r="R19" s="21">
        <f t="shared" si="11"/>
        <v>330.46999999999997</v>
      </c>
      <c r="S19" s="154">
        <f t="shared" si="11"/>
        <v>-102.12</v>
      </c>
      <c r="T19" s="153">
        <f t="shared" si="11"/>
        <v>3705.1025</v>
      </c>
      <c r="U19" s="21">
        <f t="shared" si="11"/>
        <v>3455.2049999999995</v>
      </c>
      <c r="V19" s="152">
        <f t="shared" si="11"/>
        <v>249.89750000000026</v>
      </c>
      <c r="W19" s="153">
        <f t="shared" si="11"/>
        <v>1532.8899999999999</v>
      </c>
      <c r="X19" s="21">
        <f t="shared" si="11"/>
        <v>2248.1974999999998</v>
      </c>
      <c r="Y19" s="152">
        <f t="shared" si="11"/>
        <v>-715.30749999999978</v>
      </c>
      <c r="Z19" s="25">
        <f t="shared" si="11"/>
        <v>5466.3425000000007</v>
      </c>
      <c r="AA19" s="151">
        <v>1.1175130920320993</v>
      </c>
      <c r="AB19" s="150">
        <f t="shared" si="7"/>
        <v>0.45644651977076073</v>
      </c>
      <c r="AC19" s="149">
        <f>SUM(AC9:AC14)</f>
        <v>6033.8724999999995</v>
      </c>
      <c r="AD19" s="148">
        <v>1.2335362282184235</v>
      </c>
      <c r="AE19" s="147">
        <f t="shared" si="8"/>
        <v>0.4494474778427951</v>
      </c>
      <c r="AF19" s="146">
        <f>SUM(AF9:AF14)</f>
        <v>-567.52999999999975</v>
      </c>
    </row>
    <row r="20" spans="1:32"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Z20" si="12">SUM(M6:M8,M15:M17)</f>
        <v>0</v>
      </c>
      <c r="N20" s="255">
        <f t="shared" si="12"/>
        <v>0</v>
      </c>
      <c r="O20" s="254">
        <f t="shared" si="12"/>
        <v>0</v>
      </c>
      <c r="P20" s="256">
        <f t="shared" si="12"/>
        <v>0</v>
      </c>
      <c r="Q20" s="255">
        <f t="shared" si="12"/>
        <v>0</v>
      </c>
      <c r="R20" s="254">
        <f t="shared" si="12"/>
        <v>0</v>
      </c>
      <c r="S20" s="256">
        <f t="shared" si="12"/>
        <v>0</v>
      </c>
      <c r="T20" s="255">
        <f t="shared" si="12"/>
        <v>0</v>
      </c>
      <c r="U20" s="254">
        <f t="shared" si="12"/>
        <v>0</v>
      </c>
      <c r="V20" s="253">
        <f t="shared" si="12"/>
        <v>0</v>
      </c>
      <c r="W20" s="255">
        <f t="shared" si="12"/>
        <v>0</v>
      </c>
      <c r="X20" s="254">
        <f t="shared" si="12"/>
        <v>0</v>
      </c>
      <c r="Y20" s="253">
        <f t="shared" si="12"/>
        <v>0</v>
      </c>
      <c r="Z20" s="252">
        <f t="shared" si="12"/>
        <v>0</v>
      </c>
      <c r="AA20" s="251">
        <v>0</v>
      </c>
      <c r="AB20" s="250">
        <f t="shared" si="7"/>
        <v>1</v>
      </c>
      <c r="AC20" s="249">
        <f>SUM(AC6:AC8,AC15:AC17)</f>
        <v>0</v>
      </c>
      <c r="AD20" s="248">
        <v>0</v>
      </c>
      <c r="AE20" s="247">
        <f t="shared" si="8"/>
        <v>1</v>
      </c>
      <c r="AF20" s="246">
        <f>SUM(AF6:AF8,AF15:AF17)</f>
        <v>0</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1</v>
      </c>
      <c r="D23" s="225">
        <v>0</v>
      </c>
      <c r="E23" s="229">
        <v>0</v>
      </c>
      <c r="F23" s="221">
        <v>0</v>
      </c>
      <c r="G23" s="228">
        <v>0</v>
      </c>
      <c r="H23" s="227">
        <f t="shared" si="13"/>
        <v>0</v>
      </c>
      <c r="I23" s="225">
        <v>0</v>
      </c>
      <c r="J23" s="229">
        <v>0</v>
      </c>
      <c r="K23" s="221">
        <v>0</v>
      </c>
      <c r="L23" s="228">
        <v>0</v>
      </c>
      <c r="M23" s="227">
        <f t="shared" si="14"/>
        <v>0</v>
      </c>
      <c r="N23" s="225">
        <v>0</v>
      </c>
      <c r="O23" s="77">
        <v>0</v>
      </c>
      <c r="P23" s="226">
        <f t="shared" si="15"/>
        <v>0</v>
      </c>
      <c r="Q23" s="225">
        <v>0</v>
      </c>
      <c r="R23" s="77">
        <v>0</v>
      </c>
      <c r="S23" s="226">
        <f t="shared" si="16"/>
        <v>0</v>
      </c>
      <c r="T23" s="225">
        <v>0</v>
      </c>
      <c r="U23" s="77">
        <v>0</v>
      </c>
      <c r="V23" s="224">
        <f t="shared" si="17"/>
        <v>0</v>
      </c>
      <c r="W23" s="225">
        <v>0</v>
      </c>
      <c r="X23" s="77">
        <v>0</v>
      </c>
      <c r="Y23" s="224">
        <f t="shared" si="18"/>
        <v>0</v>
      </c>
      <c r="Z23" s="81">
        <v>0</v>
      </c>
      <c r="AA23" s="223">
        <v>0</v>
      </c>
      <c r="AB23" s="222">
        <f t="shared" si="7"/>
        <v>1</v>
      </c>
      <c r="AC23" s="221">
        <v>0</v>
      </c>
      <c r="AD23" s="220">
        <v>0</v>
      </c>
      <c r="AE23" s="219">
        <f t="shared" si="8"/>
        <v>1</v>
      </c>
      <c r="AF23" s="218">
        <f t="shared" si="19"/>
        <v>0</v>
      </c>
    </row>
    <row r="24" spans="1:32" ht="15" x14ac:dyDescent="0.2">
      <c r="A24" s="405"/>
      <c r="B24" s="201" t="s">
        <v>19</v>
      </c>
      <c r="C24" s="200">
        <f t="shared" si="0"/>
        <v>0.46000000000000013</v>
      </c>
      <c r="D24" s="195">
        <v>0.17226000000000005</v>
      </c>
      <c r="E24" s="199">
        <v>3.521601605341221E-5</v>
      </c>
      <c r="F24" s="191">
        <v>61.211314999999992</v>
      </c>
      <c r="G24" s="198">
        <v>1.251375043628943E-2</v>
      </c>
      <c r="H24" s="197">
        <f t="shared" si="13"/>
        <v>-61.039054999999991</v>
      </c>
      <c r="I24" s="195">
        <v>0.3744782608695652</v>
      </c>
      <c r="J24" s="199">
        <v>7.6556556637852609E-5</v>
      </c>
      <c r="K24" s="191">
        <v>133.06807608695649</v>
      </c>
      <c r="L24" s="198">
        <v>2.7203805296281369E-2</v>
      </c>
      <c r="M24" s="197">
        <f t="shared" si="14"/>
        <v>-132.69359782608694</v>
      </c>
      <c r="N24" s="195">
        <v>0</v>
      </c>
      <c r="O24" s="54">
        <v>0</v>
      </c>
      <c r="P24" s="196">
        <f t="shared" si="15"/>
        <v>0</v>
      </c>
      <c r="Q24" s="195">
        <v>0.45</v>
      </c>
      <c r="R24" s="54">
        <v>30.725833333333338</v>
      </c>
      <c r="S24" s="196">
        <f t="shared" si="16"/>
        <v>-30.275833333333338</v>
      </c>
      <c r="T24" s="195">
        <v>0</v>
      </c>
      <c r="U24" s="54">
        <v>129.17833333333334</v>
      </c>
      <c r="V24" s="194">
        <f t="shared" si="17"/>
        <v>-129.17833333333334</v>
      </c>
      <c r="W24" s="195">
        <v>0</v>
      </c>
      <c r="X24" s="54">
        <v>0</v>
      </c>
      <c r="Y24" s="194">
        <f t="shared" si="18"/>
        <v>0</v>
      </c>
      <c r="Z24" s="58">
        <v>0.45</v>
      </c>
      <c r="AA24" s="193">
        <v>9.1995862208495832E-5</v>
      </c>
      <c r="AB24" s="192">
        <f t="shared" si="7"/>
        <v>0.38280000000000008</v>
      </c>
      <c r="AC24" s="191">
        <v>159.90416666666667</v>
      </c>
      <c r="AD24" s="190">
        <v>3.2690048161675637E-2</v>
      </c>
      <c r="AE24" s="189">
        <f t="shared" si="8"/>
        <v>0.38279999999999992</v>
      </c>
      <c r="AF24" s="188">
        <f t="shared" si="19"/>
        <v>-159.45416666666668</v>
      </c>
    </row>
    <row r="25" spans="1:32" ht="15" x14ac:dyDescent="0.2">
      <c r="A25" s="405"/>
      <c r="B25" s="217" t="s">
        <v>18</v>
      </c>
      <c r="C25" s="215">
        <f t="shared" si="0"/>
        <v>0.47</v>
      </c>
      <c r="D25" s="210">
        <v>187.49717999999999</v>
      </c>
      <c r="E25" s="214">
        <v>3.8331032746136751E-2</v>
      </c>
      <c r="F25" s="206">
        <v>258.17336999999998</v>
      </c>
      <c r="G25" s="213">
        <v>5.2779737234460868E-2</v>
      </c>
      <c r="H25" s="212">
        <f t="shared" si="13"/>
        <v>-70.676189999999991</v>
      </c>
      <c r="I25" s="210">
        <v>398.93017021276597</v>
      </c>
      <c r="J25" s="214">
        <v>8.1555388821567557E-2</v>
      </c>
      <c r="K25" s="206">
        <v>549.30504255319158</v>
      </c>
      <c r="L25" s="213">
        <v>0.11229731326481038</v>
      </c>
      <c r="M25" s="212">
        <f t="shared" si="14"/>
        <v>-150.37487234042561</v>
      </c>
      <c r="N25" s="210">
        <v>0</v>
      </c>
      <c r="O25" s="66">
        <v>0</v>
      </c>
      <c r="P25" s="211">
        <f t="shared" si="15"/>
        <v>0</v>
      </c>
      <c r="Q25" s="210">
        <v>24.334999999999997</v>
      </c>
      <c r="R25" s="66">
        <v>40.784166666666671</v>
      </c>
      <c r="S25" s="211">
        <f t="shared" si="16"/>
        <v>-16.449166666666674</v>
      </c>
      <c r="T25" s="210">
        <v>452.92249999999996</v>
      </c>
      <c r="U25" s="66">
        <v>618.66249999999991</v>
      </c>
      <c r="V25" s="209">
        <f t="shared" si="17"/>
        <v>-165.73999999999995</v>
      </c>
      <c r="W25" s="210">
        <v>1.6625000000000119</v>
      </c>
      <c r="X25" s="66">
        <v>0</v>
      </c>
      <c r="Y25" s="209">
        <f t="shared" si="18"/>
        <v>1.6625000000000119</v>
      </c>
      <c r="Z25" s="70">
        <v>478.91999999999996</v>
      </c>
      <c r="AA25" s="208">
        <v>9.7908129619761808E-2</v>
      </c>
      <c r="AB25" s="207">
        <f t="shared" si="7"/>
        <v>0.39150000000000001</v>
      </c>
      <c r="AC25" s="206">
        <v>659.4466666666666</v>
      </c>
      <c r="AD25" s="205">
        <v>0.13481414363846964</v>
      </c>
      <c r="AE25" s="204">
        <f t="shared" si="8"/>
        <v>0.39150000000000001</v>
      </c>
      <c r="AF25" s="203">
        <f t="shared" si="19"/>
        <v>-180.52666666666664</v>
      </c>
    </row>
    <row r="26" spans="1:32" ht="15" x14ac:dyDescent="0.2">
      <c r="A26" s="405"/>
      <c r="B26" s="217" t="s">
        <v>17</v>
      </c>
      <c r="C26" s="215">
        <f t="shared" si="0"/>
        <v>0.52</v>
      </c>
      <c r="D26" s="210">
        <v>383.21288750000002</v>
      </c>
      <c r="E26" s="214">
        <v>7.8342222211044032E-2</v>
      </c>
      <c r="F26" s="206">
        <v>446.17841249999998</v>
      </c>
      <c r="G26" s="213">
        <v>9.1214594950048064E-2</v>
      </c>
      <c r="H26" s="212">
        <f t="shared" si="13"/>
        <v>-62.965524999999957</v>
      </c>
      <c r="I26" s="210">
        <v>736.94786057692306</v>
      </c>
      <c r="J26" s="214">
        <v>0.15065811963662312</v>
      </c>
      <c r="K26" s="206">
        <v>858.03540865384628</v>
      </c>
      <c r="L26" s="213">
        <v>0.17541268259624632</v>
      </c>
      <c r="M26" s="212">
        <f t="shared" si="14"/>
        <v>-121.08754807692321</v>
      </c>
      <c r="N26" s="210">
        <v>0</v>
      </c>
      <c r="O26" s="66">
        <v>0</v>
      </c>
      <c r="P26" s="211">
        <f t="shared" si="15"/>
        <v>0</v>
      </c>
      <c r="Q26" s="210">
        <v>58.984166666666681</v>
      </c>
      <c r="R26" s="66">
        <v>60.062499999999993</v>
      </c>
      <c r="S26" s="211">
        <f t="shared" si="16"/>
        <v>-1.0783333333333118</v>
      </c>
      <c r="T26" s="210">
        <v>821.96500000000003</v>
      </c>
      <c r="U26" s="66">
        <v>965.6350000000001</v>
      </c>
      <c r="V26" s="209">
        <f t="shared" si="17"/>
        <v>-143.67000000000007</v>
      </c>
      <c r="W26" s="210">
        <v>0</v>
      </c>
      <c r="X26" s="66">
        <v>0</v>
      </c>
      <c r="Y26" s="209">
        <f t="shared" si="18"/>
        <v>0</v>
      </c>
      <c r="Z26" s="70">
        <v>880.94916666666677</v>
      </c>
      <c r="AA26" s="208">
        <v>0.18009706255412422</v>
      </c>
      <c r="AB26" s="207">
        <f t="shared" si="7"/>
        <v>0.435</v>
      </c>
      <c r="AC26" s="206">
        <v>1025.6975</v>
      </c>
      <c r="AD26" s="205">
        <v>0.20968872402309902</v>
      </c>
      <c r="AE26" s="204">
        <f t="shared" si="8"/>
        <v>0.435</v>
      </c>
      <c r="AF26" s="203">
        <f t="shared" si="19"/>
        <v>-144.74833333333322</v>
      </c>
    </row>
    <row r="27" spans="1:32" ht="15" x14ac:dyDescent="0.2">
      <c r="A27" s="405"/>
      <c r="B27" s="217" t="s">
        <v>16</v>
      </c>
      <c r="C27" s="215">
        <f t="shared" si="0"/>
        <v>0.51999999999999991</v>
      </c>
      <c r="D27" s="210">
        <v>882.65306250000003</v>
      </c>
      <c r="E27" s="214">
        <v>0.18044539892368189</v>
      </c>
      <c r="F27" s="206">
        <v>923.27372500000001</v>
      </c>
      <c r="G27" s="213">
        <v>0.18874969405629205</v>
      </c>
      <c r="H27" s="212">
        <f t="shared" si="13"/>
        <v>-40.62066249999998</v>
      </c>
      <c r="I27" s="210">
        <v>1697.4097355769236</v>
      </c>
      <c r="J27" s="214">
        <v>0.34701038254554223</v>
      </c>
      <c r="K27" s="206">
        <v>1775.5263942307693</v>
      </c>
      <c r="L27" s="213">
        <v>0.36298018087748468</v>
      </c>
      <c r="M27" s="212">
        <f t="shared" si="14"/>
        <v>-78.116658653845661</v>
      </c>
      <c r="N27" s="210">
        <v>0</v>
      </c>
      <c r="O27" s="66">
        <v>0</v>
      </c>
      <c r="P27" s="211">
        <f t="shared" si="15"/>
        <v>0</v>
      </c>
      <c r="Q27" s="210">
        <v>69.713333333333324</v>
      </c>
      <c r="R27" s="66">
        <v>78.549166666666665</v>
      </c>
      <c r="S27" s="211">
        <f t="shared" si="16"/>
        <v>-8.8358333333333405</v>
      </c>
      <c r="T27" s="210">
        <v>1794.3825000000004</v>
      </c>
      <c r="U27" s="66">
        <v>2009.9141666666665</v>
      </c>
      <c r="V27" s="209">
        <f t="shared" si="17"/>
        <v>-215.53166666666607</v>
      </c>
      <c r="W27" s="210">
        <v>164.9916666666667</v>
      </c>
      <c r="X27" s="66">
        <v>34.005000000000045</v>
      </c>
      <c r="Y27" s="209">
        <f t="shared" si="18"/>
        <v>130.98666666666665</v>
      </c>
      <c r="Z27" s="70">
        <v>2029.0875000000005</v>
      </c>
      <c r="AA27" s="208">
        <v>0.41481700901995849</v>
      </c>
      <c r="AB27" s="207">
        <f t="shared" si="7"/>
        <v>0.43499999999999989</v>
      </c>
      <c r="AC27" s="206">
        <v>2122.4683333333332</v>
      </c>
      <c r="AD27" s="205">
        <v>0.43390734265814263</v>
      </c>
      <c r="AE27" s="204">
        <f t="shared" si="8"/>
        <v>0.435</v>
      </c>
      <c r="AF27" s="203">
        <f t="shared" si="19"/>
        <v>-93.380833333332703</v>
      </c>
    </row>
    <row r="28" spans="1:32" ht="15" x14ac:dyDescent="0.2">
      <c r="A28" s="405"/>
      <c r="B28" s="217" t="s">
        <v>15</v>
      </c>
      <c r="C28" s="215">
        <f t="shared" si="0"/>
        <v>0.57000000000000006</v>
      </c>
      <c r="D28" s="210">
        <v>916.05874250000033</v>
      </c>
      <c r="E28" s="214">
        <v>0.1872746974442622</v>
      </c>
      <c r="F28" s="206">
        <v>825.77416624999989</v>
      </c>
      <c r="G28" s="213">
        <v>0.16881734746570104</v>
      </c>
      <c r="H28" s="212">
        <f t="shared" si="13"/>
        <v>90.284576250000441</v>
      </c>
      <c r="I28" s="210">
        <v>1607.1206008771933</v>
      </c>
      <c r="J28" s="214">
        <v>0.32855210077940727</v>
      </c>
      <c r="K28" s="206">
        <v>1448.7266074561403</v>
      </c>
      <c r="L28" s="213">
        <v>0.29617078502754574</v>
      </c>
      <c r="M28" s="212">
        <f t="shared" si="14"/>
        <v>158.39399342105298</v>
      </c>
      <c r="N28" s="210">
        <v>0</v>
      </c>
      <c r="O28" s="66">
        <v>0</v>
      </c>
      <c r="P28" s="211">
        <f t="shared" si="15"/>
        <v>0</v>
      </c>
      <c r="Q28" s="210">
        <v>98.666666666666671</v>
      </c>
      <c r="R28" s="66">
        <v>78.585000000000008</v>
      </c>
      <c r="S28" s="211">
        <f t="shared" si="16"/>
        <v>20.081666666666663</v>
      </c>
      <c r="T28" s="210">
        <v>1383.5958333333331</v>
      </c>
      <c r="U28" s="66">
        <v>180.59666666666666</v>
      </c>
      <c r="V28" s="209">
        <f t="shared" si="17"/>
        <v>1202.9991666666665</v>
      </c>
      <c r="W28" s="210">
        <v>432.17583333333317</v>
      </c>
      <c r="X28" s="66">
        <v>1466.5741666666663</v>
      </c>
      <c r="Y28" s="209">
        <f t="shared" si="18"/>
        <v>-1034.3983333333331</v>
      </c>
      <c r="Z28" s="70">
        <v>1914.438333333333</v>
      </c>
      <c r="AA28" s="208">
        <v>0.39137867804443488</v>
      </c>
      <c r="AB28" s="207">
        <f t="shared" si="7"/>
        <v>0.47850000000000026</v>
      </c>
      <c r="AC28" s="206">
        <v>1725.7558333333329</v>
      </c>
      <c r="AD28" s="205">
        <v>0.35280532385726443</v>
      </c>
      <c r="AE28" s="204">
        <f t="shared" si="8"/>
        <v>0.47850000000000004</v>
      </c>
      <c r="AF28" s="203">
        <f t="shared" si="19"/>
        <v>188.68250000000012</v>
      </c>
    </row>
    <row r="29" spans="1:32" ht="15" x14ac:dyDescent="0.2">
      <c r="A29" s="405"/>
      <c r="B29" s="216" t="s">
        <v>14</v>
      </c>
      <c r="C29" s="215">
        <f t="shared" si="0"/>
        <v>0.57000000000000006</v>
      </c>
      <c r="D29" s="210">
        <v>433.48551125</v>
      </c>
      <c r="E29" s="214">
        <v>8.861971858296526E-2</v>
      </c>
      <c r="F29" s="206">
        <v>289.69705875</v>
      </c>
      <c r="G29" s="213">
        <v>5.9224290399978792E-2</v>
      </c>
      <c r="H29" s="212">
        <f t="shared" si="13"/>
        <v>143.78845250000001</v>
      </c>
      <c r="I29" s="210">
        <v>760.50089692982453</v>
      </c>
      <c r="J29" s="214">
        <v>0.15547319049643027</v>
      </c>
      <c r="K29" s="206">
        <v>508.24045394736851</v>
      </c>
      <c r="L29" s="213">
        <v>0.10390226385961193</v>
      </c>
      <c r="M29" s="212">
        <f t="shared" si="14"/>
        <v>252.26044298245603</v>
      </c>
      <c r="N29" s="210">
        <v>0</v>
      </c>
      <c r="O29" s="66">
        <v>0</v>
      </c>
      <c r="P29" s="211">
        <f t="shared" si="15"/>
        <v>0</v>
      </c>
      <c r="Q29" s="210">
        <v>78.980000000000018</v>
      </c>
      <c r="R29" s="66">
        <v>68.356666666666669</v>
      </c>
      <c r="S29" s="211">
        <f t="shared" si="16"/>
        <v>10.623333333333349</v>
      </c>
      <c r="T29" s="210">
        <v>581.1391666666666</v>
      </c>
      <c r="U29" s="66">
        <v>67.826666666666668</v>
      </c>
      <c r="V29" s="209">
        <f t="shared" si="17"/>
        <v>513.31249999999989</v>
      </c>
      <c r="W29" s="210">
        <v>245.80666666666664</v>
      </c>
      <c r="X29" s="66">
        <v>469.24416666666656</v>
      </c>
      <c r="Y29" s="209">
        <f t="shared" si="18"/>
        <v>-223.43749999999991</v>
      </c>
      <c r="Z29" s="70">
        <v>905.92583333333323</v>
      </c>
      <c r="AA29" s="208">
        <v>0.18520317363211128</v>
      </c>
      <c r="AB29" s="207">
        <f t="shared" si="7"/>
        <v>0.47850000000000004</v>
      </c>
      <c r="AC29" s="206">
        <v>605.4274999999999</v>
      </c>
      <c r="AD29" s="205">
        <v>0.12377072183903612</v>
      </c>
      <c r="AE29" s="204">
        <f t="shared" si="8"/>
        <v>0.47850000000000009</v>
      </c>
      <c r="AF29" s="203">
        <f t="shared" si="19"/>
        <v>300.49833333333333</v>
      </c>
    </row>
    <row r="30" spans="1:32" ht="15" x14ac:dyDescent="0.2">
      <c r="A30" s="405"/>
      <c r="B30" s="202" t="s">
        <v>13</v>
      </c>
      <c r="C30" s="158">
        <f t="shared" si="0"/>
        <v>1</v>
      </c>
      <c r="D30" s="153">
        <v>0</v>
      </c>
      <c r="E30" s="157">
        <v>0</v>
      </c>
      <c r="F30" s="149">
        <v>0</v>
      </c>
      <c r="G30" s="156">
        <v>0</v>
      </c>
      <c r="H30" s="155">
        <f t="shared" si="13"/>
        <v>0</v>
      </c>
      <c r="I30" s="153">
        <v>0</v>
      </c>
      <c r="J30" s="157">
        <v>0</v>
      </c>
      <c r="K30" s="149">
        <v>0</v>
      </c>
      <c r="L30" s="156">
        <v>0</v>
      </c>
      <c r="M30" s="155">
        <f t="shared" si="14"/>
        <v>0</v>
      </c>
      <c r="N30" s="153">
        <v>0</v>
      </c>
      <c r="O30" s="21">
        <v>0</v>
      </c>
      <c r="P30" s="154">
        <f t="shared" si="15"/>
        <v>0</v>
      </c>
      <c r="Q30" s="153">
        <v>0</v>
      </c>
      <c r="R30" s="21">
        <v>0</v>
      </c>
      <c r="S30" s="154">
        <f t="shared" si="16"/>
        <v>0</v>
      </c>
      <c r="T30" s="153">
        <v>0</v>
      </c>
      <c r="U30" s="21">
        <v>0</v>
      </c>
      <c r="V30" s="152">
        <f t="shared" si="17"/>
        <v>0</v>
      </c>
      <c r="W30" s="153">
        <v>0</v>
      </c>
      <c r="X30" s="21">
        <v>0</v>
      </c>
      <c r="Y30" s="152">
        <f t="shared" si="18"/>
        <v>0</v>
      </c>
      <c r="Z30" s="25">
        <v>0</v>
      </c>
      <c r="AA30" s="151">
        <v>0</v>
      </c>
      <c r="AB30" s="150">
        <f t="shared" si="7"/>
        <v>1</v>
      </c>
      <c r="AC30" s="149">
        <v>0</v>
      </c>
      <c r="AD30" s="148">
        <v>0</v>
      </c>
      <c r="AE30" s="147">
        <f t="shared" si="8"/>
        <v>1</v>
      </c>
      <c r="AF30" s="146">
        <f t="shared" si="19"/>
        <v>0</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0</v>
      </c>
      <c r="R31" s="54">
        <v>0</v>
      </c>
      <c r="S31" s="196">
        <f t="shared" si="16"/>
        <v>0</v>
      </c>
      <c r="T31" s="195">
        <v>0</v>
      </c>
      <c r="U31" s="54">
        <v>0</v>
      </c>
      <c r="V31" s="194">
        <f t="shared" si="17"/>
        <v>0</v>
      </c>
      <c r="W31" s="195">
        <v>0</v>
      </c>
      <c r="X31" s="54">
        <v>0</v>
      </c>
      <c r="Y31" s="194">
        <f t="shared" si="18"/>
        <v>0</v>
      </c>
      <c r="Z31" s="58">
        <v>0</v>
      </c>
      <c r="AA31" s="193">
        <v>0</v>
      </c>
      <c r="AB31" s="192">
        <f t="shared" si="7"/>
        <v>1</v>
      </c>
      <c r="AC31" s="191">
        <v>0</v>
      </c>
      <c r="AD31" s="190">
        <v>0</v>
      </c>
      <c r="AE31" s="189">
        <f t="shared" si="8"/>
        <v>1</v>
      </c>
      <c r="AF31" s="188">
        <f t="shared" si="19"/>
        <v>0</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0.53892073237250426</v>
      </c>
      <c r="D33" s="167">
        <f>SUM(D21:D32)</f>
        <v>2803.0796437500003</v>
      </c>
      <c r="E33" s="171">
        <v>0.57304828592414347</v>
      </c>
      <c r="F33" s="163">
        <f>SUM(F21:F32)</f>
        <v>2804.3080474999997</v>
      </c>
      <c r="G33" s="170">
        <v>0.57329941454277022</v>
      </c>
      <c r="H33" s="169">
        <f>SUM(H21:H32)</f>
        <v>-1.2284037499994724</v>
      </c>
      <c r="I33" s="167">
        <f>SUM(I21:I32)</f>
        <v>5201.2837424344998</v>
      </c>
      <c r="J33" s="171">
        <v>1.0633257388362083</v>
      </c>
      <c r="K33" s="163">
        <f>SUM(K21:K32)</f>
        <v>5272.9019829282715</v>
      </c>
      <c r="L33" s="170">
        <v>1.0779670309219802</v>
      </c>
      <c r="M33" s="169">
        <f t="shared" ref="M33:Z33" si="20">SUM(M21:M32)</f>
        <v>-71.618240493772419</v>
      </c>
      <c r="N33" s="167">
        <f t="shared" si="20"/>
        <v>0</v>
      </c>
      <c r="O33" s="32">
        <f t="shared" si="20"/>
        <v>0</v>
      </c>
      <c r="P33" s="168">
        <f t="shared" si="20"/>
        <v>0</v>
      </c>
      <c r="Q33" s="167">
        <f t="shared" si="20"/>
        <v>331.12916666666672</v>
      </c>
      <c r="R33" s="32">
        <f t="shared" si="20"/>
        <v>357.06333333333339</v>
      </c>
      <c r="S33" s="168">
        <f t="shared" si="20"/>
        <v>-25.934166666666648</v>
      </c>
      <c r="T33" s="167">
        <f t="shared" si="20"/>
        <v>5034.0050000000001</v>
      </c>
      <c r="U33" s="32">
        <f t="shared" si="20"/>
        <v>3971.8133333333335</v>
      </c>
      <c r="V33" s="166">
        <f t="shared" si="20"/>
        <v>1062.1916666666671</v>
      </c>
      <c r="W33" s="167">
        <f t="shared" si="20"/>
        <v>844.63666666666654</v>
      </c>
      <c r="X33" s="32">
        <f t="shared" si="20"/>
        <v>1969.823333333333</v>
      </c>
      <c r="Y33" s="166">
        <f t="shared" si="20"/>
        <v>-1125.1866666666663</v>
      </c>
      <c r="Z33" s="36">
        <f t="shared" si="20"/>
        <v>6209.7708333333339</v>
      </c>
      <c r="AA33" s="165">
        <v>1.2694960487325992</v>
      </c>
      <c r="AB33" s="164">
        <f t="shared" si="7"/>
        <v>0.45139824302426618</v>
      </c>
      <c r="AC33" s="163">
        <f>SUM(AC21:AC32)</f>
        <v>6298.6999999999989</v>
      </c>
      <c r="AD33" s="162">
        <v>1.2876763041776873</v>
      </c>
      <c r="AE33" s="161">
        <f t="shared" si="8"/>
        <v>0.44522013232889329</v>
      </c>
      <c r="AF33" s="160">
        <f>SUM(AF21:AF32)</f>
        <v>-88.929166666665765</v>
      </c>
    </row>
    <row r="34" spans="1:32" ht="15" x14ac:dyDescent="0.2">
      <c r="A34" s="405"/>
      <c r="B34" s="159" t="s">
        <v>9</v>
      </c>
      <c r="C34" s="158">
        <f t="shared" si="0"/>
        <v>0.53892073237250426</v>
      </c>
      <c r="D34" s="153">
        <f>SUM(D24:D29)</f>
        <v>2803.0796437500003</v>
      </c>
      <c r="E34" s="157">
        <v>0.57304828592414347</v>
      </c>
      <c r="F34" s="149">
        <f>SUM(F24:F29)</f>
        <v>2804.3080474999997</v>
      </c>
      <c r="G34" s="156">
        <v>0.57329941454277022</v>
      </c>
      <c r="H34" s="155">
        <f>SUM(H24:H29)</f>
        <v>-1.2284037499994724</v>
      </c>
      <c r="I34" s="153">
        <f>SUM(I24:I29)</f>
        <v>5201.2837424344998</v>
      </c>
      <c r="J34" s="157">
        <v>1.0633257388362083</v>
      </c>
      <c r="K34" s="149">
        <f>SUM(K24:K29)</f>
        <v>5272.9019829282715</v>
      </c>
      <c r="L34" s="156">
        <v>1.0779670309219802</v>
      </c>
      <c r="M34" s="155">
        <f t="shared" ref="M34:Z34" si="21">SUM(M24:M29)</f>
        <v>-71.618240493772419</v>
      </c>
      <c r="N34" s="153">
        <f t="shared" si="21"/>
        <v>0</v>
      </c>
      <c r="O34" s="21">
        <f t="shared" si="21"/>
        <v>0</v>
      </c>
      <c r="P34" s="154">
        <f t="shared" si="21"/>
        <v>0</v>
      </c>
      <c r="Q34" s="153">
        <f t="shared" si="21"/>
        <v>331.12916666666672</v>
      </c>
      <c r="R34" s="21">
        <f t="shared" si="21"/>
        <v>357.06333333333339</v>
      </c>
      <c r="S34" s="154">
        <f t="shared" si="21"/>
        <v>-25.934166666666648</v>
      </c>
      <c r="T34" s="153">
        <f t="shared" si="21"/>
        <v>5034.0050000000001</v>
      </c>
      <c r="U34" s="21">
        <f t="shared" si="21"/>
        <v>3971.8133333333335</v>
      </c>
      <c r="V34" s="152">
        <f t="shared" si="21"/>
        <v>1062.1916666666671</v>
      </c>
      <c r="W34" s="153">
        <f t="shared" si="21"/>
        <v>844.63666666666654</v>
      </c>
      <c r="X34" s="21">
        <f t="shared" si="21"/>
        <v>1969.823333333333</v>
      </c>
      <c r="Y34" s="152">
        <f t="shared" si="21"/>
        <v>-1125.1866666666663</v>
      </c>
      <c r="Z34" s="25">
        <f t="shared" si="21"/>
        <v>6209.7708333333339</v>
      </c>
      <c r="AA34" s="151">
        <v>1.2694960487325992</v>
      </c>
      <c r="AB34" s="150">
        <f t="shared" si="7"/>
        <v>0.45139824302426618</v>
      </c>
      <c r="AC34" s="149">
        <f>SUM(AC24:AC29)</f>
        <v>6298.6999999999989</v>
      </c>
      <c r="AD34" s="148">
        <v>1.2876763041776873</v>
      </c>
      <c r="AE34" s="147">
        <f t="shared" si="8"/>
        <v>0.44522013232889329</v>
      </c>
      <c r="AF34" s="146">
        <f>SUM(AF24:AF29)</f>
        <v>-88.929166666665765</v>
      </c>
    </row>
    <row r="35" spans="1:32"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Z35" si="22">SUM(M21:M23,M30:M32)</f>
        <v>0</v>
      </c>
      <c r="N35" s="255">
        <f t="shared" si="22"/>
        <v>0</v>
      </c>
      <c r="O35" s="254">
        <f t="shared" si="22"/>
        <v>0</v>
      </c>
      <c r="P35" s="256">
        <f t="shared" si="22"/>
        <v>0</v>
      </c>
      <c r="Q35" s="255">
        <f t="shared" si="22"/>
        <v>0</v>
      </c>
      <c r="R35" s="254">
        <f t="shared" si="22"/>
        <v>0</v>
      </c>
      <c r="S35" s="256">
        <f t="shared" si="22"/>
        <v>0</v>
      </c>
      <c r="T35" s="255">
        <f t="shared" si="22"/>
        <v>0</v>
      </c>
      <c r="U35" s="254">
        <f t="shared" si="22"/>
        <v>0</v>
      </c>
      <c r="V35" s="253">
        <f t="shared" si="22"/>
        <v>0</v>
      </c>
      <c r="W35" s="255">
        <f t="shared" si="22"/>
        <v>0</v>
      </c>
      <c r="X35" s="254">
        <f t="shared" si="22"/>
        <v>0</v>
      </c>
      <c r="Y35" s="253">
        <f t="shared" si="22"/>
        <v>0</v>
      </c>
      <c r="Z35" s="252">
        <f t="shared" si="22"/>
        <v>0</v>
      </c>
      <c r="AA35" s="251">
        <v>0</v>
      </c>
      <c r="AB35" s="250">
        <f t="shared" si="7"/>
        <v>1</v>
      </c>
      <c r="AC35" s="249">
        <f>SUM(AC21:AC23,AC30:AC32)</f>
        <v>0</v>
      </c>
      <c r="AD35" s="248">
        <v>0</v>
      </c>
      <c r="AE35" s="247">
        <f t="shared" si="8"/>
        <v>1</v>
      </c>
      <c r="AF35" s="246">
        <f>SUM(AF21:AF23,AF30:AF32)</f>
        <v>0</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1</v>
      </c>
      <c r="D38" s="225">
        <v>0</v>
      </c>
      <c r="E38" s="229">
        <v>0</v>
      </c>
      <c r="F38" s="221">
        <v>0</v>
      </c>
      <c r="G38" s="228">
        <v>0</v>
      </c>
      <c r="H38" s="227">
        <f t="shared" si="23"/>
        <v>0</v>
      </c>
      <c r="I38" s="225">
        <v>0</v>
      </c>
      <c r="J38" s="229">
        <v>0</v>
      </c>
      <c r="K38" s="221">
        <v>0</v>
      </c>
      <c r="L38" s="228">
        <v>0</v>
      </c>
      <c r="M38" s="227">
        <f t="shared" si="24"/>
        <v>0</v>
      </c>
      <c r="N38" s="225">
        <v>0</v>
      </c>
      <c r="O38" s="77">
        <v>0</v>
      </c>
      <c r="P38" s="226">
        <f t="shared" si="25"/>
        <v>0</v>
      </c>
      <c r="Q38" s="225">
        <v>0</v>
      </c>
      <c r="R38" s="77">
        <v>0</v>
      </c>
      <c r="S38" s="226">
        <f t="shared" si="26"/>
        <v>0</v>
      </c>
      <c r="T38" s="225">
        <v>0</v>
      </c>
      <c r="U38" s="77">
        <v>0</v>
      </c>
      <c r="V38" s="224">
        <f t="shared" si="27"/>
        <v>0</v>
      </c>
      <c r="W38" s="225">
        <v>0</v>
      </c>
      <c r="X38" s="77">
        <v>0</v>
      </c>
      <c r="Y38" s="224">
        <f t="shared" si="28"/>
        <v>0</v>
      </c>
      <c r="Z38" s="81">
        <v>0</v>
      </c>
      <c r="AA38" s="223">
        <v>0</v>
      </c>
      <c r="AB38" s="222">
        <f t="shared" si="7"/>
        <v>1</v>
      </c>
      <c r="AC38" s="221">
        <v>0</v>
      </c>
      <c r="AD38" s="220">
        <v>0</v>
      </c>
      <c r="AE38" s="219">
        <f t="shared" si="8"/>
        <v>1</v>
      </c>
      <c r="AF38" s="218">
        <f t="shared" si="29"/>
        <v>0</v>
      </c>
    </row>
    <row r="39" spans="1:32" ht="15" x14ac:dyDescent="0.2">
      <c r="A39" s="405"/>
      <c r="B39" s="201" t="s">
        <v>19</v>
      </c>
      <c r="C39" s="200">
        <f t="shared" si="0"/>
        <v>0.46</v>
      </c>
      <c r="D39" s="195">
        <v>0.22968</v>
      </c>
      <c r="E39" s="199">
        <v>4.6954688071216267E-5</v>
      </c>
      <c r="F39" s="191">
        <v>42.308970000000002</v>
      </c>
      <c r="G39" s="198">
        <v>8.6494448256250744E-3</v>
      </c>
      <c r="H39" s="197">
        <f t="shared" si="23"/>
        <v>-42.07929</v>
      </c>
      <c r="I39" s="195">
        <v>0.4993043478260869</v>
      </c>
      <c r="J39" s="199">
        <v>1.0207540885047014E-4</v>
      </c>
      <c r="K39" s="191">
        <v>91.976021739130459</v>
      </c>
      <c r="L39" s="198">
        <v>1.8803140925271907E-2</v>
      </c>
      <c r="M39" s="197">
        <f t="shared" si="24"/>
        <v>-91.476717391304376</v>
      </c>
      <c r="N39" s="195">
        <v>0</v>
      </c>
      <c r="O39" s="54">
        <v>0</v>
      </c>
      <c r="P39" s="196">
        <f t="shared" si="25"/>
        <v>0</v>
      </c>
      <c r="Q39" s="195">
        <v>0.60000000000000009</v>
      </c>
      <c r="R39" s="54">
        <v>32.605000000000004</v>
      </c>
      <c r="S39" s="196">
        <f t="shared" si="26"/>
        <v>-32.005000000000003</v>
      </c>
      <c r="T39" s="195">
        <v>0</v>
      </c>
      <c r="U39" s="54">
        <v>77.920000000000016</v>
      </c>
      <c r="V39" s="194">
        <f t="shared" si="27"/>
        <v>-77.920000000000016</v>
      </c>
      <c r="W39" s="195">
        <v>0</v>
      </c>
      <c r="X39" s="54">
        <v>0</v>
      </c>
      <c r="Y39" s="194">
        <f t="shared" si="28"/>
        <v>0</v>
      </c>
      <c r="Z39" s="58">
        <v>0.60000000000000009</v>
      </c>
      <c r="AA39" s="193">
        <v>1.2266114961132779E-4</v>
      </c>
      <c r="AB39" s="192">
        <f t="shared" si="7"/>
        <v>0.38279999999999992</v>
      </c>
      <c r="AC39" s="191">
        <v>110.52500000000002</v>
      </c>
      <c r="AD39" s="190">
        <v>2.2595205918560804E-2</v>
      </c>
      <c r="AE39" s="189">
        <f t="shared" si="8"/>
        <v>0.38279999999999997</v>
      </c>
      <c r="AF39" s="188">
        <f t="shared" si="29"/>
        <v>-109.92500000000003</v>
      </c>
    </row>
    <row r="40" spans="1:32" ht="15" x14ac:dyDescent="0.2">
      <c r="A40" s="405"/>
      <c r="B40" s="217" t="s">
        <v>18</v>
      </c>
      <c r="C40" s="215">
        <f t="shared" si="0"/>
        <v>0.46999999999999992</v>
      </c>
      <c r="D40" s="210">
        <v>371.86431749999997</v>
      </c>
      <c r="E40" s="214">
        <v>7.6022174473302978E-2</v>
      </c>
      <c r="F40" s="206">
        <v>253.60978499999996</v>
      </c>
      <c r="G40" s="213">
        <v>5.1846779597710307E-2</v>
      </c>
      <c r="H40" s="212">
        <f t="shared" si="23"/>
        <v>118.25453250000001</v>
      </c>
      <c r="I40" s="210">
        <v>791.20067553191495</v>
      </c>
      <c r="J40" s="214">
        <v>0.16174930739000637</v>
      </c>
      <c r="K40" s="206">
        <v>539.59528723404253</v>
      </c>
      <c r="L40" s="213">
        <v>0.11031229701640492</v>
      </c>
      <c r="M40" s="212">
        <f t="shared" si="24"/>
        <v>251.60538829787242</v>
      </c>
      <c r="N40" s="210">
        <v>0</v>
      </c>
      <c r="O40" s="66">
        <v>0</v>
      </c>
      <c r="P40" s="211">
        <f t="shared" si="25"/>
        <v>0</v>
      </c>
      <c r="Q40" s="210">
        <v>30.955000000000002</v>
      </c>
      <c r="R40" s="66">
        <v>38.147500000000001</v>
      </c>
      <c r="S40" s="211">
        <f t="shared" si="26"/>
        <v>-7.192499999999999</v>
      </c>
      <c r="T40" s="210">
        <v>918.88999999999987</v>
      </c>
      <c r="U40" s="66">
        <v>609.64249999999993</v>
      </c>
      <c r="V40" s="209">
        <f t="shared" si="27"/>
        <v>309.24749999999995</v>
      </c>
      <c r="W40" s="210">
        <v>2.7533531010703882E-14</v>
      </c>
      <c r="X40" s="66">
        <v>0</v>
      </c>
      <c r="Y40" s="209">
        <f t="shared" si="28"/>
        <v>2.7533531010703882E-14</v>
      </c>
      <c r="Z40" s="70">
        <v>949.84499999999991</v>
      </c>
      <c r="AA40" s="208">
        <v>0.19418179942095268</v>
      </c>
      <c r="AB40" s="207">
        <f t="shared" si="7"/>
        <v>0.39150000000000001</v>
      </c>
      <c r="AC40" s="206">
        <v>647.79</v>
      </c>
      <c r="AD40" s="205">
        <v>0.13243111008355124</v>
      </c>
      <c r="AE40" s="204">
        <f t="shared" si="8"/>
        <v>0.39149999999999996</v>
      </c>
      <c r="AF40" s="203">
        <f t="shared" si="29"/>
        <v>302.05499999999995</v>
      </c>
    </row>
    <row r="41" spans="1:32" ht="15" x14ac:dyDescent="0.2">
      <c r="A41" s="405"/>
      <c r="B41" s="217" t="s">
        <v>17</v>
      </c>
      <c r="C41" s="215">
        <f t="shared" si="0"/>
        <v>0.52</v>
      </c>
      <c r="D41" s="210">
        <v>465.91544999999996</v>
      </c>
      <c r="E41" s="214">
        <v>9.5249541197798493E-2</v>
      </c>
      <c r="F41" s="206">
        <v>522.34365000000003</v>
      </c>
      <c r="G41" s="213">
        <v>0.10678545425924137</v>
      </c>
      <c r="H41" s="212">
        <f t="shared" si="23"/>
        <v>-56.428200000000061</v>
      </c>
      <c r="I41" s="210">
        <v>895.99124999999992</v>
      </c>
      <c r="J41" s="214">
        <v>0.18317219461115095</v>
      </c>
      <c r="K41" s="206">
        <v>1004.5070192307693</v>
      </c>
      <c r="L41" s="213">
        <v>0.20535664280623339</v>
      </c>
      <c r="M41" s="212">
        <f t="shared" si="24"/>
        <v>-108.51576923076937</v>
      </c>
      <c r="N41" s="210">
        <v>0</v>
      </c>
      <c r="O41" s="66">
        <v>0</v>
      </c>
      <c r="P41" s="211">
        <f t="shared" si="25"/>
        <v>0</v>
      </c>
      <c r="Q41" s="210">
        <v>53.252500000000005</v>
      </c>
      <c r="R41" s="66">
        <v>59.342500000000001</v>
      </c>
      <c r="S41" s="211">
        <f t="shared" si="26"/>
        <v>-6.0899999999999963</v>
      </c>
      <c r="T41" s="210">
        <v>977.84249999999997</v>
      </c>
      <c r="U41" s="66">
        <v>1141.4475</v>
      </c>
      <c r="V41" s="209">
        <f t="shared" si="27"/>
        <v>-163.60500000000002</v>
      </c>
      <c r="W41" s="210">
        <v>39.97499999999998</v>
      </c>
      <c r="X41" s="66">
        <v>0</v>
      </c>
      <c r="Y41" s="209">
        <f t="shared" si="28"/>
        <v>39.97499999999998</v>
      </c>
      <c r="Z41" s="70">
        <v>1071.07</v>
      </c>
      <c r="AA41" s="208">
        <v>0.21896446252367471</v>
      </c>
      <c r="AB41" s="207">
        <f t="shared" si="7"/>
        <v>0.435</v>
      </c>
      <c r="AC41" s="206">
        <v>1200.79</v>
      </c>
      <c r="AD41" s="205">
        <v>0.24548380289480773</v>
      </c>
      <c r="AE41" s="204">
        <f t="shared" si="8"/>
        <v>0.43500000000000005</v>
      </c>
      <c r="AF41" s="203">
        <f t="shared" si="29"/>
        <v>-129.72000000000003</v>
      </c>
    </row>
    <row r="42" spans="1:32" ht="15" x14ac:dyDescent="0.2">
      <c r="A42" s="405"/>
      <c r="B42" s="217" t="s">
        <v>16</v>
      </c>
      <c r="C42" s="215">
        <f t="shared" si="0"/>
        <v>0.52</v>
      </c>
      <c r="D42" s="210">
        <v>962.89425000000006</v>
      </c>
      <c r="E42" s="214">
        <v>0.19684952609856207</v>
      </c>
      <c r="F42" s="206">
        <v>887.73494999999991</v>
      </c>
      <c r="G42" s="213">
        <v>0.18148431573266929</v>
      </c>
      <c r="H42" s="212">
        <f t="shared" si="23"/>
        <v>75.159300000000144</v>
      </c>
      <c r="I42" s="210">
        <v>1851.7197115384615</v>
      </c>
      <c r="J42" s="214">
        <v>0.37855678095877321</v>
      </c>
      <c r="K42" s="206">
        <v>1707.1825961538459</v>
      </c>
      <c r="L42" s="213">
        <v>0.34900829948590251</v>
      </c>
      <c r="M42" s="212">
        <f t="shared" si="24"/>
        <v>144.53711538461562</v>
      </c>
      <c r="N42" s="210">
        <v>0</v>
      </c>
      <c r="O42" s="66">
        <v>0</v>
      </c>
      <c r="P42" s="211">
        <f t="shared" si="25"/>
        <v>0</v>
      </c>
      <c r="Q42" s="210">
        <v>74.652500000000003</v>
      </c>
      <c r="R42" s="66">
        <v>79.27000000000001</v>
      </c>
      <c r="S42" s="211">
        <f t="shared" si="26"/>
        <v>-4.6175000000000068</v>
      </c>
      <c r="T42" s="210">
        <v>2044.7574999999999</v>
      </c>
      <c r="U42" s="66">
        <v>1961.4999999999998</v>
      </c>
      <c r="V42" s="209">
        <f t="shared" si="27"/>
        <v>83.257500000000164</v>
      </c>
      <c r="W42" s="210">
        <v>94.14</v>
      </c>
      <c r="X42" s="66">
        <v>4.9737991503207013E-14</v>
      </c>
      <c r="Y42" s="209">
        <f t="shared" si="28"/>
        <v>94.139999999999958</v>
      </c>
      <c r="Z42" s="70">
        <v>2213.5499999999997</v>
      </c>
      <c r="AA42" s="208">
        <v>0.45252764620359093</v>
      </c>
      <c r="AB42" s="207">
        <f t="shared" si="7"/>
        <v>0.43500000000000005</v>
      </c>
      <c r="AC42" s="206">
        <v>2040.7699999999998</v>
      </c>
      <c r="AD42" s="205">
        <v>0.41720532352337769</v>
      </c>
      <c r="AE42" s="204">
        <f t="shared" si="8"/>
        <v>0.435</v>
      </c>
      <c r="AF42" s="203">
        <f t="shared" si="29"/>
        <v>172.77999999999997</v>
      </c>
    </row>
    <row r="43" spans="1:32" ht="15" x14ac:dyDescent="0.2">
      <c r="A43" s="405"/>
      <c r="B43" s="217" t="s">
        <v>15</v>
      </c>
      <c r="C43" s="215">
        <f t="shared" si="0"/>
        <v>0.56999999999999995</v>
      </c>
      <c r="D43" s="210">
        <v>1116.0940725</v>
      </c>
      <c r="E43" s="214">
        <v>0.22816897001206435</v>
      </c>
      <c r="F43" s="206">
        <v>851.46682500000009</v>
      </c>
      <c r="G43" s="213">
        <v>0.17406983256003777</v>
      </c>
      <c r="H43" s="212">
        <f t="shared" si="23"/>
        <v>264.62724749999995</v>
      </c>
      <c r="I43" s="210">
        <v>1958.0597763157898</v>
      </c>
      <c r="J43" s="214">
        <v>0.40029643861765679</v>
      </c>
      <c r="K43" s="206">
        <v>1493.8014473684213</v>
      </c>
      <c r="L43" s="213">
        <v>0.30538567115796106</v>
      </c>
      <c r="M43" s="212">
        <f t="shared" si="24"/>
        <v>464.25832894736845</v>
      </c>
      <c r="N43" s="210">
        <v>0</v>
      </c>
      <c r="O43" s="66">
        <v>0</v>
      </c>
      <c r="P43" s="211">
        <f t="shared" si="25"/>
        <v>0</v>
      </c>
      <c r="Q43" s="210">
        <v>102.23750000000001</v>
      </c>
      <c r="R43" s="66">
        <v>75.962500000000006</v>
      </c>
      <c r="S43" s="211">
        <f t="shared" si="26"/>
        <v>26.275000000000006</v>
      </c>
      <c r="T43" s="210">
        <v>1411.4325000000001</v>
      </c>
      <c r="U43" s="66">
        <v>0</v>
      </c>
      <c r="V43" s="209">
        <f t="shared" si="27"/>
        <v>1411.4325000000001</v>
      </c>
      <c r="W43" s="210">
        <v>818.81499999999983</v>
      </c>
      <c r="X43" s="66">
        <v>1703.4874999999997</v>
      </c>
      <c r="Y43" s="209">
        <f t="shared" si="28"/>
        <v>-884.6724999999999</v>
      </c>
      <c r="Z43" s="70">
        <v>2332.4849999999997</v>
      </c>
      <c r="AA43" s="208">
        <v>0.47684215258529633</v>
      </c>
      <c r="AB43" s="207">
        <f t="shared" si="7"/>
        <v>0.47850000000000009</v>
      </c>
      <c r="AC43" s="206">
        <v>1779.4499999999998</v>
      </c>
      <c r="AD43" s="205">
        <v>0.36378230420070584</v>
      </c>
      <c r="AE43" s="204">
        <f t="shared" si="8"/>
        <v>0.47850000000000009</v>
      </c>
      <c r="AF43" s="203">
        <f t="shared" si="29"/>
        <v>553.03499999999985</v>
      </c>
    </row>
    <row r="44" spans="1:32" ht="15" x14ac:dyDescent="0.2">
      <c r="A44" s="405"/>
      <c r="B44" s="216" t="s">
        <v>14</v>
      </c>
      <c r="C44" s="215">
        <f t="shared" si="0"/>
        <v>0.56999999999999995</v>
      </c>
      <c r="D44" s="210">
        <v>609.83628749999991</v>
      </c>
      <c r="E44" s="214">
        <v>0.1246720334990903</v>
      </c>
      <c r="F44" s="206">
        <v>373.27785000000006</v>
      </c>
      <c r="G44" s="213">
        <v>7.6311150288058377E-2</v>
      </c>
      <c r="H44" s="212">
        <f t="shared" si="23"/>
        <v>236.55843749999985</v>
      </c>
      <c r="I44" s="210">
        <v>1069.8882236842105</v>
      </c>
      <c r="J44" s="214">
        <v>0.21872286578787775</v>
      </c>
      <c r="K44" s="206">
        <v>654.87342105263178</v>
      </c>
      <c r="L44" s="213">
        <v>0.13387921103168138</v>
      </c>
      <c r="M44" s="212">
        <f t="shared" si="24"/>
        <v>415.01480263157873</v>
      </c>
      <c r="N44" s="210">
        <v>0</v>
      </c>
      <c r="O44" s="66">
        <v>0</v>
      </c>
      <c r="P44" s="211">
        <f t="shared" si="25"/>
        <v>0</v>
      </c>
      <c r="Q44" s="210">
        <v>99.320000000000007</v>
      </c>
      <c r="R44" s="66">
        <v>84.942499999999995</v>
      </c>
      <c r="S44" s="211">
        <f t="shared" si="26"/>
        <v>14.377500000000012</v>
      </c>
      <c r="T44" s="210">
        <v>1161.3699999999999</v>
      </c>
      <c r="U44" s="66">
        <v>246.6225</v>
      </c>
      <c r="V44" s="209">
        <f t="shared" si="27"/>
        <v>914.74749999999995</v>
      </c>
      <c r="W44" s="210">
        <v>13.785</v>
      </c>
      <c r="X44" s="66">
        <v>448.53500000000003</v>
      </c>
      <c r="Y44" s="209">
        <f t="shared" si="28"/>
        <v>-434.75</v>
      </c>
      <c r="Z44" s="70">
        <v>1274.4749999999999</v>
      </c>
      <c r="AA44" s="208">
        <v>0.26054761441816154</v>
      </c>
      <c r="AB44" s="207">
        <f t="shared" si="7"/>
        <v>0.47849999999999998</v>
      </c>
      <c r="AC44" s="206">
        <v>780.1</v>
      </c>
      <c r="AD44" s="205">
        <v>0.15947993790607809</v>
      </c>
      <c r="AE44" s="204">
        <f t="shared" si="8"/>
        <v>0.47850000000000004</v>
      </c>
      <c r="AF44" s="203">
        <f t="shared" si="29"/>
        <v>494.37499999999989</v>
      </c>
    </row>
    <row r="45" spans="1:32" ht="15" x14ac:dyDescent="0.2">
      <c r="A45" s="405"/>
      <c r="B45" s="202" t="s">
        <v>13</v>
      </c>
      <c r="C45" s="158">
        <f t="shared" si="0"/>
        <v>1</v>
      </c>
      <c r="D45" s="153">
        <v>0</v>
      </c>
      <c r="E45" s="157">
        <v>0</v>
      </c>
      <c r="F45" s="149">
        <v>0</v>
      </c>
      <c r="G45" s="156">
        <v>0</v>
      </c>
      <c r="H45" s="155">
        <f t="shared" si="23"/>
        <v>0</v>
      </c>
      <c r="I45" s="153">
        <v>0</v>
      </c>
      <c r="J45" s="157">
        <v>0</v>
      </c>
      <c r="K45" s="149">
        <v>0</v>
      </c>
      <c r="L45" s="156">
        <v>0</v>
      </c>
      <c r="M45" s="155">
        <f t="shared" si="24"/>
        <v>0</v>
      </c>
      <c r="N45" s="153">
        <v>0</v>
      </c>
      <c r="O45" s="21">
        <v>0</v>
      </c>
      <c r="P45" s="154">
        <f t="shared" si="25"/>
        <v>0</v>
      </c>
      <c r="Q45" s="153">
        <v>0</v>
      </c>
      <c r="R45" s="21">
        <v>0</v>
      </c>
      <c r="S45" s="154">
        <f t="shared" si="26"/>
        <v>0</v>
      </c>
      <c r="T45" s="153">
        <v>0</v>
      </c>
      <c r="U45" s="21">
        <v>0</v>
      </c>
      <c r="V45" s="152">
        <f t="shared" si="27"/>
        <v>0</v>
      </c>
      <c r="W45" s="153">
        <v>0</v>
      </c>
      <c r="X45" s="21">
        <v>0</v>
      </c>
      <c r="Y45" s="152">
        <f t="shared" si="28"/>
        <v>0</v>
      </c>
      <c r="Z45" s="25">
        <v>0</v>
      </c>
      <c r="AA45" s="151">
        <v>0</v>
      </c>
      <c r="AB45" s="150">
        <f t="shared" si="7"/>
        <v>1</v>
      </c>
      <c r="AC45" s="149">
        <v>0</v>
      </c>
      <c r="AD45" s="148">
        <v>0</v>
      </c>
      <c r="AE45" s="147">
        <f t="shared" si="8"/>
        <v>1</v>
      </c>
      <c r="AF45" s="146">
        <f t="shared" si="29"/>
        <v>0</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0</v>
      </c>
      <c r="S46" s="196">
        <f t="shared" si="26"/>
        <v>0</v>
      </c>
      <c r="T46" s="195">
        <v>0</v>
      </c>
      <c r="U46" s="54">
        <v>0</v>
      </c>
      <c r="V46" s="194">
        <f t="shared" si="27"/>
        <v>0</v>
      </c>
      <c r="W46" s="195">
        <v>0</v>
      </c>
      <c r="X46" s="54">
        <v>0</v>
      </c>
      <c r="Y46" s="194">
        <f t="shared" si="28"/>
        <v>0</v>
      </c>
      <c r="Z46" s="58">
        <v>0</v>
      </c>
      <c r="AA46" s="193">
        <v>0</v>
      </c>
      <c r="AB46" s="192">
        <f t="shared" si="7"/>
        <v>1</v>
      </c>
      <c r="AC46" s="191">
        <v>0</v>
      </c>
      <c r="AD46" s="190">
        <v>0</v>
      </c>
      <c r="AE46" s="189">
        <f t="shared" si="8"/>
        <v>1</v>
      </c>
      <c r="AF46" s="188">
        <f t="shared" si="29"/>
        <v>0</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0</v>
      </c>
      <c r="R47" s="43">
        <v>0</v>
      </c>
      <c r="S47" s="182">
        <f t="shared" si="26"/>
        <v>0</v>
      </c>
      <c r="T47" s="181">
        <v>0</v>
      </c>
      <c r="U47" s="43">
        <v>0</v>
      </c>
      <c r="V47" s="180">
        <f t="shared" si="27"/>
        <v>0</v>
      </c>
      <c r="W47" s="181">
        <v>0</v>
      </c>
      <c r="X47" s="43">
        <v>0</v>
      </c>
      <c r="Y47" s="180">
        <f t="shared" si="28"/>
        <v>0</v>
      </c>
      <c r="Z47" s="47">
        <v>0</v>
      </c>
      <c r="AA47" s="179">
        <v>0</v>
      </c>
      <c r="AB47" s="178">
        <f t="shared" si="7"/>
        <v>1</v>
      </c>
      <c r="AC47" s="177">
        <v>0</v>
      </c>
      <c r="AD47" s="176">
        <v>0</v>
      </c>
      <c r="AE47" s="175">
        <f t="shared" si="8"/>
        <v>1</v>
      </c>
      <c r="AF47" s="174">
        <f t="shared" si="29"/>
        <v>0</v>
      </c>
    </row>
    <row r="48" spans="1:32" ht="15" x14ac:dyDescent="0.2">
      <c r="A48" s="405"/>
      <c r="B48" s="173" t="s">
        <v>10</v>
      </c>
      <c r="C48" s="172">
        <f t="shared" si="0"/>
        <v>0.53702471403799801</v>
      </c>
      <c r="D48" s="167">
        <f>SUM(D36:D47)</f>
        <v>3526.8340574999997</v>
      </c>
      <c r="E48" s="171">
        <v>0.72100919996888935</v>
      </c>
      <c r="F48" s="163">
        <f>SUM(F36:F47)</f>
        <v>2930.7420299999999</v>
      </c>
      <c r="G48" s="170">
        <v>0.59914697726334221</v>
      </c>
      <c r="H48" s="169">
        <f>SUM(H36:H47)</f>
        <v>596.09202749999986</v>
      </c>
      <c r="I48" s="167">
        <f>SUM(I36:I47)</f>
        <v>6567.3589414182024</v>
      </c>
      <c r="J48" s="171">
        <v>1.3425996627743155</v>
      </c>
      <c r="K48" s="163">
        <f>SUM(K36:K47)</f>
        <v>5491.9357927788415</v>
      </c>
      <c r="L48" s="170">
        <v>1.1227452624234553</v>
      </c>
      <c r="M48" s="169">
        <f t="shared" ref="M48:Z48" si="30">SUM(M36:M47)</f>
        <v>1075.4231486393614</v>
      </c>
      <c r="N48" s="167">
        <f t="shared" si="30"/>
        <v>0</v>
      </c>
      <c r="O48" s="32">
        <f t="shared" si="30"/>
        <v>0</v>
      </c>
      <c r="P48" s="168">
        <f t="shared" si="30"/>
        <v>0</v>
      </c>
      <c r="Q48" s="167">
        <f t="shared" si="30"/>
        <v>361.01749999999998</v>
      </c>
      <c r="R48" s="32">
        <f t="shared" si="30"/>
        <v>370.27</v>
      </c>
      <c r="S48" s="168">
        <f t="shared" si="30"/>
        <v>-9.2524999999999906</v>
      </c>
      <c r="T48" s="167">
        <f t="shared" si="30"/>
        <v>6514.2924999999996</v>
      </c>
      <c r="U48" s="32">
        <f t="shared" si="30"/>
        <v>4037.1324999999997</v>
      </c>
      <c r="V48" s="166">
        <f t="shared" si="30"/>
        <v>2477.16</v>
      </c>
      <c r="W48" s="167">
        <f t="shared" si="30"/>
        <v>966.7149999999998</v>
      </c>
      <c r="X48" s="32">
        <f t="shared" si="30"/>
        <v>2152.0224999999996</v>
      </c>
      <c r="Y48" s="166">
        <f t="shared" si="30"/>
        <v>-1185.3074999999999</v>
      </c>
      <c r="Z48" s="36">
        <f t="shared" si="30"/>
        <v>7842.0249999999996</v>
      </c>
      <c r="AA48" s="165">
        <v>1.6031863363012877</v>
      </c>
      <c r="AB48" s="164">
        <f t="shared" si="7"/>
        <v>0.44973512039301072</v>
      </c>
      <c r="AC48" s="163">
        <f>SUM(AC36:AC47)</f>
        <v>6559.4250000000002</v>
      </c>
      <c r="AD48" s="162">
        <v>1.3409776845270815</v>
      </c>
      <c r="AE48" s="161">
        <f t="shared" si="8"/>
        <v>0.44679861878137184</v>
      </c>
      <c r="AF48" s="160">
        <f>SUM(AF36:AF47)</f>
        <v>1282.5999999999995</v>
      </c>
    </row>
    <row r="49" spans="1:32" ht="15" x14ac:dyDescent="0.2">
      <c r="A49" s="405"/>
      <c r="B49" s="159" t="s">
        <v>9</v>
      </c>
      <c r="C49" s="158">
        <f t="shared" si="0"/>
        <v>0.53702471403799801</v>
      </c>
      <c r="D49" s="153">
        <f>SUM(D39:D44)</f>
        <v>3526.8340574999997</v>
      </c>
      <c r="E49" s="157">
        <v>0.72100919996888935</v>
      </c>
      <c r="F49" s="149">
        <f>SUM(F39:F44)</f>
        <v>2930.7420299999999</v>
      </c>
      <c r="G49" s="156">
        <v>0.59914697726334221</v>
      </c>
      <c r="H49" s="155">
        <f>SUM(H39:H44)</f>
        <v>596.09202749999986</v>
      </c>
      <c r="I49" s="153">
        <f>SUM(I39:I44)</f>
        <v>6567.3589414182024</v>
      </c>
      <c r="J49" s="157">
        <v>1.3425996627743155</v>
      </c>
      <c r="K49" s="149">
        <f>SUM(K39:K44)</f>
        <v>5491.9357927788415</v>
      </c>
      <c r="L49" s="156">
        <v>1.1227452624234553</v>
      </c>
      <c r="M49" s="155">
        <f t="shared" ref="M49:Z49" si="31">SUM(M39:M44)</f>
        <v>1075.4231486393614</v>
      </c>
      <c r="N49" s="153">
        <f t="shared" si="31"/>
        <v>0</v>
      </c>
      <c r="O49" s="21">
        <f t="shared" si="31"/>
        <v>0</v>
      </c>
      <c r="P49" s="154">
        <f t="shared" si="31"/>
        <v>0</v>
      </c>
      <c r="Q49" s="153">
        <f t="shared" si="31"/>
        <v>361.01749999999998</v>
      </c>
      <c r="R49" s="21">
        <f t="shared" si="31"/>
        <v>370.27</v>
      </c>
      <c r="S49" s="154">
        <f t="shared" si="31"/>
        <v>-9.2524999999999906</v>
      </c>
      <c r="T49" s="153">
        <f t="shared" si="31"/>
        <v>6514.2924999999996</v>
      </c>
      <c r="U49" s="21">
        <f t="shared" si="31"/>
        <v>4037.1324999999997</v>
      </c>
      <c r="V49" s="152">
        <f t="shared" si="31"/>
        <v>2477.16</v>
      </c>
      <c r="W49" s="153">
        <f t="shared" si="31"/>
        <v>966.7149999999998</v>
      </c>
      <c r="X49" s="21">
        <f t="shared" si="31"/>
        <v>2152.0224999999996</v>
      </c>
      <c r="Y49" s="152">
        <f t="shared" si="31"/>
        <v>-1185.3074999999999</v>
      </c>
      <c r="Z49" s="25">
        <f t="shared" si="31"/>
        <v>7842.0249999999996</v>
      </c>
      <c r="AA49" s="151">
        <v>1.6031863363012877</v>
      </c>
      <c r="AB49" s="150">
        <f t="shared" si="7"/>
        <v>0.44973512039301072</v>
      </c>
      <c r="AC49" s="149">
        <f>SUM(AC39:AC44)</f>
        <v>6559.4250000000002</v>
      </c>
      <c r="AD49" s="148">
        <v>1.3409776845270815</v>
      </c>
      <c r="AE49" s="147">
        <f t="shared" si="8"/>
        <v>0.44679861878137184</v>
      </c>
      <c r="AF49" s="146">
        <f>SUM(AF39:AF44)</f>
        <v>1282.5999999999995</v>
      </c>
    </row>
    <row r="50" spans="1:32"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Z50" si="32">SUM(M36:M38,M45:M47)</f>
        <v>0</v>
      </c>
      <c r="N50" s="139">
        <f t="shared" si="32"/>
        <v>0</v>
      </c>
      <c r="O50" s="10">
        <f t="shared" si="32"/>
        <v>0</v>
      </c>
      <c r="P50" s="140">
        <f t="shared" si="32"/>
        <v>0</v>
      </c>
      <c r="Q50" s="139">
        <f t="shared" si="32"/>
        <v>0</v>
      </c>
      <c r="R50" s="10">
        <f t="shared" si="32"/>
        <v>0</v>
      </c>
      <c r="S50" s="140">
        <f t="shared" si="32"/>
        <v>0</v>
      </c>
      <c r="T50" s="139">
        <f t="shared" si="32"/>
        <v>0</v>
      </c>
      <c r="U50" s="10">
        <f t="shared" si="32"/>
        <v>0</v>
      </c>
      <c r="V50" s="138">
        <f t="shared" si="32"/>
        <v>0</v>
      </c>
      <c r="W50" s="139">
        <f t="shared" si="32"/>
        <v>0</v>
      </c>
      <c r="X50" s="10">
        <f t="shared" si="32"/>
        <v>0</v>
      </c>
      <c r="Y50" s="138">
        <f t="shared" si="32"/>
        <v>0</v>
      </c>
      <c r="Z50" s="14">
        <f t="shared" si="32"/>
        <v>0</v>
      </c>
      <c r="AA50" s="137">
        <v>0</v>
      </c>
      <c r="AB50" s="136">
        <f t="shared" si="7"/>
        <v>1</v>
      </c>
      <c r="AC50" s="135">
        <f>SUM(AC36:AC38,AC45:AC47)</f>
        <v>0</v>
      </c>
      <c r="AD50" s="134">
        <v>0</v>
      </c>
      <c r="AE50" s="133">
        <f t="shared" si="8"/>
        <v>1</v>
      </c>
      <c r="AF50" s="132">
        <f>SUM(AF36:AF38,AF45:AF47)</f>
        <v>0</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204</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PostDE!A1</f>
        <v>FIIP DIVERSION: Post D &amp; E Canals</v>
      </c>
      <c r="C1" s="129"/>
      <c r="D1" s="129"/>
      <c r="E1" s="129"/>
      <c r="F1" s="129"/>
      <c r="G1" s="129"/>
      <c r="H1" s="129"/>
      <c r="I1" s="129"/>
      <c r="J1" s="129"/>
      <c r="K1" s="129"/>
      <c r="L1" s="129"/>
      <c r="M1" s="129"/>
      <c r="N1" s="129"/>
      <c r="O1" s="129"/>
    </row>
    <row r="2" spans="2:15" ht="23.25" x14ac:dyDescent="0.35">
      <c r="B2" s="130" t="str">
        <f>PostDE!A2</f>
        <v>4,892 Acres (23% Sprinkler / 77%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7.7109375" bestFit="1" customWidth="1"/>
    <col min="21" max="21" width="6.5703125" bestFit="1" customWidth="1"/>
    <col min="22" max="22" width="9.140625" bestFit="1" customWidth="1"/>
    <col min="23" max="23" width="7.7109375" bestFit="1" customWidth="1"/>
    <col min="24" max="24" width="6.5703125" bestFit="1" customWidth="1"/>
    <col min="25" max="25" width="12.7109375" bestFit="1" customWidth="1"/>
    <col min="26" max="26" width="13.42578125" bestFit="1" customWidth="1"/>
    <col min="27" max="27" width="1.7109375" bestFit="1" customWidth="1"/>
  </cols>
  <sheetData>
    <row r="1" spans="1:27" ht="18.75" x14ac:dyDescent="0.3">
      <c r="A1" s="287" t="s">
        <v>210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283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209</v>
      </c>
      <c r="R3" s="280"/>
      <c r="S3" s="279"/>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38">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557.80000000000007</v>
      </c>
      <c r="R7" s="66">
        <v>0</v>
      </c>
      <c r="S7" s="209">
        <f t="shared" si="4"/>
        <v>557.80000000000007</v>
      </c>
      <c r="T7" s="70">
        <v>557.80000000000007</v>
      </c>
      <c r="U7" s="208">
        <v>0</v>
      </c>
      <c r="V7" s="207">
        <f t="shared" si="5"/>
        <v>0</v>
      </c>
      <c r="W7" s="206">
        <v>0</v>
      </c>
      <c r="X7" s="205">
        <v>0</v>
      </c>
      <c r="Y7" s="204">
        <f t="shared" si="6"/>
        <v>1</v>
      </c>
      <c r="Z7" s="203">
        <f t="shared" si="7"/>
        <v>557.80000000000007</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518.30250000000001</v>
      </c>
      <c r="R8" s="77">
        <v>153.55500000000001</v>
      </c>
      <c r="S8" s="224">
        <f t="shared" si="4"/>
        <v>364.7475</v>
      </c>
      <c r="T8" s="81">
        <v>523</v>
      </c>
      <c r="U8" s="223">
        <v>0</v>
      </c>
      <c r="V8" s="222">
        <f t="shared" si="5"/>
        <v>0</v>
      </c>
      <c r="W8" s="221">
        <v>156.29750000000001</v>
      </c>
      <c r="X8" s="220">
        <v>0</v>
      </c>
      <c r="Y8" s="219">
        <f t="shared" si="6"/>
        <v>0</v>
      </c>
      <c r="Z8" s="218">
        <f t="shared" si="7"/>
        <v>366.70249999999999</v>
      </c>
    </row>
    <row r="9" spans="1:27" ht="15" x14ac:dyDescent="0.2">
      <c r="A9" s="405"/>
      <c r="B9" s="201" t="s">
        <v>19</v>
      </c>
      <c r="C9" s="200">
        <f t="shared" si="0"/>
        <v>1</v>
      </c>
      <c r="D9" s="195">
        <v>0</v>
      </c>
      <c r="E9" s="199">
        <v>0</v>
      </c>
      <c r="F9" s="191">
        <v>0</v>
      </c>
      <c r="G9" s="198">
        <v>0</v>
      </c>
      <c r="H9" s="197">
        <f t="shared" si="1"/>
        <v>0</v>
      </c>
      <c r="I9" s="195">
        <v>0</v>
      </c>
      <c r="J9" s="199">
        <v>0</v>
      </c>
      <c r="K9" s="191">
        <v>0</v>
      </c>
      <c r="L9" s="198">
        <v>0</v>
      </c>
      <c r="M9" s="197">
        <f t="shared" si="2"/>
        <v>0</v>
      </c>
      <c r="N9" s="195">
        <v>12.017500000000041</v>
      </c>
      <c r="O9" s="54">
        <v>0</v>
      </c>
      <c r="P9" s="196">
        <f t="shared" si="3"/>
        <v>12.017500000000041</v>
      </c>
      <c r="Q9" s="195">
        <v>1918.6075000000001</v>
      </c>
      <c r="R9" s="54">
        <v>3127.3924999999999</v>
      </c>
      <c r="S9" s="194">
        <f t="shared" si="4"/>
        <v>-1208.7849999999999</v>
      </c>
      <c r="T9" s="58">
        <v>1958.0500000000002</v>
      </c>
      <c r="U9" s="193">
        <v>0</v>
      </c>
      <c r="V9" s="192">
        <f t="shared" si="5"/>
        <v>0</v>
      </c>
      <c r="W9" s="191">
        <v>3127.3924999999999</v>
      </c>
      <c r="X9" s="190">
        <v>0</v>
      </c>
      <c r="Y9" s="189">
        <f t="shared" si="6"/>
        <v>0</v>
      </c>
      <c r="Z9" s="188">
        <f t="shared" si="7"/>
        <v>-1169.3424999999997</v>
      </c>
    </row>
    <row r="10" spans="1:27" ht="15" x14ac:dyDescent="0.2">
      <c r="A10" s="405"/>
      <c r="B10" s="217" t="s">
        <v>18</v>
      </c>
      <c r="C10" s="215">
        <f t="shared" si="0"/>
        <v>1</v>
      </c>
      <c r="D10" s="210">
        <v>0</v>
      </c>
      <c r="E10" s="214">
        <v>0</v>
      </c>
      <c r="F10" s="206">
        <v>0</v>
      </c>
      <c r="G10" s="213">
        <v>0</v>
      </c>
      <c r="H10" s="212">
        <f t="shared" si="1"/>
        <v>0</v>
      </c>
      <c r="I10" s="210">
        <v>0</v>
      </c>
      <c r="J10" s="214">
        <v>0</v>
      </c>
      <c r="K10" s="206">
        <v>0</v>
      </c>
      <c r="L10" s="213">
        <v>0</v>
      </c>
      <c r="M10" s="212">
        <f t="shared" si="2"/>
        <v>0</v>
      </c>
      <c r="N10" s="210">
        <v>0</v>
      </c>
      <c r="O10" s="66">
        <v>0</v>
      </c>
      <c r="P10" s="211">
        <f t="shared" si="3"/>
        <v>0</v>
      </c>
      <c r="Q10" s="210">
        <v>642.14249999999993</v>
      </c>
      <c r="R10" s="66">
        <v>1520.0350000000001</v>
      </c>
      <c r="S10" s="209">
        <f t="shared" si="4"/>
        <v>-877.89250000000015</v>
      </c>
      <c r="T10" s="70">
        <v>642.14249999999993</v>
      </c>
      <c r="U10" s="208">
        <v>0</v>
      </c>
      <c r="V10" s="207">
        <f t="shared" si="5"/>
        <v>0</v>
      </c>
      <c r="W10" s="206">
        <v>1520.0350000000001</v>
      </c>
      <c r="X10" s="205">
        <v>0</v>
      </c>
      <c r="Y10" s="204">
        <f t="shared" si="6"/>
        <v>0</v>
      </c>
      <c r="Z10" s="203">
        <f t="shared" si="7"/>
        <v>-877.89250000000015</v>
      </c>
    </row>
    <row r="11" spans="1:27" ht="15" x14ac:dyDescent="0.2">
      <c r="A11" s="405"/>
      <c r="B11" s="217" t="s">
        <v>17</v>
      </c>
      <c r="C11" s="215">
        <f t="shared" si="0"/>
        <v>1</v>
      </c>
      <c r="D11" s="210">
        <v>0</v>
      </c>
      <c r="E11" s="214">
        <v>0</v>
      </c>
      <c r="F11" s="206">
        <v>0</v>
      </c>
      <c r="G11" s="213">
        <v>0</v>
      </c>
      <c r="H11" s="212">
        <f t="shared" si="1"/>
        <v>0</v>
      </c>
      <c r="I11" s="210">
        <v>0</v>
      </c>
      <c r="J11" s="214">
        <v>0</v>
      </c>
      <c r="K11" s="206">
        <v>0</v>
      </c>
      <c r="L11" s="213">
        <v>0</v>
      </c>
      <c r="M11" s="212">
        <f t="shared" si="2"/>
        <v>0</v>
      </c>
      <c r="N11" s="210">
        <v>0</v>
      </c>
      <c r="O11" s="66">
        <v>0</v>
      </c>
      <c r="P11" s="211">
        <f t="shared" si="3"/>
        <v>0</v>
      </c>
      <c r="Q11" s="210">
        <v>7109.9174999999996</v>
      </c>
      <c r="R11" s="66">
        <v>6210.8600000000006</v>
      </c>
      <c r="S11" s="209">
        <f t="shared" si="4"/>
        <v>899.05749999999898</v>
      </c>
      <c r="T11" s="70">
        <v>7109.9174999999996</v>
      </c>
      <c r="U11" s="208">
        <v>0</v>
      </c>
      <c r="V11" s="207">
        <f t="shared" si="5"/>
        <v>0</v>
      </c>
      <c r="W11" s="206">
        <v>6305.2225000000008</v>
      </c>
      <c r="X11" s="205">
        <v>0</v>
      </c>
      <c r="Y11" s="204">
        <f t="shared" si="6"/>
        <v>0</v>
      </c>
      <c r="Z11" s="203">
        <f t="shared" si="7"/>
        <v>804.6949999999988</v>
      </c>
    </row>
    <row r="12" spans="1:27" ht="15" x14ac:dyDescent="0.2">
      <c r="A12" s="405"/>
      <c r="B12" s="217" t="s">
        <v>16</v>
      </c>
      <c r="C12" s="215">
        <f t="shared" si="0"/>
        <v>1</v>
      </c>
      <c r="D12" s="210">
        <v>0</v>
      </c>
      <c r="E12" s="214">
        <v>0</v>
      </c>
      <c r="F12" s="206">
        <v>0</v>
      </c>
      <c r="G12" s="213">
        <v>0</v>
      </c>
      <c r="H12" s="212">
        <f t="shared" si="1"/>
        <v>0</v>
      </c>
      <c r="I12" s="210">
        <v>0</v>
      </c>
      <c r="J12" s="214">
        <v>0</v>
      </c>
      <c r="K12" s="206">
        <v>0</v>
      </c>
      <c r="L12" s="213">
        <v>0</v>
      </c>
      <c r="M12" s="212">
        <f t="shared" si="2"/>
        <v>0</v>
      </c>
      <c r="N12" s="210">
        <v>1552.5375000000017</v>
      </c>
      <c r="O12" s="66">
        <v>0</v>
      </c>
      <c r="P12" s="211">
        <f t="shared" si="3"/>
        <v>1552.5375000000017</v>
      </c>
      <c r="Q12" s="210">
        <v>9502.2924999999996</v>
      </c>
      <c r="R12" s="66">
        <v>12060.414999999999</v>
      </c>
      <c r="S12" s="209">
        <f t="shared" si="4"/>
        <v>-2558.1224999999995</v>
      </c>
      <c r="T12" s="70">
        <v>11135.19</v>
      </c>
      <c r="U12" s="208">
        <v>0</v>
      </c>
      <c r="V12" s="207">
        <f t="shared" si="5"/>
        <v>0</v>
      </c>
      <c r="W12" s="206">
        <v>12207.969999999998</v>
      </c>
      <c r="X12" s="205">
        <v>0</v>
      </c>
      <c r="Y12" s="204">
        <f t="shared" si="6"/>
        <v>0</v>
      </c>
      <c r="Z12" s="203">
        <f t="shared" si="7"/>
        <v>-1072.779999999997</v>
      </c>
    </row>
    <row r="13" spans="1:27" ht="15" x14ac:dyDescent="0.2">
      <c r="A13" s="405"/>
      <c r="B13" s="217" t="s">
        <v>15</v>
      </c>
      <c r="C13" s="215">
        <f t="shared" si="0"/>
        <v>1</v>
      </c>
      <c r="D13" s="210">
        <v>0</v>
      </c>
      <c r="E13" s="214">
        <v>0</v>
      </c>
      <c r="F13" s="206">
        <v>0</v>
      </c>
      <c r="G13" s="213">
        <v>0</v>
      </c>
      <c r="H13" s="212">
        <f t="shared" si="1"/>
        <v>0</v>
      </c>
      <c r="I13" s="210">
        <v>0</v>
      </c>
      <c r="J13" s="214">
        <v>0</v>
      </c>
      <c r="K13" s="206">
        <v>0</v>
      </c>
      <c r="L13" s="213">
        <v>0</v>
      </c>
      <c r="M13" s="212">
        <f t="shared" si="2"/>
        <v>0</v>
      </c>
      <c r="N13" s="210">
        <v>0</v>
      </c>
      <c r="O13" s="66">
        <v>490.49999999999977</v>
      </c>
      <c r="P13" s="211">
        <f t="shared" si="3"/>
        <v>-490.49999999999977</v>
      </c>
      <c r="Q13" s="210">
        <v>11253.810000000001</v>
      </c>
      <c r="R13" s="66">
        <v>9181.9200000000019</v>
      </c>
      <c r="S13" s="209">
        <f t="shared" si="4"/>
        <v>2071.8899999999994</v>
      </c>
      <c r="T13" s="70">
        <v>11253.810000000001</v>
      </c>
      <c r="U13" s="208">
        <v>0</v>
      </c>
      <c r="V13" s="207">
        <f t="shared" si="5"/>
        <v>0</v>
      </c>
      <c r="W13" s="206">
        <v>9853.3600000000024</v>
      </c>
      <c r="X13" s="205">
        <v>0</v>
      </c>
      <c r="Y13" s="204">
        <f t="shared" si="6"/>
        <v>0</v>
      </c>
      <c r="Z13" s="203">
        <f t="shared" si="7"/>
        <v>1400.4499999999989</v>
      </c>
    </row>
    <row r="14" spans="1:27" ht="15" x14ac:dyDescent="0.2">
      <c r="A14" s="405"/>
      <c r="B14" s="262" t="s">
        <v>14</v>
      </c>
      <c r="C14" s="186">
        <f t="shared" si="0"/>
        <v>1</v>
      </c>
      <c r="D14" s="181">
        <v>0</v>
      </c>
      <c r="E14" s="185">
        <v>0</v>
      </c>
      <c r="F14" s="177">
        <v>0</v>
      </c>
      <c r="G14" s="184">
        <v>0</v>
      </c>
      <c r="H14" s="183">
        <f t="shared" si="1"/>
        <v>0</v>
      </c>
      <c r="I14" s="181">
        <v>0</v>
      </c>
      <c r="J14" s="185">
        <v>0</v>
      </c>
      <c r="K14" s="177">
        <v>0</v>
      </c>
      <c r="L14" s="184">
        <v>0</v>
      </c>
      <c r="M14" s="183">
        <f t="shared" si="2"/>
        <v>0</v>
      </c>
      <c r="N14" s="181">
        <v>0</v>
      </c>
      <c r="O14" s="43">
        <v>228.31250000000023</v>
      </c>
      <c r="P14" s="182">
        <f t="shared" si="3"/>
        <v>-228.31250000000023</v>
      </c>
      <c r="Q14" s="181">
        <v>4614.3074999999999</v>
      </c>
      <c r="R14" s="43">
        <v>5735.9025000000001</v>
      </c>
      <c r="S14" s="180">
        <f t="shared" si="4"/>
        <v>-1121.5950000000003</v>
      </c>
      <c r="T14" s="47">
        <v>4614.3074999999999</v>
      </c>
      <c r="U14" s="179">
        <v>0</v>
      </c>
      <c r="V14" s="178">
        <f t="shared" si="5"/>
        <v>0</v>
      </c>
      <c r="W14" s="177">
        <v>6080.9250000000002</v>
      </c>
      <c r="X14" s="176">
        <v>0</v>
      </c>
      <c r="Y14" s="175">
        <f t="shared" si="6"/>
        <v>0</v>
      </c>
      <c r="Z14" s="174">
        <f t="shared" si="7"/>
        <v>-1466.6175000000003</v>
      </c>
    </row>
    <row r="15" spans="1:27"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5.3299999999999272</v>
      </c>
      <c r="P15" s="154">
        <f t="shared" si="3"/>
        <v>-5.3299999999999272</v>
      </c>
      <c r="Q15" s="153">
        <v>1302.125</v>
      </c>
      <c r="R15" s="21">
        <v>517.89250000000004</v>
      </c>
      <c r="S15" s="152">
        <f t="shared" si="4"/>
        <v>784.23249999999996</v>
      </c>
      <c r="T15" s="25">
        <v>1302.125</v>
      </c>
      <c r="U15" s="151">
        <v>0</v>
      </c>
      <c r="V15" s="150">
        <f t="shared" si="5"/>
        <v>0</v>
      </c>
      <c r="W15" s="149">
        <v>534.24</v>
      </c>
      <c r="X15" s="148">
        <v>0</v>
      </c>
      <c r="Y15" s="147">
        <f t="shared" si="6"/>
        <v>0</v>
      </c>
      <c r="Z15" s="146">
        <f t="shared" si="7"/>
        <v>767.88499999999999</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136.07999999999998</v>
      </c>
      <c r="R16" s="54">
        <v>0</v>
      </c>
      <c r="S16" s="194">
        <f t="shared" si="4"/>
        <v>136.07999999999998</v>
      </c>
      <c r="T16" s="58">
        <v>137.08249999999998</v>
      </c>
      <c r="U16" s="193">
        <v>0</v>
      </c>
      <c r="V16" s="192">
        <f t="shared" si="5"/>
        <v>0</v>
      </c>
      <c r="W16" s="191">
        <v>0</v>
      </c>
      <c r="X16" s="190">
        <v>0</v>
      </c>
      <c r="Y16" s="189">
        <f t="shared" si="6"/>
        <v>1</v>
      </c>
      <c r="Z16" s="188">
        <f t="shared" si="7"/>
        <v>137.08249999999998</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4.6524999999999999</v>
      </c>
      <c r="R17" s="43">
        <v>0</v>
      </c>
      <c r="S17" s="180">
        <f t="shared" si="4"/>
        <v>4.6524999999999999</v>
      </c>
      <c r="T17" s="47">
        <v>4.6524999999999999</v>
      </c>
      <c r="U17" s="179">
        <v>0</v>
      </c>
      <c r="V17" s="178">
        <f t="shared" si="5"/>
        <v>0</v>
      </c>
      <c r="W17" s="177">
        <v>0</v>
      </c>
      <c r="X17" s="176">
        <v>0</v>
      </c>
      <c r="Y17" s="175">
        <f t="shared" si="6"/>
        <v>1</v>
      </c>
      <c r="Z17" s="174">
        <f t="shared" si="7"/>
        <v>4.6524999999999999</v>
      </c>
    </row>
    <row r="18" spans="1:26" ht="15" x14ac:dyDescent="0.2">
      <c r="A18" s="405"/>
      <c r="B18" s="173" t="s">
        <v>10</v>
      </c>
      <c r="C18" s="172">
        <f t="shared" si="0"/>
        <v>1</v>
      </c>
      <c r="D18" s="167">
        <f>SUM(D6:D17)</f>
        <v>0</v>
      </c>
      <c r="E18" s="171">
        <v>0</v>
      </c>
      <c r="F18" s="163">
        <f>SUM(F6:F17)</f>
        <v>0</v>
      </c>
      <c r="G18" s="170">
        <v>0</v>
      </c>
      <c r="H18" s="169">
        <f>SUM(H6:H17)</f>
        <v>0</v>
      </c>
      <c r="I18" s="167">
        <f>SUM(I6:I17)</f>
        <v>0</v>
      </c>
      <c r="J18" s="171">
        <v>0</v>
      </c>
      <c r="K18" s="163">
        <f>SUM(K6:K17)</f>
        <v>0</v>
      </c>
      <c r="L18" s="170">
        <v>0</v>
      </c>
      <c r="M18" s="169">
        <f t="shared" ref="M18:T18" si="8">SUM(M6:M17)</f>
        <v>0</v>
      </c>
      <c r="N18" s="167">
        <f t="shared" si="8"/>
        <v>1564.5550000000017</v>
      </c>
      <c r="O18" s="32">
        <f t="shared" si="8"/>
        <v>724.14249999999993</v>
      </c>
      <c r="P18" s="168">
        <f t="shared" si="8"/>
        <v>840.41250000000173</v>
      </c>
      <c r="Q18" s="167">
        <f t="shared" si="8"/>
        <v>37560.037499999999</v>
      </c>
      <c r="R18" s="32">
        <f t="shared" si="8"/>
        <v>38507.972500000003</v>
      </c>
      <c r="S18" s="166">
        <f t="shared" si="8"/>
        <v>-947.93500000000142</v>
      </c>
      <c r="T18" s="36">
        <f t="shared" si="8"/>
        <v>39238.077499999999</v>
      </c>
      <c r="U18" s="165">
        <v>0</v>
      </c>
      <c r="V18" s="164">
        <f t="shared" si="5"/>
        <v>0</v>
      </c>
      <c r="W18" s="163">
        <f>SUM(W6:W17)</f>
        <v>39785.442500000005</v>
      </c>
      <c r="X18" s="162">
        <v>0</v>
      </c>
      <c r="Y18" s="161">
        <f t="shared" si="6"/>
        <v>0</v>
      </c>
      <c r="Z18" s="160">
        <f>SUM(Z6:Z17)</f>
        <v>-547.36499999999944</v>
      </c>
    </row>
    <row r="19" spans="1:26" ht="15" x14ac:dyDescent="0.2">
      <c r="A19" s="405"/>
      <c r="B19" s="159" t="s">
        <v>9</v>
      </c>
      <c r="C19" s="158">
        <f t="shared" si="0"/>
        <v>1</v>
      </c>
      <c r="D19" s="153">
        <f>SUM(D9:D14)</f>
        <v>0</v>
      </c>
      <c r="E19" s="157">
        <v>0</v>
      </c>
      <c r="F19" s="149">
        <f>SUM(F9:F14)</f>
        <v>0</v>
      </c>
      <c r="G19" s="156">
        <v>0</v>
      </c>
      <c r="H19" s="155">
        <f>SUM(H9:H14)</f>
        <v>0</v>
      </c>
      <c r="I19" s="153">
        <f>SUM(I9:I14)</f>
        <v>0</v>
      </c>
      <c r="J19" s="157">
        <v>0</v>
      </c>
      <c r="K19" s="149">
        <f>SUM(K9:K14)</f>
        <v>0</v>
      </c>
      <c r="L19" s="156">
        <v>0</v>
      </c>
      <c r="M19" s="155">
        <f t="shared" ref="M19:T19" si="9">SUM(M9:M14)</f>
        <v>0</v>
      </c>
      <c r="N19" s="153">
        <f t="shared" si="9"/>
        <v>1564.5550000000017</v>
      </c>
      <c r="O19" s="21">
        <f t="shared" si="9"/>
        <v>718.8125</v>
      </c>
      <c r="P19" s="154">
        <f t="shared" si="9"/>
        <v>845.74250000000166</v>
      </c>
      <c r="Q19" s="153">
        <f t="shared" si="9"/>
        <v>35041.077499999999</v>
      </c>
      <c r="R19" s="21">
        <f t="shared" si="9"/>
        <v>37836.525000000001</v>
      </c>
      <c r="S19" s="152">
        <f t="shared" si="9"/>
        <v>-2795.4475000000011</v>
      </c>
      <c r="T19" s="25">
        <f t="shared" si="9"/>
        <v>36713.417500000003</v>
      </c>
      <c r="U19" s="151">
        <v>0</v>
      </c>
      <c r="V19" s="150">
        <f t="shared" si="5"/>
        <v>0</v>
      </c>
      <c r="W19" s="149">
        <f>SUM(W9:W14)</f>
        <v>39094.905000000006</v>
      </c>
      <c r="X19" s="148">
        <v>0</v>
      </c>
      <c r="Y19" s="147">
        <f t="shared" si="6"/>
        <v>0</v>
      </c>
      <c r="Z19" s="146">
        <f>SUM(Z9:Z14)</f>
        <v>-2381.4874999999993</v>
      </c>
    </row>
    <row r="20" spans="1:26"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T20" si="10">SUM(M6:M8,M15:M17)</f>
        <v>0</v>
      </c>
      <c r="N20" s="255">
        <f t="shared" si="10"/>
        <v>0</v>
      </c>
      <c r="O20" s="254">
        <f t="shared" si="10"/>
        <v>5.3299999999999272</v>
      </c>
      <c r="P20" s="256">
        <f t="shared" si="10"/>
        <v>-5.3299999999999272</v>
      </c>
      <c r="Q20" s="255">
        <f t="shared" si="10"/>
        <v>2518.96</v>
      </c>
      <c r="R20" s="254">
        <f t="shared" si="10"/>
        <v>671.44749999999999</v>
      </c>
      <c r="S20" s="253">
        <f t="shared" si="10"/>
        <v>1847.5125</v>
      </c>
      <c r="T20" s="252">
        <f t="shared" si="10"/>
        <v>2524.6600000000003</v>
      </c>
      <c r="U20" s="251">
        <v>0</v>
      </c>
      <c r="V20" s="250">
        <f t="shared" si="5"/>
        <v>0</v>
      </c>
      <c r="W20" s="249">
        <f>SUM(W6:W8,W15:W17)</f>
        <v>690.53750000000002</v>
      </c>
      <c r="X20" s="248">
        <v>0</v>
      </c>
      <c r="Y20" s="247">
        <f t="shared" si="6"/>
        <v>0</v>
      </c>
      <c r="Z20" s="246">
        <f>SUM(Z6:Z8,Z15:Z17)</f>
        <v>1834.1224999999999</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0.10249999999999999</v>
      </c>
      <c r="R21" s="88">
        <v>0</v>
      </c>
      <c r="S21" s="238">
        <f t="shared" ref="S21:S32" si="14">Q21-R21</f>
        <v>0.10249999999999999</v>
      </c>
      <c r="T21" s="92">
        <v>0.10249999999999999</v>
      </c>
      <c r="U21" s="237">
        <v>0</v>
      </c>
      <c r="V21" s="236">
        <f t="shared" si="5"/>
        <v>0</v>
      </c>
      <c r="W21" s="235">
        <v>0</v>
      </c>
      <c r="X21" s="234">
        <v>0</v>
      </c>
      <c r="Y21" s="233">
        <f t="shared" si="6"/>
        <v>1</v>
      </c>
      <c r="Z21" s="232">
        <f t="shared" ref="Z21:Z32" si="15">T21-W21</f>
        <v>0.10249999999999999</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556.0291666666667</v>
      </c>
      <c r="R22" s="66">
        <v>0</v>
      </c>
      <c r="S22" s="209">
        <f t="shared" si="14"/>
        <v>556.0291666666667</v>
      </c>
      <c r="T22" s="70">
        <v>556.90250000000003</v>
      </c>
      <c r="U22" s="208">
        <v>0</v>
      </c>
      <c r="V22" s="207">
        <f t="shared" si="5"/>
        <v>0</v>
      </c>
      <c r="W22" s="206">
        <v>0</v>
      </c>
      <c r="X22" s="205">
        <v>0</v>
      </c>
      <c r="Y22" s="204">
        <f t="shared" si="6"/>
        <v>1</v>
      </c>
      <c r="Z22" s="203">
        <f t="shared" si="15"/>
        <v>556.90250000000003</v>
      </c>
    </row>
    <row r="23" spans="1:26" ht="15" x14ac:dyDescent="0.2">
      <c r="A23" s="405"/>
      <c r="B23" s="231" t="s">
        <v>20</v>
      </c>
      <c r="C23" s="230">
        <f t="shared" si="0"/>
        <v>1</v>
      </c>
      <c r="D23" s="225">
        <v>0</v>
      </c>
      <c r="E23" s="229">
        <v>0</v>
      </c>
      <c r="F23" s="221">
        <v>0</v>
      </c>
      <c r="G23" s="228">
        <v>0</v>
      </c>
      <c r="H23" s="227">
        <f t="shared" si="11"/>
        <v>0</v>
      </c>
      <c r="I23" s="225">
        <v>0</v>
      </c>
      <c r="J23" s="229">
        <v>0</v>
      </c>
      <c r="K23" s="221">
        <v>0</v>
      </c>
      <c r="L23" s="228">
        <v>0</v>
      </c>
      <c r="M23" s="227">
        <f t="shared" si="12"/>
        <v>0</v>
      </c>
      <c r="N23" s="225">
        <v>0</v>
      </c>
      <c r="O23" s="77">
        <v>0</v>
      </c>
      <c r="P23" s="226">
        <f t="shared" si="13"/>
        <v>0</v>
      </c>
      <c r="Q23" s="225">
        <v>311.59333333333336</v>
      </c>
      <c r="R23" s="77">
        <v>0</v>
      </c>
      <c r="S23" s="224">
        <f t="shared" si="14"/>
        <v>311.59333333333336</v>
      </c>
      <c r="T23" s="81">
        <v>317.26166666666671</v>
      </c>
      <c r="U23" s="223">
        <v>0</v>
      </c>
      <c r="V23" s="222">
        <f t="shared" si="5"/>
        <v>0</v>
      </c>
      <c r="W23" s="221">
        <v>0</v>
      </c>
      <c r="X23" s="220">
        <v>0</v>
      </c>
      <c r="Y23" s="219">
        <f t="shared" si="6"/>
        <v>1</v>
      </c>
      <c r="Z23" s="218">
        <f t="shared" si="15"/>
        <v>317.26166666666671</v>
      </c>
    </row>
    <row r="24" spans="1:26" ht="15" x14ac:dyDescent="0.2">
      <c r="A24" s="405"/>
      <c r="B24" s="201" t="s">
        <v>19</v>
      </c>
      <c r="C24" s="200">
        <f t="shared" si="0"/>
        <v>1</v>
      </c>
      <c r="D24" s="195">
        <v>0</v>
      </c>
      <c r="E24" s="199">
        <v>0</v>
      </c>
      <c r="F24" s="191">
        <v>0</v>
      </c>
      <c r="G24" s="198">
        <v>0</v>
      </c>
      <c r="H24" s="197">
        <f t="shared" si="11"/>
        <v>0</v>
      </c>
      <c r="I24" s="195">
        <v>0</v>
      </c>
      <c r="J24" s="199">
        <v>0</v>
      </c>
      <c r="K24" s="191">
        <v>0</v>
      </c>
      <c r="L24" s="198">
        <v>0</v>
      </c>
      <c r="M24" s="197">
        <f t="shared" si="12"/>
        <v>0</v>
      </c>
      <c r="N24" s="195">
        <v>0</v>
      </c>
      <c r="O24" s="54">
        <v>0</v>
      </c>
      <c r="P24" s="196">
        <f t="shared" si="13"/>
        <v>0</v>
      </c>
      <c r="Q24" s="195">
        <v>761.81916666666655</v>
      </c>
      <c r="R24" s="54">
        <v>760.68333333333339</v>
      </c>
      <c r="S24" s="194">
        <f t="shared" si="14"/>
        <v>1.135833333333153</v>
      </c>
      <c r="T24" s="58">
        <v>763.23083333333318</v>
      </c>
      <c r="U24" s="193">
        <v>0</v>
      </c>
      <c r="V24" s="192">
        <f t="shared" si="5"/>
        <v>0</v>
      </c>
      <c r="W24" s="191">
        <v>760.68333333333339</v>
      </c>
      <c r="X24" s="190">
        <v>0</v>
      </c>
      <c r="Y24" s="189">
        <f t="shared" si="6"/>
        <v>0</v>
      </c>
      <c r="Z24" s="188">
        <f t="shared" si="15"/>
        <v>2.5474999999997863</v>
      </c>
    </row>
    <row r="25" spans="1:26" ht="15" x14ac:dyDescent="0.2">
      <c r="A25" s="405"/>
      <c r="B25" s="217" t="s">
        <v>18</v>
      </c>
      <c r="C25" s="215">
        <f t="shared" si="0"/>
        <v>1</v>
      </c>
      <c r="D25" s="210">
        <v>0</v>
      </c>
      <c r="E25" s="214">
        <v>0</v>
      </c>
      <c r="F25" s="206">
        <v>0</v>
      </c>
      <c r="G25" s="213">
        <v>0</v>
      </c>
      <c r="H25" s="212">
        <f t="shared" si="11"/>
        <v>0</v>
      </c>
      <c r="I25" s="210">
        <v>0</v>
      </c>
      <c r="J25" s="214">
        <v>0</v>
      </c>
      <c r="K25" s="206">
        <v>0</v>
      </c>
      <c r="L25" s="213">
        <v>0</v>
      </c>
      <c r="M25" s="212">
        <f t="shared" si="12"/>
        <v>0</v>
      </c>
      <c r="N25" s="210">
        <v>0</v>
      </c>
      <c r="O25" s="66">
        <v>0</v>
      </c>
      <c r="P25" s="211">
        <f t="shared" si="13"/>
        <v>0</v>
      </c>
      <c r="Q25" s="210">
        <v>965.88499999999988</v>
      </c>
      <c r="R25" s="66">
        <v>524.13499999999999</v>
      </c>
      <c r="S25" s="209">
        <f t="shared" si="14"/>
        <v>441.74999999999989</v>
      </c>
      <c r="T25" s="70">
        <v>965.88499999999988</v>
      </c>
      <c r="U25" s="208">
        <v>0</v>
      </c>
      <c r="V25" s="207">
        <f t="shared" si="5"/>
        <v>0</v>
      </c>
      <c r="W25" s="206">
        <v>525.28166666666664</v>
      </c>
      <c r="X25" s="205">
        <v>0</v>
      </c>
      <c r="Y25" s="204">
        <f t="shared" si="6"/>
        <v>0</v>
      </c>
      <c r="Z25" s="203">
        <f t="shared" si="15"/>
        <v>440.60333333333324</v>
      </c>
    </row>
    <row r="26" spans="1:26" ht="15" x14ac:dyDescent="0.2">
      <c r="A26" s="405"/>
      <c r="B26" s="217" t="s">
        <v>17</v>
      </c>
      <c r="C26" s="215">
        <f t="shared" si="0"/>
        <v>1</v>
      </c>
      <c r="D26" s="210">
        <v>0</v>
      </c>
      <c r="E26" s="214">
        <v>0</v>
      </c>
      <c r="F26" s="206">
        <v>0</v>
      </c>
      <c r="G26" s="213">
        <v>0</v>
      </c>
      <c r="H26" s="212">
        <f t="shared" si="11"/>
        <v>0</v>
      </c>
      <c r="I26" s="210">
        <v>0</v>
      </c>
      <c r="J26" s="214">
        <v>0</v>
      </c>
      <c r="K26" s="206">
        <v>0</v>
      </c>
      <c r="L26" s="213">
        <v>0</v>
      </c>
      <c r="M26" s="212">
        <f t="shared" si="12"/>
        <v>0</v>
      </c>
      <c r="N26" s="210">
        <v>0</v>
      </c>
      <c r="O26" s="66">
        <v>0</v>
      </c>
      <c r="P26" s="211">
        <f t="shared" si="13"/>
        <v>0</v>
      </c>
      <c r="Q26" s="210">
        <v>3639.4666666666667</v>
      </c>
      <c r="R26" s="66">
        <v>2403.6791666666663</v>
      </c>
      <c r="S26" s="209">
        <f t="shared" si="14"/>
        <v>1235.7875000000004</v>
      </c>
      <c r="T26" s="70">
        <v>3639.4666666666667</v>
      </c>
      <c r="U26" s="208">
        <v>0</v>
      </c>
      <c r="V26" s="207">
        <f t="shared" si="5"/>
        <v>0</v>
      </c>
      <c r="W26" s="206">
        <v>2403.6791666666663</v>
      </c>
      <c r="X26" s="205">
        <v>0</v>
      </c>
      <c r="Y26" s="204">
        <f t="shared" si="6"/>
        <v>0</v>
      </c>
      <c r="Z26" s="203">
        <f t="shared" si="15"/>
        <v>1235.7875000000004</v>
      </c>
    </row>
    <row r="27" spans="1:26" ht="15" x14ac:dyDescent="0.2">
      <c r="A27" s="405"/>
      <c r="B27" s="217" t="s">
        <v>16</v>
      </c>
      <c r="C27" s="215">
        <f t="shared" si="0"/>
        <v>1</v>
      </c>
      <c r="D27" s="210">
        <v>0</v>
      </c>
      <c r="E27" s="214">
        <v>0</v>
      </c>
      <c r="F27" s="206">
        <v>0</v>
      </c>
      <c r="G27" s="213">
        <v>0</v>
      </c>
      <c r="H27" s="212">
        <f t="shared" si="11"/>
        <v>0</v>
      </c>
      <c r="I27" s="210">
        <v>0</v>
      </c>
      <c r="J27" s="214">
        <v>0</v>
      </c>
      <c r="K27" s="206">
        <v>0</v>
      </c>
      <c r="L27" s="213">
        <v>0</v>
      </c>
      <c r="M27" s="212">
        <f t="shared" si="12"/>
        <v>0</v>
      </c>
      <c r="N27" s="210">
        <v>75.432500000000047</v>
      </c>
      <c r="O27" s="66">
        <v>0</v>
      </c>
      <c r="P27" s="211">
        <f t="shared" si="13"/>
        <v>75.432500000000047</v>
      </c>
      <c r="Q27" s="210">
        <v>7604.805833333332</v>
      </c>
      <c r="R27" s="66">
        <v>6964.0966666666673</v>
      </c>
      <c r="S27" s="209">
        <f t="shared" si="14"/>
        <v>640.70916666666471</v>
      </c>
      <c r="T27" s="70">
        <v>7696.474166666665</v>
      </c>
      <c r="U27" s="208">
        <v>0</v>
      </c>
      <c r="V27" s="207">
        <f t="shared" si="5"/>
        <v>0</v>
      </c>
      <c r="W27" s="206">
        <v>6986.6991666666672</v>
      </c>
      <c r="X27" s="205">
        <v>0</v>
      </c>
      <c r="Y27" s="204">
        <f t="shared" si="6"/>
        <v>0</v>
      </c>
      <c r="Z27" s="203">
        <f t="shared" si="15"/>
        <v>709.77499999999782</v>
      </c>
    </row>
    <row r="28" spans="1:26" ht="15" x14ac:dyDescent="0.2">
      <c r="A28" s="405"/>
      <c r="B28" s="217" t="s">
        <v>15</v>
      </c>
      <c r="C28" s="215">
        <f t="shared" si="0"/>
        <v>1</v>
      </c>
      <c r="D28" s="210">
        <v>0</v>
      </c>
      <c r="E28" s="214">
        <v>0</v>
      </c>
      <c r="F28" s="206">
        <v>0</v>
      </c>
      <c r="G28" s="213">
        <v>0</v>
      </c>
      <c r="H28" s="212">
        <f t="shared" si="11"/>
        <v>0</v>
      </c>
      <c r="I28" s="210">
        <v>0</v>
      </c>
      <c r="J28" s="214">
        <v>0</v>
      </c>
      <c r="K28" s="206">
        <v>0</v>
      </c>
      <c r="L28" s="213">
        <v>0</v>
      </c>
      <c r="M28" s="212">
        <f t="shared" si="12"/>
        <v>0</v>
      </c>
      <c r="N28" s="210">
        <v>0</v>
      </c>
      <c r="O28" s="66">
        <v>147.77500000000018</v>
      </c>
      <c r="P28" s="211">
        <f t="shared" si="13"/>
        <v>-147.77500000000018</v>
      </c>
      <c r="Q28" s="210">
        <v>9776.9758333333357</v>
      </c>
      <c r="R28" s="66">
        <v>3688.2883333333339</v>
      </c>
      <c r="S28" s="209">
        <f t="shared" si="14"/>
        <v>6088.6875000000018</v>
      </c>
      <c r="T28" s="70">
        <v>9776.9758333333357</v>
      </c>
      <c r="U28" s="208">
        <v>0</v>
      </c>
      <c r="V28" s="207">
        <f t="shared" si="5"/>
        <v>0</v>
      </c>
      <c r="W28" s="206">
        <v>3915.1325000000006</v>
      </c>
      <c r="X28" s="205">
        <v>0</v>
      </c>
      <c r="Y28" s="204">
        <f t="shared" si="6"/>
        <v>0</v>
      </c>
      <c r="Z28" s="203">
        <f t="shared" si="15"/>
        <v>5861.8433333333351</v>
      </c>
    </row>
    <row r="29" spans="1:26" ht="15" x14ac:dyDescent="0.2">
      <c r="A29" s="405"/>
      <c r="B29" s="216" t="s">
        <v>14</v>
      </c>
      <c r="C29" s="215">
        <f t="shared" si="0"/>
        <v>1</v>
      </c>
      <c r="D29" s="210">
        <v>0</v>
      </c>
      <c r="E29" s="214">
        <v>0</v>
      </c>
      <c r="F29" s="206">
        <v>0</v>
      </c>
      <c r="G29" s="213">
        <v>0</v>
      </c>
      <c r="H29" s="212">
        <f t="shared" si="11"/>
        <v>0</v>
      </c>
      <c r="I29" s="210">
        <v>0</v>
      </c>
      <c r="J29" s="214">
        <v>0</v>
      </c>
      <c r="K29" s="206">
        <v>0</v>
      </c>
      <c r="L29" s="213">
        <v>0</v>
      </c>
      <c r="M29" s="212">
        <f t="shared" si="12"/>
        <v>0</v>
      </c>
      <c r="N29" s="210">
        <v>0</v>
      </c>
      <c r="O29" s="66">
        <v>31.952500000000004</v>
      </c>
      <c r="P29" s="211">
        <f t="shared" si="13"/>
        <v>-31.952500000000004</v>
      </c>
      <c r="Q29" s="210">
        <v>2958.7533333333326</v>
      </c>
      <c r="R29" s="66">
        <v>1744.1016666666667</v>
      </c>
      <c r="S29" s="209">
        <f t="shared" si="14"/>
        <v>1214.651666666666</v>
      </c>
      <c r="T29" s="70">
        <v>2958.7533333333326</v>
      </c>
      <c r="U29" s="208">
        <v>0</v>
      </c>
      <c r="V29" s="207">
        <f t="shared" si="5"/>
        <v>0</v>
      </c>
      <c r="W29" s="206">
        <v>1795.06</v>
      </c>
      <c r="X29" s="205">
        <v>0</v>
      </c>
      <c r="Y29" s="204">
        <f t="shared" si="6"/>
        <v>0</v>
      </c>
      <c r="Z29" s="203">
        <f t="shared" si="15"/>
        <v>1163.6933333333327</v>
      </c>
    </row>
    <row r="30" spans="1:26" ht="15" x14ac:dyDescent="0.2">
      <c r="A30" s="405"/>
      <c r="B30" s="202" t="s">
        <v>13</v>
      </c>
      <c r="C30" s="158">
        <f t="shared" si="0"/>
        <v>1</v>
      </c>
      <c r="D30" s="153">
        <v>0</v>
      </c>
      <c r="E30" s="157">
        <v>0</v>
      </c>
      <c r="F30" s="149">
        <v>0</v>
      </c>
      <c r="G30" s="156">
        <v>0</v>
      </c>
      <c r="H30" s="155">
        <f t="shared" si="11"/>
        <v>0</v>
      </c>
      <c r="I30" s="153">
        <v>0</v>
      </c>
      <c r="J30" s="157">
        <v>0</v>
      </c>
      <c r="K30" s="149">
        <v>0</v>
      </c>
      <c r="L30" s="156">
        <v>0</v>
      </c>
      <c r="M30" s="155">
        <f t="shared" si="12"/>
        <v>0</v>
      </c>
      <c r="N30" s="153">
        <v>0</v>
      </c>
      <c r="O30" s="21">
        <v>0</v>
      </c>
      <c r="P30" s="154">
        <f t="shared" si="13"/>
        <v>0</v>
      </c>
      <c r="Q30" s="153">
        <v>994.86083333333329</v>
      </c>
      <c r="R30" s="21">
        <v>0</v>
      </c>
      <c r="S30" s="152">
        <f t="shared" si="14"/>
        <v>994.86083333333329</v>
      </c>
      <c r="T30" s="25">
        <v>1002.2325</v>
      </c>
      <c r="U30" s="151">
        <v>0</v>
      </c>
      <c r="V30" s="150">
        <f t="shared" si="5"/>
        <v>0</v>
      </c>
      <c r="W30" s="149">
        <v>0</v>
      </c>
      <c r="X30" s="148">
        <v>0</v>
      </c>
      <c r="Y30" s="147">
        <f t="shared" si="6"/>
        <v>1</v>
      </c>
      <c r="Z30" s="146">
        <f t="shared" si="15"/>
        <v>1002.2325</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158.19000000000003</v>
      </c>
      <c r="R31" s="54">
        <v>0</v>
      </c>
      <c r="S31" s="194">
        <f t="shared" si="14"/>
        <v>158.19000000000003</v>
      </c>
      <c r="T31" s="58">
        <v>161.09583333333339</v>
      </c>
      <c r="U31" s="193">
        <v>0</v>
      </c>
      <c r="V31" s="192">
        <f t="shared" si="5"/>
        <v>0</v>
      </c>
      <c r="W31" s="191">
        <v>0</v>
      </c>
      <c r="X31" s="190">
        <v>0</v>
      </c>
      <c r="Y31" s="189">
        <f t="shared" si="6"/>
        <v>1</v>
      </c>
      <c r="Z31" s="188">
        <f t="shared" si="15"/>
        <v>161.09583333333339</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0.65583333333333327</v>
      </c>
      <c r="R32" s="43">
        <v>0</v>
      </c>
      <c r="S32" s="180">
        <f t="shared" si="14"/>
        <v>0.65583333333333327</v>
      </c>
      <c r="T32" s="47">
        <v>0.65583333333333327</v>
      </c>
      <c r="U32" s="179">
        <v>0</v>
      </c>
      <c r="V32" s="178">
        <f t="shared" si="5"/>
        <v>0</v>
      </c>
      <c r="W32" s="177">
        <v>0</v>
      </c>
      <c r="X32" s="176">
        <v>0</v>
      </c>
      <c r="Y32" s="175">
        <f t="shared" si="6"/>
        <v>1</v>
      </c>
      <c r="Z32" s="174">
        <f t="shared" si="15"/>
        <v>0.65583333333333327</v>
      </c>
    </row>
    <row r="33" spans="1:26" ht="15" x14ac:dyDescent="0.2">
      <c r="A33" s="405"/>
      <c r="B33" s="173" t="s">
        <v>10</v>
      </c>
      <c r="C33" s="172">
        <f t="shared" si="0"/>
        <v>1</v>
      </c>
      <c r="D33" s="167">
        <f>SUM(D21:D32)</f>
        <v>0</v>
      </c>
      <c r="E33" s="171">
        <v>0</v>
      </c>
      <c r="F33" s="163">
        <f>SUM(F21:F32)</f>
        <v>0</v>
      </c>
      <c r="G33" s="170">
        <v>0</v>
      </c>
      <c r="H33" s="169">
        <f>SUM(H21:H32)</f>
        <v>0</v>
      </c>
      <c r="I33" s="167">
        <f>SUM(I21:I32)</f>
        <v>0</v>
      </c>
      <c r="J33" s="171">
        <v>0</v>
      </c>
      <c r="K33" s="163">
        <f>SUM(K21:K32)</f>
        <v>0</v>
      </c>
      <c r="L33" s="170">
        <v>0</v>
      </c>
      <c r="M33" s="169">
        <f t="shared" ref="M33:T33" si="16">SUM(M21:M32)</f>
        <v>0</v>
      </c>
      <c r="N33" s="167">
        <f t="shared" si="16"/>
        <v>75.432500000000047</v>
      </c>
      <c r="O33" s="32">
        <f t="shared" si="16"/>
        <v>179.72750000000019</v>
      </c>
      <c r="P33" s="168">
        <f t="shared" si="16"/>
        <v>-104.29500000000013</v>
      </c>
      <c r="Q33" s="167">
        <f t="shared" si="16"/>
        <v>27729.137499999997</v>
      </c>
      <c r="R33" s="32">
        <f t="shared" si="16"/>
        <v>16084.984166666667</v>
      </c>
      <c r="S33" s="166">
        <f t="shared" si="16"/>
        <v>11644.153333333335</v>
      </c>
      <c r="T33" s="36">
        <f t="shared" si="16"/>
        <v>27839.036666666667</v>
      </c>
      <c r="U33" s="165">
        <v>0</v>
      </c>
      <c r="V33" s="164">
        <f t="shared" si="5"/>
        <v>0</v>
      </c>
      <c r="W33" s="163">
        <f>SUM(W21:W32)</f>
        <v>16386.535833333335</v>
      </c>
      <c r="X33" s="162">
        <v>0</v>
      </c>
      <c r="Y33" s="161">
        <f t="shared" si="6"/>
        <v>0</v>
      </c>
      <c r="Z33" s="160">
        <f>SUM(Z21:Z32)</f>
        <v>11452.500833333334</v>
      </c>
    </row>
    <row r="34" spans="1:26" ht="15" x14ac:dyDescent="0.2">
      <c r="A34" s="405"/>
      <c r="B34" s="159" t="s">
        <v>9</v>
      </c>
      <c r="C34" s="158">
        <f t="shared" si="0"/>
        <v>1</v>
      </c>
      <c r="D34" s="153">
        <f>SUM(D24:D29)</f>
        <v>0</v>
      </c>
      <c r="E34" s="157">
        <v>0</v>
      </c>
      <c r="F34" s="149">
        <f>SUM(F24:F29)</f>
        <v>0</v>
      </c>
      <c r="G34" s="156">
        <v>0</v>
      </c>
      <c r="H34" s="155">
        <f>SUM(H24:H29)</f>
        <v>0</v>
      </c>
      <c r="I34" s="153">
        <f>SUM(I24:I29)</f>
        <v>0</v>
      </c>
      <c r="J34" s="157">
        <v>0</v>
      </c>
      <c r="K34" s="149">
        <f>SUM(K24:K29)</f>
        <v>0</v>
      </c>
      <c r="L34" s="156">
        <v>0</v>
      </c>
      <c r="M34" s="155">
        <f t="shared" ref="M34:T34" si="17">SUM(M24:M29)</f>
        <v>0</v>
      </c>
      <c r="N34" s="153">
        <f t="shared" si="17"/>
        <v>75.432500000000047</v>
      </c>
      <c r="O34" s="21">
        <f t="shared" si="17"/>
        <v>179.72750000000019</v>
      </c>
      <c r="P34" s="154">
        <f t="shared" si="17"/>
        <v>-104.29500000000013</v>
      </c>
      <c r="Q34" s="153">
        <f t="shared" si="17"/>
        <v>25707.705833333333</v>
      </c>
      <c r="R34" s="21">
        <f t="shared" si="17"/>
        <v>16084.984166666667</v>
      </c>
      <c r="S34" s="152">
        <f t="shared" si="17"/>
        <v>9622.7216666666664</v>
      </c>
      <c r="T34" s="25">
        <f t="shared" si="17"/>
        <v>25800.785833333335</v>
      </c>
      <c r="U34" s="151">
        <v>0</v>
      </c>
      <c r="V34" s="150">
        <f t="shared" si="5"/>
        <v>0</v>
      </c>
      <c r="W34" s="149">
        <f>SUM(W24:W29)</f>
        <v>16386.535833333335</v>
      </c>
      <c r="X34" s="148">
        <v>0</v>
      </c>
      <c r="Y34" s="147">
        <f t="shared" si="6"/>
        <v>0</v>
      </c>
      <c r="Z34" s="146">
        <f>SUM(Z24:Z29)</f>
        <v>9414.25</v>
      </c>
    </row>
    <row r="35" spans="1:26"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T35" si="18">SUM(M21:M23,M30:M32)</f>
        <v>0</v>
      </c>
      <c r="N35" s="255">
        <f t="shared" si="18"/>
        <v>0</v>
      </c>
      <c r="O35" s="254">
        <f t="shared" si="18"/>
        <v>0</v>
      </c>
      <c r="P35" s="256">
        <f t="shared" si="18"/>
        <v>0</v>
      </c>
      <c r="Q35" s="255">
        <f t="shared" si="18"/>
        <v>2021.4316666666666</v>
      </c>
      <c r="R35" s="254">
        <f t="shared" si="18"/>
        <v>0</v>
      </c>
      <c r="S35" s="253">
        <f t="shared" si="18"/>
        <v>2021.4316666666666</v>
      </c>
      <c r="T35" s="252">
        <f t="shared" si="18"/>
        <v>2038.250833333333</v>
      </c>
      <c r="U35" s="251">
        <v>0</v>
      </c>
      <c r="V35" s="250">
        <f t="shared" si="5"/>
        <v>0</v>
      </c>
      <c r="W35" s="249">
        <f>SUM(W21:W23,W30:W32)</f>
        <v>0</v>
      </c>
      <c r="X35" s="248">
        <v>0</v>
      </c>
      <c r="Y35" s="247">
        <f t="shared" si="6"/>
        <v>1</v>
      </c>
      <c r="Z35" s="246">
        <f>SUM(Z21:Z23,Z30:Z32)</f>
        <v>2038.250833333333</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38">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546.61</v>
      </c>
      <c r="R37" s="66">
        <v>0</v>
      </c>
      <c r="S37" s="209">
        <f t="shared" si="22"/>
        <v>546.61</v>
      </c>
      <c r="T37" s="70">
        <v>549.88250000000005</v>
      </c>
      <c r="U37" s="208">
        <v>0</v>
      </c>
      <c r="V37" s="207">
        <f t="shared" si="5"/>
        <v>0</v>
      </c>
      <c r="W37" s="206">
        <v>0</v>
      </c>
      <c r="X37" s="205">
        <v>0</v>
      </c>
      <c r="Y37" s="204">
        <f t="shared" si="6"/>
        <v>1</v>
      </c>
      <c r="Z37" s="203">
        <f t="shared" si="23"/>
        <v>549.88250000000005</v>
      </c>
    </row>
    <row r="38" spans="1:26" ht="15" x14ac:dyDescent="0.2">
      <c r="A38" s="405"/>
      <c r="B38" s="231" t="s">
        <v>20</v>
      </c>
      <c r="C38" s="230">
        <f t="shared" si="0"/>
        <v>1</v>
      </c>
      <c r="D38" s="225">
        <v>0</v>
      </c>
      <c r="E38" s="229">
        <v>0</v>
      </c>
      <c r="F38" s="221">
        <v>0</v>
      </c>
      <c r="G38" s="228">
        <v>0</v>
      </c>
      <c r="H38" s="227">
        <f t="shared" si="19"/>
        <v>0</v>
      </c>
      <c r="I38" s="225">
        <v>0</v>
      </c>
      <c r="J38" s="229">
        <v>0</v>
      </c>
      <c r="K38" s="221">
        <v>0</v>
      </c>
      <c r="L38" s="228">
        <v>0</v>
      </c>
      <c r="M38" s="227">
        <f t="shared" si="20"/>
        <v>0</v>
      </c>
      <c r="N38" s="225">
        <v>0</v>
      </c>
      <c r="O38" s="77">
        <v>0</v>
      </c>
      <c r="P38" s="226">
        <f t="shared" si="21"/>
        <v>0</v>
      </c>
      <c r="Q38" s="225">
        <v>489.22</v>
      </c>
      <c r="R38" s="77">
        <v>0</v>
      </c>
      <c r="S38" s="224">
        <f t="shared" si="22"/>
        <v>489.22</v>
      </c>
      <c r="T38" s="81">
        <v>496.52250000000004</v>
      </c>
      <c r="U38" s="223">
        <v>0</v>
      </c>
      <c r="V38" s="222">
        <f t="shared" si="5"/>
        <v>0</v>
      </c>
      <c r="W38" s="221">
        <v>0</v>
      </c>
      <c r="X38" s="220">
        <v>0</v>
      </c>
      <c r="Y38" s="219">
        <f t="shared" si="6"/>
        <v>1</v>
      </c>
      <c r="Z38" s="218">
        <f t="shared" si="23"/>
        <v>496.52250000000004</v>
      </c>
    </row>
    <row r="39" spans="1:26" ht="15" x14ac:dyDescent="0.2">
      <c r="A39" s="405"/>
      <c r="B39" s="201" t="s">
        <v>19</v>
      </c>
      <c r="C39" s="200">
        <f t="shared" si="0"/>
        <v>1</v>
      </c>
      <c r="D39" s="195">
        <v>0</v>
      </c>
      <c r="E39" s="199">
        <v>0</v>
      </c>
      <c r="F39" s="191">
        <v>0</v>
      </c>
      <c r="G39" s="198">
        <v>0</v>
      </c>
      <c r="H39" s="197">
        <f t="shared" si="19"/>
        <v>0</v>
      </c>
      <c r="I39" s="195">
        <v>0</v>
      </c>
      <c r="J39" s="199">
        <v>0</v>
      </c>
      <c r="K39" s="191">
        <v>0</v>
      </c>
      <c r="L39" s="198">
        <v>0</v>
      </c>
      <c r="M39" s="197">
        <f t="shared" si="20"/>
        <v>0</v>
      </c>
      <c r="N39" s="195">
        <v>0</v>
      </c>
      <c r="O39" s="54">
        <v>0</v>
      </c>
      <c r="P39" s="196">
        <f t="shared" si="21"/>
        <v>0</v>
      </c>
      <c r="Q39" s="195">
        <v>1060.6500000000001</v>
      </c>
      <c r="R39" s="54">
        <v>24.565000000000001</v>
      </c>
      <c r="S39" s="194">
        <f t="shared" si="22"/>
        <v>1036.085</v>
      </c>
      <c r="T39" s="58">
        <v>1080.1325000000002</v>
      </c>
      <c r="U39" s="193">
        <v>0</v>
      </c>
      <c r="V39" s="192">
        <f t="shared" si="5"/>
        <v>0</v>
      </c>
      <c r="W39" s="191">
        <v>24.565000000000001</v>
      </c>
      <c r="X39" s="190">
        <v>0</v>
      </c>
      <c r="Y39" s="189">
        <f t="shared" si="6"/>
        <v>0</v>
      </c>
      <c r="Z39" s="188">
        <f t="shared" si="23"/>
        <v>1055.5675000000001</v>
      </c>
    </row>
    <row r="40" spans="1:26" ht="15" x14ac:dyDescent="0.2">
      <c r="A40" s="405"/>
      <c r="B40" s="217" t="s">
        <v>18</v>
      </c>
      <c r="C40" s="215">
        <f t="shared" si="0"/>
        <v>1</v>
      </c>
      <c r="D40" s="210">
        <v>0</v>
      </c>
      <c r="E40" s="214">
        <v>0</v>
      </c>
      <c r="F40" s="206">
        <v>0</v>
      </c>
      <c r="G40" s="213">
        <v>0</v>
      </c>
      <c r="H40" s="212">
        <f t="shared" si="19"/>
        <v>0</v>
      </c>
      <c r="I40" s="210">
        <v>0</v>
      </c>
      <c r="J40" s="214">
        <v>0</v>
      </c>
      <c r="K40" s="206">
        <v>0</v>
      </c>
      <c r="L40" s="213">
        <v>0</v>
      </c>
      <c r="M40" s="212">
        <f t="shared" si="20"/>
        <v>0</v>
      </c>
      <c r="N40" s="210">
        <v>0</v>
      </c>
      <c r="O40" s="66">
        <v>0</v>
      </c>
      <c r="P40" s="211">
        <f t="shared" si="21"/>
        <v>0</v>
      </c>
      <c r="Q40" s="210">
        <v>272.39249999999998</v>
      </c>
      <c r="R40" s="66">
        <v>1424.3975</v>
      </c>
      <c r="S40" s="209">
        <f t="shared" si="22"/>
        <v>-1152.0050000000001</v>
      </c>
      <c r="T40" s="70">
        <v>272.39249999999998</v>
      </c>
      <c r="U40" s="208">
        <v>0</v>
      </c>
      <c r="V40" s="207">
        <f t="shared" si="5"/>
        <v>0</v>
      </c>
      <c r="W40" s="206">
        <v>1424.3975</v>
      </c>
      <c r="X40" s="205">
        <v>0</v>
      </c>
      <c r="Y40" s="204">
        <f t="shared" si="6"/>
        <v>0</v>
      </c>
      <c r="Z40" s="203">
        <f t="shared" si="23"/>
        <v>-1152.0050000000001</v>
      </c>
    </row>
    <row r="41" spans="1:26" ht="15" x14ac:dyDescent="0.2">
      <c r="A41" s="405"/>
      <c r="B41" s="217" t="s">
        <v>17</v>
      </c>
      <c r="C41" s="215">
        <f t="shared" si="0"/>
        <v>1</v>
      </c>
      <c r="D41" s="210">
        <v>0</v>
      </c>
      <c r="E41" s="214">
        <v>0</v>
      </c>
      <c r="F41" s="206">
        <v>0</v>
      </c>
      <c r="G41" s="213">
        <v>0</v>
      </c>
      <c r="H41" s="212">
        <f t="shared" si="19"/>
        <v>0</v>
      </c>
      <c r="I41" s="210">
        <v>0</v>
      </c>
      <c r="J41" s="214">
        <v>0</v>
      </c>
      <c r="K41" s="206">
        <v>0</v>
      </c>
      <c r="L41" s="213">
        <v>0</v>
      </c>
      <c r="M41" s="212">
        <f t="shared" si="20"/>
        <v>0</v>
      </c>
      <c r="N41" s="210">
        <v>0</v>
      </c>
      <c r="O41" s="66">
        <v>0</v>
      </c>
      <c r="P41" s="211">
        <f t="shared" si="21"/>
        <v>0</v>
      </c>
      <c r="Q41" s="210">
        <v>1112.9125000000001</v>
      </c>
      <c r="R41" s="66">
        <v>717.66</v>
      </c>
      <c r="S41" s="209">
        <f t="shared" si="22"/>
        <v>395.25250000000017</v>
      </c>
      <c r="T41" s="70">
        <v>1112.9125000000001</v>
      </c>
      <c r="U41" s="208">
        <v>0</v>
      </c>
      <c r="V41" s="207">
        <f t="shared" si="5"/>
        <v>0</v>
      </c>
      <c r="W41" s="206">
        <v>717.66</v>
      </c>
      <c r="X41" s="205">
        <v>0</v>
      </c>
      <c r="Y41" s="204">
        <f t="shared" si="6"/>
        <v>0</v>
      </c>
      <c r="Z41" s="203">
        <f t="shared" si="23"/>
        <v>395.25250000000017</v>
      </c>
    </row>
    <row r="42" spans="1:26" ht="15" x14ac:dyDescent="0.2">
      <c r="A42" s="405"/>
      <c r="B42" s="217" t="s">
        <v>16</v>
      </c>
      <c r="C42" s="215">
        <f t="shared" si="0"/>
        <v>1</v>
      </c>
      <c r="D42" s="210">
        <v>0</v>
      </c>
      <c r="E42" s="214">
        <v>0</v>
      </c>
      <c r="F42" s="206">
        <v>0</v>
      </c>
      <c r="G42" s="213">
        <v>0</v>
      </c>
      <c r="H42" s="212">
        <f t="shared" si="19"/>
        <v>0</v>
      </c>
      <c r="I42" s="210">
        <v>0</v>
      </c>
      <c r="J42" s="214">
        <v>0</v>
      </c>
      <c r="K42" s="206">
        <v>0</v>
      </c>
      <c r="L42" s="213">
        <v>0</v>
      </c>
      <c r="M42" s="212">
        <f t="shared" si="20"/>
        <v>0</v>
      </c>
      <c r="N42" s="210">
        <v>0</v>
      </c>
      <c r="O42" s="66">
        <v>42.3449999999998</v>
      </c>
      <c r="P42" s="211">
        <f t="shared" si="21"/>
        <v>-42.3449999999998</v>
      </c>
      <c r="Q42" s="210">
        <v>6651.9475000000002</v>
      </c>
      <c r="R42" s="66">
        <v>3440.6475</v>
      </c>
      <c r="S42" s="209">
        <f t="shared" si="22"/>
        <v>3211.3</v>
      </c>
      <c r="T42" s="70">
        <v>6651.9475000000002</v>
      </c>
      <c r="U42" s="208">
        <v>0</v>
      </c>
      <c r="V42" s="207">
        <f t="shared" si="5"/>
        <v>0</v>
      </c>
      <c r="W42" s="206">
        <v>3535.8575000000001</v>
      </c>
      <c r="X42" s="205">
        <v>0</v>
      </c>
      <c r="Y42" s="204">
        <f t="shared" si="6"/>
        <v>0</v>
      </c>
      <c r="Z42" s="203">
        <f t="shared" si="23"/>
        <v>3116.09</v>
      </c>
    </row>
    <row r="43" spans="1:26" ht="15" x14ac:dyDescent="0.2">
      <c r="A43" s="405"/>
      <c r="B43" s="217" t="s">
        <v>15</v>
      </c>
      <c r="C43" s="215">
        <f t="shared" si="0"/>
        <v>1</v>
      </c>
      <c r="D43" s="210">
        <v>0</v>
      </c>
      <c r="E43" s="214">
        <v>0</v>
      </c>
      <c r="F43" s="206">
        <v>0</v>
      </c>
      <c r="G43" s="213">
        <v>0</v>
      </c>
      <c r="H43" s="212">
        <f t="shared" si="19"/>
        <v>0</v>
      </c>
      <c r="I43" s="210">
        <v>0</v>
      </c>
      <c r="J43" s="214">
        <v>0</v>
      </c>
      <c r="K43" s="206">
        <v>0</v>
      </c>
      <c r="L43" s="213">
        <v>0</v>
      </c>
      <c r="M43" s="212">
        <f t="shared" si="20"/>
        <v>0</v>
      </c>
      <c r="N43" s="210">
        <v>0</v>
      </c>
      <c r="O43" s="66">
        <v>25.20249999999993</v>
      </c>
      <c r="P43" s="211">
        <f t="shared" si="21"/>
        <v>-25.20249999999993</v>
      </c>
      <c r="Q43" s="210">
        <v>4417.68</v>
      </c>
      <c r="R43" s="66">
        <v>3452.27</v>
      </c>
      <c r="S43" s="209">
        <f t="shared" si="22"/>
        <v>965.41000000000031</v>
      </c>
      <c r="T43" s="70">
        <v>4417.68</v>
      </c>
      <c r="U43" s="208">
        <v>0</v>
      </c>
      <c r="V43" s="207">
        <f t="shared" si="5"/>
        <v>0</v>
      </c>
      <c r="W43" s="206">
        <v>3531.1125000000002</v>
      </c>
      <c r="X43" s="205">
        <v>0</v>
      </c>
      <c r="Y43" s="204">
        <f t="shared" si="6"/>
        <v>0</v>
      </c>
      <c r="Z43" s="203">
        <f t="shared" si="23"/>
        <v>886.56750000000011</v>
      </c>
    </row>
    <row r="44" spans="1:26" ht="15" x14ac:dyDescent="0.2">
      <c r="A44" s="405"/>
      <c r="B44" s="216" t="s">
        <v>14</v>
      </c>
      <c r="C44" s="215">
        <f t="shared" si="0"/>
        <v>1</v>
      </c>
      <c r="D44" s="210">
        <v>0</v>
      </c>
      <c r="E44" s="214">
        <v>0</v>
      </c>
      <c r="F44" s="206">
        <v>0</v>
      </c>
      <c r="G44" s="213">
        <v>0</v>
      </c>
      <c r="H44" s="212">
        <f t="shared" si="19"/>
        <v>0</v>
      </c>
      <c r="I44" s="210">
        <v>0</v>
      </c>
      <c r="J44" s="214">
        <v>0</v>
      </c>
      <c r="K44" s="206">
        <v>0</v>
      </c>
      <c r="L44" s="213">
        <v>0</v>
      </c>
      <c r="M44" s="212">
        <f t="shared" si="20"/>
        <v>0</v>
      </c>
      <c r="N44" s="210">
        <v>0</v>
      </c>
      <c r="O44" s="66">
        <v>0</v>
      </c>
      <c r="P44" s="211">
        <f t="shared" si="21"/>
        <v>0</v>
      </c>
      <c r="Q44" s="210">
        <v>765.33249999999998</v>
      </c>
      <c r="R44" s="66">
        <v>1550.1000000000001</v>
      </c>
      <c r="S44" s="209">
        <f t="shared" si="22"/>
        <v>-784.76750000000015</v>
      </c>
      <c r="T44" s="70">
        <v>765.33249999999998</v>
      </c>
      <c r="U44" s="208">
        <v>0</v>
      </c>
      <c r="V44" s="207">
        <f t="shared" si="5"/>
        <v>0</v>
      </c>
      <c r="W44" s="206">
        <v>1573.0350000000001</v>
      </c>
      <c r="X44" s="205">
        <v>0</v>
      </c>
      <c r="Y44" s="204">
        <f t="shared" si="6"/>
        <v>0</v>
      </c>
      <c r="Z44" s="203">
        <f t="shared" si="23"/>
        <v>-807.7025000000001</v>
      </c>
    </row>
    <row r="45" spans="1:26" ht="15" x14ac:dyDescent="0.2">
      <c r="A45" s="405"/>
      <c r="B45" s="202" t="s">
        <v>13</v>
      </c>
      <c r="C45" s="158">
        <f t="shared" si="0"/>
        <v>1</v>
      </c>
      <c r="D45" s="153">
        <v>0</v>
      </c>
      <c r="E45" s="157">
        <v>0</v>
      </c>
      <c r="F45" s="149">
        <v>0</v>
      </c>
      <c r="G45" s="156">
        <v>0</v>
      </c>
      <c r="H45" s="155">
        <f t="shared" si="19"/>
        <v>0</v>
      </c>
      <c r="I45" s="153">
        <v>0</v>
      </c>
      <c r="J45" s="157">
        <v>0</v>
      </c>
      <c r="K45" s="149">
        <v>0</v>
      </c>
      <c r="L45" s="156">
        <v>0</v>
      </c>
      <c r="M45" s="155">
        <f t="shared" si="20"/>
        <v>0</v>
      </c>
      <c r="N45" s="153">
        <v>0</v>
      </c>
      <c r="O45" s="21">
        <v>4.4000000000000341</v>
      </c>
      <c r="P45" s="154">
        <f t="shared" si="21"/>
        <v>-4.4000000000000341</v>
      </c>
      <c r="Q45" s="153">
        <v>0</v>
      </c>
      <c r="R45" s="21">
        <v>1827.6775</v>
      </c>
      <c r="S45" s="152">
        <f t="shared" si="22"/>
        <v>-1827.6775</v>
      </c>
      <c r="T45" s="25">
        <v>0</v>
      </c>
      <c r="U45" s="151">
        <v>0</v>
      </c>
      <c r="V45" s="150">
        <f t="shared" si="5"/>
        <v>1</v>
      </c>
      <c r="W45" s="149">
        <v>1875.1725000000001</v>
      </c>
      <c r="X45" s="148">
        <v>0</v>
      </c>
      <c r="Y45" s="147">
        <f t="shared" si="6"/>
        <v>0</v>
      </c>
      <c r="Z45" s="146">
        <f t="shared" si="23"/>
        <v>-1875.1725000000001</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42.365000000000002</v>
      </c>
      <c r="R46" s="54">
        <v>0</v>
      </c>
      <c r="S46" s="194">
        <f t="shared" si="22"/>
        <v>42.365000000000002</v>
      </c>
      <c r="T46" s="58">
        <v>43.142499999999998</v>
      </c>
      <c r="U46" s="193">
        <v>0</v>
      </c>
      <c r="V46" s="192">
        <f t="shared" si="5"/>
        <v>0</v>
      </c>
      <c r="W46" s="191">
        <v>0</v>
      </c>
      <c r="X46" s="190">
        <v>0</v>
      </c>
      <c r="Y46" s="189">
        <f t="shared" si="6"/>
        <v>1</v>
      </c>
      <c r="Z46" s="188">
        <f t="shared" si="23"/>
        <v>43.142499999999998</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0">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1</v>
      </c>
      <c r="D48" s="167">
        <f>SUM(D36:D47)</f>
        <v>0</v>
      </c>
      <c r="E48" s="171">
        <v>0</v>
      </c>
      <c r="F48" s="163">
        <f>SUM(F36:F47)</f>
        <v>0</v>
      </c>
      <c r="G48" s="170">
        <v>0</v>
      </c>
      <c r="H48" s="169">
        <f>SUM(H36:H47)</f>
        <v>0</v>
      </c>
      <c r="I48" s="167">
        <f>SUM(I36:I47)</f>
        <v>0</v>
      </c>
      <c r="J48" s="171">
        <v>0</v>
      </c>
      <c r="K48" s="163">
        <f>SUM(K36:K47)</f>
        <v>0</v>
      </c>
      <c r="L48" s="170">
        <v>0</v>
      </c>
      <c r="M48" s="169">
        <f t="shared" ref="M48:T48" si="24">SUM(M36:M47)</f>
        <v>0</v>
      </c>
      <c r="N48" s="167">
        <f t="shared" si="24"/>
        <v>0</v>
      </c>
      <c r="O48" s="32">
        <f t="shared" si="24"/>
        <v>71.947499999999764</v>
      </c>
      <c r="P48" s="168">
        <f t="shared" si="24"/>
        <v>-71.947499999999764</v>
      </c>
      <c r="Q48" s="167">
        <f t="shared" si="24"/>
        <v>15359.11</v>
      </c>
      <c r="R48" s="32">
        <f t="shared" si="24"/>
        <v>12437.317500000001</v>
      </c>
      <c r="S48" s="166">
        <f t="shared" si="24"/>
        <v>2921.7924999999996</v>
      </c>
      <c r="T48" s="36">
        <f t="shared" si="24"/>
        <v>15389.945000000002</v>
      </c>
      <c r="U48" s="165">
        <v>0</v>
      </c>
      <c r="V48" s="164">
        <f t="shared" si="5"/>
        <v>0</v>
      </c>
      <c r="W48" s="163">
        <f>SUM(W36:W47)</f>
        <v>12681.8</v>
      </c>
      <c r="X48" s="162">
        <v>0</v>
      </c>
      <c r="Y48" s="161">
        <f t="shared" si="6"/>
        <v>0</v>
      </c>
      <c r="Z48" s="160">
        <f>SUM(Z36:Z47)</f>
        <v>2708.145</v>
      </c>
    </row>
    <row r="49" spans="1:26" ht="15" x14ac:dyDescent="0.2">
      <c r="A49" s="405"/>
      <c r="B49" s="159" t="s">
        <v>9</v>
      </c>
      <c r="C49" s="158">
        <f t="shared" si="0"/>
        <v>1</v>
      </c>
      <c r="D49" s="153">
        <f>SUM(D39:D44)</f>
        <v>0</v>
      </c>
      <c r="E49" s="157">
        <v>0</v>
      </c>
      <c r="F49" s="149">
        <f>SUM(F39:F44)</f>
        <v>0</v>
      </c>
      <c r="G49" s="156">
        <v>0</v>
      </c>
      <c r="H49" s="155">
        <f>SUM(H39:H44)</f>
        <v>0</v>
      </c>
      <c r="I49" s="153">
        <f>SUM(I39:I44)</f>
        <v>0</v>
      </c>
      <c r="J49" s="157">
        <v>0</v>
      </c>
      <c r="K49" s="149">
        <f>SUM(K39:K44)</f>
        <v>0</v>
      </c>
      <c r="L49" s="156">
        <v>0</v>
      </c>
      <c r="M49" s="155">
        <f t="shared" ref="M49:T49" si="25">SUM(M39:M44)</f>
        <v>0</v>
      </c>
      <c r="N49" s="153">
        <f t="shared" si="25"/>
        <v>0</v>
      </c>
      <c r="O49" s="21">
        <f t="shared" si="25"/>
        <v>67.547499999999729</v>
      </c>
      <c r="P49" s="154">
        <f t="shared" si="25"/>
        <v>-67.547499999999729</v>
      </c>
      <c r="Q49" s="153">
        <f t="shared" si="25"/>
        <v>14280.915000000001</v>
      </c>
      <c r="R49" s="21">
        <f t="shared" si="25"/>
        <v>10609.640000000001</v>
      </c>
      <c r="S49" s="152">
        <f t="shared" si="25"/>
        <v>3671.2750000000005</v>
      </c>
      <c r="T49" s="25">
        <f t="shared" si="25"/>
        <v>14300.397500000001</v>
      </c>
      <c r="U49" s="151">
        <v>0</v>
      </c>
      <c r="V49" s="150">
        <f t="shared" si="5"/>
        <v>0</v>
      </c>
      <c r="W49" s="149">
        <f>SUM(W39:W44)</f>
        <v>10806.627499999999</v>
      </c>
      <c r="X49" s="148">
        <v>0</v>
      </c>
      <c r="Y49" s="147">
        <f t="shared" si="6"/>
        <v>0</v>
      </c>
      <c r="Z49" s="146">
        <f>SUM(Z39:Z44)</f>
        <v>3493.7699999999995</v>
      </c>
    </row>
    <row r="50" spans="1:26"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T50" si="26">SUM(M36:M38,M45:M47)</f>
        <v>0</v>
      </c>
      <c r="N50" s="139">
        <f t="shared" si="26"/>
        <v>0</v>
      </c>
      <c r="O50" s="10">
        <f t="shared" si="26"/>
        <v>4.4000000000000341</v>
      </c>
      <c r="P50" s="140">
        <f t="shared" si="26"/>
        <v>-4.4000000000000341</v>
      </c>
      <c r="Q50" s="139">
        <f t="shared" si="26"/>
        <v>1078.1949999999999</v>
      </c>
      <c r="R50" s="10">
        <f t="shared" si="26"/>
        <v>1827.6775</v>
      </c>
      <c r="S50" s="138">
        <f t="shared" si="26"/>
        <v>-749.48250000000007</v>
      </c>
      <c r="T50" s="14">
        <f t="shared" si="26"/>
        <v>1089.5475000000001</v>
      </c>
      <c r="U50" s="137">
        <v>0</v>
      </c>
      <c r="V50" s="136">
        <f t="shared" si="5"/>
        <v>0</v>
      </c>
      <c r="W50" s="135">
        <f>SUM(W36:W38,W45:W47)</f>
        <v>1875.1725000000001</v>
      </c>
      <c r="X50" s="134">
        <v>0</v>
      </c>
      <c r="Y50" s="133">
        <f t="shared" si="6"/>
        <v>0</v>
      </c>
      <c r="Z50" s="132">
        <f>SUM(Z36:Z38,Z45:Z47)</f>
        <v>-785.62499999999989</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208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B52:Z52"/>
    <mergeCell ref="B53:Z53"/>
    <mergeCell ref="A62:Z62"/>
    <mergeCell ref="A56:Z56"/>
    <mergeCell ref="A57:Z57"/>
    <mergeCell ref="A58:Z58"/>
    <mergeCell ref="A59:Z59"/>
    <mergeCell ref="A60:Z60"/>
    <mergeCell ref="A61:Z61"/>
    <mergeCell ref="A55:Z55"/>
    <mergeCell ref="C3:C4"/>
    <mergeCell ref="T3:U4"/>
    <mergeCell ref="V3:V4"/>
    <mergeCell ref="Y3:Y4"/>
    <mergeCell ref="Z3:Z4"/>
    <mergeCell ref="D4:E4"/>
    <mergeCell ref="F4:G4"/>
    <mergeCell ref="I4:J4"/>
    <mergeCell ref="K4:L4"/>
    <mergeCell ref="W3:X4"/>
    <mergeCell ref="A6:A20"/>
    <mergeCell ref="A21:A35"/>
    <mergeCell ref="A36:A50"/>
    <mergeCell ref="A3:A5"/>
    <mergeCell ref="B3:B5"/>
  </mergeCells>
  <pageMargins left="0.7" right="0.3" top="0.7" bottom="0.7" header="0.3" footer="0.3"/>
  <pageSetup paperSize="3" scale="68" orientation="landscape" r:id="rId1"/>
  <headerFooter>
    <oddFooter>&amp;L&amp;Z&amp;F
Tab: &amp;A&amp;R&amp;D &amp;T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3"/>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ColWidth="9" defaultRowHeight="12.75" x14ac:dyDescent="0.2"/>
  <cols>
    <col min="1" max="1" width="10.140625" bestFit="1" customWidth="1"/>
    <col min="2" max="2" width="8" bestFit="1" customWidth="1"/>
    <col min="3" max="3" width="9.140625" bestFit="1" customWidth="1"/>
    <col min="4" max="4" width="7.7109375" bestFit="1" customWidth="1"/>
    <col min="5" max="5" width="6.42578125" bestFit="1" customWidth="1"/>
    <col min="6" max="6" width="7.7109375" bestFit="1" customWidth="1"/>
    <col min="7" max="7" width="6.42578125" bestFit="1" customWidth="1"/>
    <col min="8" max="8" width="12.7109375" bestFit="1" customWidth="1"/>
    <col min="9" max="9" width="8.7109375" bestFit="1" customWidth="1"/>
    <col min="10" max="10" width="6.42578125" bestFit="1" customWidth="1"/>
    <col min="11" max="11" width="8.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8.85546875" bestFit="1" customWidth="1"/>
    <col min="27" max="28" width="12.7109375" bestFit="1" customWidth="1"/>
    <col min="29" max="29" width="8.85546875" bestFit="1" customWidth="1"/>
    <col min="30" max="31" width="12.7109375" bestFit="1" customWidth="1"/>
    <col min="32" max="32" width="8.7109375" bestFit="1" customWidth="1"/>
    <col min="33" max="33" width="6.42578125" bestFit="1" customWidth="1"/>
    <col min="34" max="34" width="9.140625" bestFit="1" customWidth="1"/>
    <col min="35" max="35" width="8.7109375" bestFit="1" customWidth="1"/>
    <col min="36" max="36" width="6.42578125" bestFit="1" customWidth="1"/>
    <col min="37" max="37" width="12.7109375" bestFit="1" customWidth="1"/>
    <col min="38" max="38" width="13.42578125" bestFit="1" customWidth="1"/>
    <col min="39" max="39" width="1.7109375" bestFit="1" customWidth="1"/>
    <col min="40" max="40" width="10.140625" bestFit="1" customWidth="1"/>
    <col min="41" max="41" width="8" bestFit="1" customWidth="1"/>
    <col min="42" max="42" width="12.28515625" bestFit="1" customWidth="1"/>
    <col min="43" max="43" width="8.85546875" bestFit="1" customWidth="1"/>
    <col min="44" max="45" width="12.7109375" bestFit="1" customWidth="1"/>
    <col min="46" max="46" width="8.85546875" bestFit="1" customWidth="1"/>
    <col min="47" max="48" width="12.7109375" bestFit="1" customWidth="1"/>
    <col min="49" max="49" width="8.85546875" bestFit="1" customWidth="1"/>
    <col min="50" max="51" width="12.7109375" bestFit="1" customWidth="1"/>
    <col min="52" max="52" width="8.85546875" bestFit="1" customWidth="1"/>
    <col min="53" max="54" width="12.7109375" bestFit="1" customWidth="1"/>
    <col min="55" max="55" width="8.85546875" bestFit="1" customWidth="1"/>
    <col min="56" max="57" width="12.7109375" bestFit="1" customWidth="1"/>
    <col min="58" max="58" width="8.85546875" bestFit="1" customWidth="1"/>
    <col min="59" max="60" width="12.7109375" bestFit="1" customWidth="1"/>
    <col min="61" max="61" width="8.85546875" bestFit="1" customWidth="1"/>
    <col min="62" max="63" width="12.7109375" bestFit="1" customWidth="1"/>
    <col min="64" max="64" width="11.28515625" bestFit="1" customWidth="1"/>
    <col min="65" max="65" width="7.7109375" bestFit="1" customWidth="1"/>
  </cols>
  <sheetData>
    <row r="1" spans="1:65" ht="18.75" x14ac:dyDescent="0.3">
      <c r="A1" s="287" t="s">
        <v>100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N1" s="287" t="s">
        <v>99</v>
      </c>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row>
    <row r="2" spans="1:65" ht="32.25" thickBot="1" x14ac:dyDescent="0.3">
      <c r="A2" s="286" t="s">
        <v>264</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N2" s="286" t="str">
        <f>A2</f>
        <v>2009 HIA: 109,140 Acres (67% Sprinkler / 33% Flood) [includes 7,714 acres of Private Irrigation]
Oper. Improv.: 109,140 Acres (67% Sprinkler / 33% Flood) [includes 7,555 acres of Private Irrigation]</v>
      </c>
      <c r="AO2" s="286"/>
      <c r="AP2" s="286"/>
      <c r="AQ2" s="285"/>
      <c r="AR2" s="285"/>
      <c r="AS2" s="285"/>
      <c r="AT2" s="286"/>
      <c r="AU2" s="285"/>
      <c r="AV2" s="285"/>
      <c r="AW2" s="285"/>
      <c r="AX2" s="285"/>
      <c r="AY2" s="285"/>
      <c r="AZ2" s="285"/>
      <c r="BA2" s="285"/>
      <c r="BB2" s="285"/>
      <c r="BC2" s="285"/>
      <c r="BD2" s="285"/>
      <c r="BE2" s="285"/>
      <c r="BF2" s="285"/>
      <c r="BG2" s="285"/>
      <c r="BH2" s="285"/>
      <c r="BI2" s="285"/>
      <c r="BJ2" s="285"/>
      <c r="BK2" s="285"/>
      <c r="BL2" s="285"/>
      <c r="BM2" s="285"/>
    </row>
    <row r="3" spans="1:65" s="1" customFormat="1" ht="64.5" thickTop="1" x14ac:dyDescent="0.2">
      <c r="A3" s="407" t="s">
        <v>72</v>
      </c>
      <c r="B3" s="410" t="s">
        <v>39</v>
      </c>
      <c r="C3" s="413" t="s">
        <v>71</v>
      </c>
      <c r="D3" s="281" t="s">
        <v>70</v>
      </c>
      <c r="E3" s="281"/>
      <c r="F3" s="284"/>
      <c r="G3" s="280"/>
      <c r="H3" s="283"/>
      <c r="I3" s="281" t="s">
        <v>69</v>
      </c>
      <c r="J3" s="281"/>
      <c r="K3" s="280"/>
      <c r="L3" s="280"/>
      <c r="M3" s="283"/>
      <c r="N3" s="281" t="s">
        <v>68</v>
      </c>
      <c r="O3" s="280"/>
      <c r="P3" s="282"/>
      <c r="Q3" s="281" t="s">
        <v>67</v>
      </c>
      <c r="R3" s="280"/>
      <c r="S3" s="282"/>
      <c r="T3" s="281" t="s">
        <v>66</v>
      </c>
      <c r="U3" s="280"/>
      <c r="V3" s="282"/>
      <c r="W3" s="281" t="s">
        <v>65</v>
      </c>
      <c r="X3" s="280"/>
      <c r="Y3" s="282"/>
      <c r="Z3" s="281" t="s">
        <v>64</v>
      </c>
      <c r="AA3" s="280"/>
      <c r="AB3" s="282"/>
      <c r="AC3" s="281" t="s">
        <v>77</v>
      </c>
      <c r="AD3" s="280"/>
      <c r="AE3" s="279"/>
      <c r="AF3" s="415" t="s">
        <v>63</v>
      </c>
      <c r="AG3" s="397"/>
      <c r="AH3" s="394" t="s">
        <v>62</v>
      </c>
      <c r="AI3" s="396" t="s">
        <v>61</v>
      </c>
      <c r="AJ3" s="397"/>
      <c r="AK3" s="417" t="s">
        <v>60</v>
      </c>
      <c r="AL3" s="419" t="s">
        <v>56</v>
      </c>
      <c r="AN3" s="407" t="s">
        <v>72</v>
      </c>
      <c r="AO3" s="427" t="s">
        <v>39</v>
      </c>
      <c r="AP3" s="430" t="s">
        <v>98</v>
      </c>
      <c r="AQ3" s="281" t="s">
        <v>97</v>
      </c>
      <c r="AR3" s="280"/>
      <c r="AS3" s="282"/>
      <c r="AT3" s="281" t="s">
        <v>96</v>
      </c>
      <c r="AU3" s="280"/>
      <c r="AV3" s="282"/>
      <c r="AW3" s="281" t="s">
        <v>95</v>
      </c>
      <c r="AX3" s="280"/>
      <c r="AY3" s="282"/>
      <c r="AZ3" s="281" t="s">
        <v>94</v>
      </c>
      <c r="BA3" s="280"/>
      <c r="BB3" s="282"/>
      <c r="BC3" s="281" t="s">
        <v>93</v>
      </c>
      <c r="BD3" s="280"/>
      <c r="BE3" s="282"/>
      <c r="BF3" s="281" t="s">
        <v>92</v>
      </c>
      <c r="BG3" s="280"/>
      <c r="BH3" s="282"/>
      <c r="BI3" s="281" t="s">
        <v>91</v>
      </c>
      <c r="BJ3" s="280"/>
      <c r="BK3" s="282"/>
      <c r="BL3" s="423" t="s">
        <v>90</v>
      </c>
      <c r="BM3" s="425" t="s">
        <v>89</v>
      </c>
    </row>
    <row r="4" spans="1:65"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7" t="s">
        <v>56</v>
      </c>
      <c r="Z4" s="276" t="s">
        <v>30</v>
      </c>
      <c r="AA4" s="275" t="s">
        <v>57</v>
      </c>
      <c r="AB4" s="277" t="s">
        <v>56</v>
      </c>
      <c r="AC4" s="276" t="s">
        <v>30</v>
      </c>
      <c r="AD4" s="275" t="s">
        <v>57</v>
      </c>
      <c r="AE4" s="274" t="s">
        <v>56</v>
      </c>
      <c r="AF4" s="416"/>
      <c r="AG4" s="399"/>
      <c r="AH4" s="395"/>
      <c r="AI4" s="398"/>
      <c r="AJ4" s="399"/>
      <c r="AK4" s="418"/>
      <c r="AL4" s="420"/>
      <c r="AM4" s="107" t="s">
        <v>55</v>
      </c>
      <c r="AN4" s="408"/>
      <c r="AO4" s="428"/>
      <c r="AP4" s="431"/>
      <c r="AQ4" s="276" t="s">
        <v>30</v>
      </c>
      <c r="AR4" s="275" t="s">
        <v>57</v>
      </c>
      <c r="AS4" s="277" t="s">
        <v>56</v>
      </c>
      <c r="AT4" s="276" t="s">
        <v>30</v>
      </c>
      <c r="AU4" s="275" t="s">
        <v>57</v>
      </c>
      <c r="AV4" s="277" t="s">
        <v>56</v>
      </c>
      <c r="AW4" s="276" t="s">
        <v>30</v>
      </c>
      <c r="AX4" s="275" t="s">
        <v>57</v>
      </c>
      <c r="AY4" s="277" t="s">
        <v>56</v>
      </c>
      <c r="AZ4" s="276" t="s">
        <v>30</v>
      </c>
      <c r="BA4" s="275" t="s">
        <v>57</v>
      </c>
      <c r="BB4" s="277" t="s">
        <v>56</v>
      </c>
      <c r="BC4" s="276" t="s">
        <v>30</v>
      </c>
      <c r="BD4" s="275" t="s">
        <v>57</v>
      </c>
      <c r="BE4" s="277" t="s">
        <v>56</v>
      </c>
      <c r="BF4" s="276" t="s">
        <v>30</v>
      </c>
      <c r="BG4" s="275" t="s">
        <v>57</v>
      </c>
      <c r="BH4" s="277" t="s">
        <v>88</v>
      </c>
      <c r="BI4" s="276" t="s">
        <v>30</v>
      </c>
      <c r="BJ4" s="275" t="s">
        <v>57</v>
      </c>
      <c r="BK4" s="277" t="s">
        <v>88</v>
      </c>
      <c r="BL4" s="424"/>
      <c r="BM4" s="426"/>
    </row>
    <row r="5" spans="1:65"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70" t="s">
        <v>24</v>
      </c>
      <c r="Z5" s="269" t="s">
        <v>24</v>
      </c>
      <c r="AA5" s="264" t="s">
        <v>24</v>
      </c>
      <c r="AB5" s="270" t="s">
        <v>24</v>
      </c>
      <c r="AC5" s="269" t="s">
        <v>24</v>
      </c>
      <c r="AD5" s="264" t="s">
        <v>24</v>
      </c>
      <c r="AE5" s="268" t="s">
        <v>24</v>
      </c>
      <c r="AF5" s="267" t="s">
        <v>24</v>
      </c>
      <c r="AG5" s="266" t="s">
        <v>54</v>
      </c>
      <c r="AH5" s="266" t="s">
        <v>53</v>
      </c>
      <c r="AI5" s="265" t="s">
        <v>24</v>
      </c>
      <c r="AJ5" s="265" t="s">
        <v>54</v>
      </c>
      <c r="AK5" s="264" t="s">
        <v>53</v>
      </c>
      <c r="AL5" s="263" t="s">
        <v>24</v>
      </c>
      <c r="AN5" s="409"/>
      <c r="AO5" s="429"/>
      <c r="AP5" s="272" t="s">
        <v>24</v>
      </c>
      <c r="AQ5" s="269" t="s">
        <v>24</v>
      </c>
      <c r="AR5" s="264" t="s">
        <v>24</v>
      </c>
      <c r="AS5" s="270" t="s">
        <v>24</v>
      </c>
      <c r="AT5" s="269" t="s">
        <v>24</v>
      </c>
      <c r="AU5" s="264" t="s">
        <v>24</v>
      </c>
      <c r="AV5" s="270" t="s">
        <v>24</v>
      </c>
      <c r="AW5" s="269" t="s">
        <v>24</v>
      </c>
      <c r="AX5" s="264" t="s">
        <v>24</v>
      </c>
      <c r="AY5" s="270" t="s">
        <v>24</v>
      </c>
      <c r="AZ5" s="269" t="s">
        <v>24</v>
      </c>
      <c r="BA5" s="264" t="s">
        <v>24</v>
      </c>
      <c r="BB5" s="270" t="s">
        <v>24</v>
      </c>
      <c r="BC5" s="269" t="s">
        <v>24</v>
      </c>
      <c r="BD5" s="264" t="s">
        <v>24</v>
      </c>
      <c r="BE5" s="270" t="s">
        <v>24</v>
      </c>
      <c r="BF5" s="269" t="s">
        <v>24</v>
      </c>
      <c r="BG5" s="264" t="s">
        <v>24</v>
      </c>
      <c r="BH5" s="270" t="s">
        <v>24</v>
      </c>
      <c r="BI5" s="269" t="s">
        <v>24</v>
      </c>
      <c r="BJ5" s="264" t="s">
        <v>24</v>
      </c>
      <c r="BK5" s="270" t="s">
        <v>24</v>
      </c>
      <c r="BL5" s="334" t="s">
        <v>24</v>
      </c>
      <c r="BM5" s="333" t="s">
        <v>24</v>
      </c>
    </row>
    <row r="6" spans="1:65"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802.63499999999999</v>
      </c>
      <c r="O6" s="88">
        <v>1076.3175000000001</v>
      </c>
      <c r="P6" s="240">
        <f t="shared" ref="P6:P17" si="3">N6-O6</f>
        <v>-273.68250000000012</v>
      </c>
      <c r="Q6" s="239">
        <v>31.914999999999988</v>
      </c>
      <c r="R6" s="88">
        <v>72.337500000000034</v>
      </c>
      <c r="S6" s="240">
        <f t="shared" ref="S6:S17" si="4">Q6-R6</f>
        <v>-40.422500000000042</v>
      </c>
      <c r="T6" s="239">
        <v>0</v>
      </c>
      <c r="U6" s="88">
        <v>5</v>
      </c>
      <c r="V6" s="240">
        <f t="shared" ref="V6:V17" si="5">T6-U6</f>
        <v>-5</v>
      </c>
      <c r="W6" s="239">
        <v>0</v>
      </c>
      <c r="X6" s="88">
        <v>0</v>
      </c>
      <c r="Y6" s="240">
        <f t="shared" ref="Y6:Y17" si="6">W6-X6</f>
        <v>0</v>
      </c>
      <c r="Z6" s="239">
        <v>10.759999999999991</v>
      </c>
      <c r="AA6" s="88">
        <v>121.25</v>
      </c>
      <c r="AB6" s="240">
        <f t="shared" ref="AB6:AB17" si="7">Z6-AA6</f>
        <v>-110.49000000000001</v>
      </c>
      <c r="AC6" s="239">
        <v>0</v>
      </c>
      <c r="AD6" s="88">
        <v>0</v>
      </c>
      <c r="AE6" s="238">
        <f t="shared" ref="AE6:AE17" si="8">AC6-AD6</f>
        <v>0</v>
      </c>
      <c r="AF6" s="92">
        <v>845.31</v>
      </c>
      <c r="AG6" s="237">
        <v>7.7451714185248341E-3</v>
      </c>
      <c r="AH6" s="236">
        <f t="shared" ref="AH6:AH50" si="9">IFERROR(D6/AF6,1)</f>
        <v>0</v>
      </c>
      <c r="AI6" s="235">
        <v>1274.9050000000002</v>
      </c>
      <c r="AJ6" s="234">
        <v>1.1681346097776381E-2</v>
      </c>
      <c r="AK6" s="233">
        <f t="shared" ref="AK6:AK50" si="10">IFERROR(F6/AI6,1)</f>
        <v>0</v>
      </c>
      <c r="AL6" s="232">
        <f t="shared" ref="AL6:AL17" si="11">AF6-AI6</f>
        <v>-429.59500000000025</v>
      </c>
      <c r="AN6" s="404" t="s">
        <v>52</v>
      </c>
      <c r="AO6" s="328" t="s">
        <v>22</v>
      </c>
      <c r="AP6" s="327">
        <f t="shared" ref="AP6:AP17" si="12">D6-F6</f>
        <v>0</v>
      </c>
      <c r="AQ6" s="239">
        <v>7.8203999999999994</v>
      </c>
      <c r="AR6" s="88">
        <v>0</v>
      </c>
      <c r="AS6" s="240">
        <f t="shared" ref="AS6:AS17" si="13">AQ6-AR6</f>
        <v>7.8203999999999994</v>
      </c>
      <c r="AT6" s="239">
        <v>37.922000766642583</v>
      </c>
      <c r="AU6" s="88">
        <v>325.53843636498704</v>
      </c>
      <c r="AV6" s="240">
        <f t="shared" ref="AV6:AV17" si="14">AT6-AU6</f>
        <v>-287.61643559834442</v>
      </c>
      <c r="AW6" s="239">
        <v>253.66000000000008</v>
      </c>
      <c r="AX6" s="88">
        <v>87.755000000000351</v>
      </c>
      <c r="AY6" s="240">
        <f t="shared" ref="AY6:AY50" si="15">IF(AND(AW6&lt;0,AX6&lt;0),AX6-AW6,AW6-AX6)</f>
        <v>165.90499999999975</v>
      </c>
      <c r="AZ6" s="239">
        <v>0</v>
      </c>
      <c r="BA6" s="88">
        <v>0</v>
      </c>
      <c r="BB6" s="240">
        <f t="shared" ref="BB6:BB17" si="16">AZ6-BA6</f>
        <v>0</v>
      </c>
      <c r="BC6" s="239">
        <v>1293.943285485163</v>
      </c>
      <c r="BD6" s="88">
        <v>1505.1218988403157</v>
      </c>
      <c r="BE6" s="240">
        <f t="shared" ref="BE6:BE17" si="17">BC6-BD6</f>
        <v>-211.17861335515272</v>
      </c>
      <c r="BF6" s="239">
        <v>6</v>
      </c>
      <c r="BG6" s="88">
        <v>5</v>
      </c>
      <c r="BH6" s="240">
        <f t="shared" ref="BH6:BH17" si="18">BG6-BF6</f>
        <v>-1</v>
      </c>
      <c r="BI6" s="239">
        <v>0</v>
      </c>
      <c r="BJ6" s="88">
        <v>0</v>
      </c>
      <c r="BK6" s="240">
        <f t="shared" ref="BK6:BK17" si="19">BJ6-BI6</f>
        <v>0</v>
      </c>
      <c r="BL6" s="326">
        <f t="shared" ref="BL6:BL50" si="20">BM6-AP6-AS6-AV6-BE6-BH6-BK6-AY6-BB6</f>
        <v>-103.52535104650286</v>
      </c>
      <c r="BM6" s="325">
        <f t="shared" ref="BM6:BM17" si="21">AL6</f>
        <v>-429.59500000000025</v>
      </c>
    </row>
    <row r="7" spans="1:65"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960.53749999999957</v>
      </c>
      <c r="O7" s="66">
        <v>687.13</v>
      </c>
      <c r="P7" s="211">
        <f t="shared" si="3"/>
        <v>273.40749999999957</v>
      </c>
      <c r="Q7" s="210">
        <v>40.035000000000068</v>
      </c>
      <c r="R7" s="66">
        <v>53.472499999999997</v>
      </c>
      <c r="S7" s="211">
        <f t="shared" si="4"/>
        <v>-13.437499999999929</v>
      </c>
      <c r="T7" s="210">
        <v>0.75</v>
      </c>
      <c r="U7" s="66">
        <v>1</v>
      </c>
      <c r="V7" s="211">
        <f t="shared" si="5"/>
        <v>-0.25</v>
      </c>
      <c r="W7" s="210">
        <v>0</v>
      </c>
      <c r="X7" s="66">
        <v>0</v>
      </c>
      <c r="Y7" s="211">
        <f t="shared" si="6"/>
        <v>0</v>
      </c>
      <c r="Z7" s="210">
        <v>897.4274999999999</v>
      </c>
      <c r="AA7" s="66">
        <v>0</v>
      </c>
      <c r="AB7" s="211">
        <f t="shared" si="7"/>
        <v>897.4274999999999</v>
      </c>
      <c r="AC7" s="210">
        <v>0</v>
      </c>
      <c r="AD7" s="66">
        <v>0</v>
      </c>
      <c r="AE7" s="209">
        <f t="shared" si="8"/>
        <v>0</v>
      </c>
      <c r="AF7" s="70">
        <v>1898.7499999999995</v>
      </c>
      <c r="AG7" s="208">
        <v>1.7397338527787472E-2</v>
      </c>
      <c r="AH7" s="207">
        <f t="shared" si="9"/>
        <v>0</v>
      </c>
      <c r="AI7" s="206">
        <v>741.60249999999996</v>
      </c>
      <c r="AJ7" s="205">
        <v>6.7949497958484806E-3</v>
      </c>
      <c r="AK7" s="204">
        <f t="shared" si="10"/>
        <v>0</v>
      </c>
      <c r="AL7" s="203">
        <f t="shared" si="11"/>
        <v>1157.1474999999996</v>
      </c>
      <c r="AN7" s="405"/>
      <c r="AO7" s="320" t="s">
        <v>21</v>
      </c>
      <c r="AP7" s="319">
        <f t="shared" si="12"/>
        <v>0</v>
      </c>
      <c r="AQ7" s="210">
        <v>34.408900000000052</v>
      </c>
      <c r="AR7" s="66">
        <v>0</v>
      </c>
      <c r="AS7" s="211">
        <f t="shared" si="13"/>
        <v>34.408900000000052</v>
      </c>
      <c r="AT7" s="210">
        <v>1156.0277152333781</v>
      </c>
      <c r="AU7" s="66">
        <v>167.44730680072684</v>
      </c>
      <c r="AV7" s="211">
        <f t="shared" si="14"/>
        <v>988.58040843265121</v>
      </c>
      <c r="AW7" s="210">
        <v>728.91250000000082</v>
      </c>
      <c r="AX7" s="66">
        <v>73.427499999999668</v>
      </c>
      <c r="AY7" s="211">
        <f t="shared" si="15"/>
        <v>655.48500000000115</v>
      </c>
      <c r="AZ7" s="210">
        <v>0</v>
      </c>
      <c r="BA7" s="66">
        <v>0</v>
      </c>
      <c r="BB7" s="211">
        <f t="shared" si="16"/>
        <v>0</v>
      </c>
      <c r="BC7" s="210">
        <v>1307.9461506272037</v>
      </c>
      <c r="BD7" s="66">
        <v>1107.1456932801641</v>
      </c>
      <c r="BE7" s="211">
        <f t="shared" si="17"/>
        <v>200.80045734703958</v>
      </c>
      <c r="BF7" s="210">
        <v>1</v>
      </c>
      <c r="BG7" s="66">
        <v>1</v>
      </c>
      <c r="BH7" s="211">
        <f t="shared" si="18"/>
        <v>0</v>
      </c>
      <c r="BI7" s="210">
        <v>0</v>
      </c>
      <c r="BJ7" s="66">
        <v>0</v>
      </c>
      <c r="BK7" s="211">
        <f t="shared" si="19"/>
        <v>0</v>
      </c>
      <c r="BL7" s="318">
        <f t="shared" si="20"/>
        <v>-722.12726577969249</v>
      </c>
      <c r="BM7" s="317">
        <f t="shared" si="21"/>
        <v>1157.1474999999996</v>
      </c>
    </row>
    <row r="8" spans="1:65" ht="15" x14ac:dyDescent="0.2">
      <c r="A8" s="405"/>
      <c r="B8" s="231" t="s">
        <v>20</v>
      </c>
      <c r="C8" s="230">
        <f t="shared" si="0"/>
        <v>0.54654657785403804</v>
      </c>
      <c r="D8" s="225">
        <v>4.8908102499999995</v>
      </c>
      <c r="E8" s="229">
        <v>4.4812156205094341E-5</v>
      </c>
      <c r="F8" s="221">
        <v>0</v>
      </c>
      <c r="G8" s="228">
        <v>0</v>
      </c>
      <c r="H8" s="227">
        <f t="shared" si="1"/>
        <v>4.8908102499999995</v>
      </c>
      <c r="I8" s="225">
        <v>8.9485698898770707</v>
      </c>
      <c r="J8" s="229">
        <v>8.1991467920346169E-5</v>
      </c>
      <c r="K8" s="221">
        <v>0</v>
      </c>
      <c r="L8" s="228">
        <v>0</v>
      </c>
      <c r="M8" s="227">
        <f t="shared" si="2"/>
        <v>8.9485698898770707</v>
      </c>
      <c r="N8" s="225">
        <v>3511.8100022577974</v>
      </c>
      <c r="O8" s="77">
        <v>1685.559999999999</v>
      </c>
      <c r="P8" s="226">
        <f t="shared" si="3"/>
        <v>1826.2500022577983</v>
      </c>
      <c r="Q8" s="225">
        <v>743.59449796865715</v>
      </c>
      <c r="R8" s="77">
        <v>220.68250000000029</v>
      </c>
      <c r="S8" s="226">
        <f t="shared" si="4"/>
        <v>522.91199796865681</v>
      </c>
      <c r="T8" s="225">
        <v>0</v>
      </c>
      <c r="U8" s="77">
        <v>0</v>
      </c>
      <c r="V8" s="226">
        <f t="shared" si="5"/>
        <v>0</v>
      </c>
      <c r="W8" s="225">
        <v>0</v>
      </c>
      <c r="X8" s="77">
        <v>0</v>
      </c>
      <c r="Y8" s="226">
        <f t="shared" si="6"/>
        <v>0</v>
      </c>
      <c r="Z8" s="225">
        <v>360.32512496479859</v>
      </c>
      <c r="AA8" s="77">
        <v>3226.3724999999999</v>
      </c>
      <c r="AB8" s="226">
        <f t="shared" si="7"/>
        <v>-2866.0473750352012</v>
      </c>
      <c r="AC8" s="225">
        <v>0</v>
      </c>
      <c r="AD8" s="77">
        <v>0</v>
      </c>
      <c r="AE8" s="224">
        <f t="shared" si="8"/>
        <v>0</v>
      </c>
      <c r="AF8" s="81">
        <v>4615.729625191253</v>
      </c>
      <c r="AG8" s="223">
        <v>4.229172394585376E-2</v>
      </c>
      <c r="AH8" s="222">
        <f t="shared" si="9"/>
        <v>1.0595963470883215E-3</v>
      </c>
      <c r="AI8" s="221">
        <v>5132.6149999999998</v>
      </c>
      <c r="AJ8" s="220">
        <v>4.702770183004891E-2</v>
      </c>
      <c r="AK8" s="219">
        <f t="shared" si="10"/>
        <v>0</v>
      </c>
      <c r="AL8" s="218">
        <f t="shared" si="11"/>
        <v>-516.88537480874675</v>
      </c>
      <c r="AN8" s="405"/>
      <c r="AO8" s="324" t="s">
        <v>20</v>
      </c>
      <c r="AP8" s="323">
        <f t="shared" si="12"/>
        <v>4.8908102499999995</v>
      </c>
      <c r="AQ8" s="225">
        <v>53.121899999999997</v>
      </c>
      <c r="AR8" s="77">
        <v>0</v>
      </c>
      <c r="AS8" s="226">
        <f t="shared" si="13"/>
        <v>53.121899999999997</v>
      </c>
      <c r="AT8" s="225">
        <v>238.64182252038012</v>
      </c>
      <c r="AU8" s="77">
        <v>124.13249999999996</v>
      </c>
      <c r="AV8" s="226">
        <f t="shared" si="14"/>
        <v>114.50932252038015</v>
      </c>
      <c r="AW8" s="225">
        <v>1452.017499999999</v>
      </c>
      <c r="AX8" s="77">
        <v>4786.3649999999998</v>
      </c>
      <c r="AY8" s="226">
        <f t="shared" si="15"/>
        <v>-3334.3475000000008</v>
      </c>
      <c r="AZ8" s="225">
        <v>65.452499999999887</v>
      </c>
      <c r="BA8" s="77">
        <v>60.067499999999526</v>
      </c>
      <c r="BB8" s="226">
        <f t="shared" si="16"/>
        <v>5.3850000000003604</v>
      </c>
      <c r="BC8" s="225">
        <v>1965.8038724017636</v>
      </c>
      <c r="BD8" s="77">
        <v>764.99038251969432</v>
      </c>
      <c r="BE8" s="226">
        <f t="shared" si="17"/>
        <v>1200.8134898820692</v>
      </c>
      <c r="BF8" s="225">
        <v>0</v>
      </c>
      <c r="BG8" s="77">
        <v>0</v>
      </c>
      <c r="BH8" s="226">
        <f t="shared" si="18"/>
        <v>0</v>
      </c>
      <c r="BI8" s="225">
        <v>0</v>
      </c>
      <c r="BJ8" s="77">
        <v>0</v>
      </c>
      <c r="BK8" s="226">
        <f t="shared" si="19"/>
        <v>0</v>
      </c>
      <c r="BL8" s="322">
        <f t="shared" si="20"/>
        <v>1438.7416025388043</v>
      </c>
      <c r="BM8" s="321">
        <f t="shared" si="21"/>
        <v>-516.88537480874675</v>
      </c>
    </row>
    <row r="9" spans="1:65" ht="15" x14ac:dyDescent="0.2">
      <c r="A9" s="405"/>
      <c r="B9" s="201" t="s">
        <v>19</v>
      </c>
      <c r="C9" s="200">
        <f t="shared" si="0"/>
        <v>0.58965768068751956</v>
      </c>
      <c r="D9" s="195">
        <v>1135.9952432499999</v>
      </c>
      <c r="E9" s="199">
        <v>1.0408581336551167E-2</v>
      </c>
      <c r="F9" s="191">
        <v>638.82660475000012</v>
      </c>
      <c r="G9" s="198">
        <v>5.8532633149545633E-3</v>
      </c>
      <c r="H9" s="197">
        <f t="shared" si="1"/>
        <v>497.16863849999982</v>
      </c>
      <c r="I9" s="195">
        <v>1926.533445516169</v>
      </c>
      <c r="J9" s="199">
        <v>1.7651904956813482E-2</v>
      </c>
      <c r="K9" s="191">
        <v>1093.4825950868758</v>
      </c>
      <c r="L9" s="198">
        <v>1.0019059180962084E-2</v>
      </c>
      <c r="M9" s="197">
        <f t="shared" si="2"/>
        <v>833.05085042929318</v>
      </c>
      <c r="N9" s="195">
        <v>7807.3456263743519</v>
      </c>
      <c r="O9" s="54">
        <v>6471.0004999999965</v>
      </c>
      <c r="P9" s="196">
        <f t="shared" si="3"/>
        <v>1336.3451263743555</v>
      </c>
      <c r="Q9" s="195">
        <v>737.44883604410802</v>
      </c>
      <c r="R9" s="54">
        <v>434.60449999999986</v>
      </c>
      <c r="S9" s="196">
        <f t="shared" si="4"/>
        <v>302.84433604410816</v>
      </c>
      <c r="T9" s="195">
        <v>122.4975</v>
      </c>
      <c r="U9" s="54">
        <v>1567.6575</v>
      </c>
      <c r="V9" s="196">
        <f t="shared" si="5"/>
        <v>-1445.16</v>
      </c>
      <c r="W9" s="195">
        <v>0</v>
      </c>
      <c r="X9" s="54">
        <v>0</v>
      </c>
      <c r="Y9" s="196">
        <f t="shared" si="6"/>
        <v>0</v>
      </c>
      <c r="Z9" s="195">
        <v>1372.9700000000003</v>
      </c>
      <c r="AA9" s="54">
        <v>141.16000000000014</v>
      </c>
      <c r="AB9" s="196">
        <f t="shared" si="7"/>
        <v>1231.8100000000002</v>
      </c>
      <c r="AC9" s="195">
        <v>31.932500000000005</v>
      </c>
      <c r="AD9" s="54">
        <v>12.0525</v>
      </c>
      <c r="AE9" s="194">
        <f t="shared" si="8"/>
        <v>19.880000000000003</v>
      </c>
      <c r="AF9" s="58">
        <v>10072.19446241846</v>
      </c>
      <c r="AG9" s="193">
        <v>9.2286702715154878E-2</v>
      </c>
      <c r="AH9" s="192">
        <f t="shared" si="9"/>
        <v>0.11278527708024744</v>
      </c>
      <c r="AI9" s="191">
        <v>8626.4749999999949</v>
      </c>
      <c r="AJ9" s="190">
        <v>7.9040273650833145E-2</v>
      </c>
      <c r="AK9" s="189">
        <f t="shared" si="10"/>
        <v>7.405418838517476E-2</v>
      </c>
      <c r="AL9" s="188">
        <f t="shared" si="11"/>
        <v>1445.7194624184649</v>
      </c>
      <c r="AN9" s="405"/>
      <c r="AO9" s="315" t="s">
        <v>19</v>
      </c>
      <c r="AP9" s="314">
        <f t="shared" si="12"/>
        <v>497.16863849999982</v>
      </c>
      <c r="AQ9" s="195">
        <v>0</v>
      </c>
      <c r="AR9" s="54">
        <v>0</v>
      </c>
      <c r="AS9" s="196">
        <f t="shared" si="13"/>
        <v>0</v>
      </c>
      <c r="AT9" s="195">
        <v>376.95874812165425</v>
      </c>
      <c r="AU9" s="54">
        <v>1.472500000001431</v>
      </c>
      <c r="AV9" s="196">
        <f t="shared" si="14"/>
        <v>375.48624812165281</v>
      </c>
      <c r="AW9" s="195">
        <v>3768.4500000000012</v>
      </c>
      <c r="AX9" s="54">
        <v>7032.9449999999988</v>
      </c>
      <c r="AY9" s="196">
        <f t="shared" si="15"/>
        <v>-3264.4949999999976</v>
      </c>
      <c r="AZ9" s="195">
        <v>262.46999999999883</v>
      </c>
      <c r="BA9" s="54">
        <v>388.40000000000049</v>
      </c>
      <c r="BB9" s="196">
        <f t="shared" si="16"/>
        <v>-125.93000000000166</v>
      </c>
      <c r="BC9" s="195">
        <v>1924.6336904017689</v>
      </c>
      <c r="BD9" s="54">
        <v>586.35750723542026</v>
      </c>
      <c r="BE9" s="196">
        <f t="shared" si="17"/>
        <v>1338.2761831663488</v>
      </c>
      <c r="BF9" s="195">
        <v>2422.25</v>
      </c>
      <c r="BG9" s="54">
        <v>2165.5</v>
      </c>
      <c r="BH9" s="196">
        <f t="shared" si="18"/>
        <v>-256.75</v>
      </c>
      <c r="BI9" s="195">
        <v>0</v>
      </c>
      <c r="BJ9" s="54">
        <v>0</v>
      </c>
      <c r="BK9" s="196">
        <f t="shared" si="19"/>
        <v>0</v>
      </c>
      <c r="BL9" s="313">
        <f t="shared" si="20"/>
        <v>2881.9633926304627</v>
      </c>
      <c r="BM9" s="312">
        <f t="shared" si="21"/>
        <v>1445.7194624184649</v>
      </c>
    </row>
    <row r="10" spans="1:65" ht="15" x14ac:dyDescent="0.2">
      <c r="A10" s="405"/>
      <c r="B10" s="217" t="s">
        <v>18</v>
      </c>
      <c r="C10" s="215">
        <f t="shared" si="0"/>
        <v>0.61846604218477563</v>
      </c>
      <c r="D10" s="210">
        <v>5290.0590522500006</v>
      </c>
      <c r="E10" s="214">
        <v>4.8470282114011762E-2</v>
      </c>
      <c r="F10" s="206">
        <v>4413.4407812500003</v>
      </c>
      <c r="G10" s="213">
        <v>4.0438251671945619E-2</v>
      </c>
      <c r="H10" s="212">
        <f t="shared" si="1"/>
        <v>876.61827100000028</v>
      </c>
      <c r="I10" s="210">
        <v>8553.5157816627852</v>
      </c>
      <c r="J10" s="214">
        <v>7.8371775987549797E-2</v>
      </c>
      <c r="K10" s="206">
        <v>7327.2098366793207</v>
      </c>
      <c r="L10" s="213">
        <v>6.7135727001841464E-2</v>
      </c>
      <c r="M10" s="212">
        <f t="shared" si="2"/>
        <v>1226.3059449834645</v>
      </c>
      <c r="N10" s="210">
        <v>23588.469964756066</v>
      </c>
      <c r="O10" s="66">
        <v>17922.739854198247</v>
      </c>
      <c r="P10" s="211">
        <f t="shared" si="3"/>
        <v>5665.730110557819</v>
      </c>
      <c r="Q10" s="210">
        <v>2096.8960457637822</v>
      </c>
      <c r="R10" s="66">
        <v>1224.5726458017555</v>
      </c>
      <c r="S10" s="211">
        <f t="shared" si="4"/>
        <v>872.32339996202677</v>
      </c>
      <c r="T10" s="210">
        <v>216.01499999999987</v>
      </c>
      <c r="U10" s="66">
        <v>1552.8624999999997</v>
      </c>
      <c r="V10" s="211">
        <f t="shared" si="5"/>
        <v>-1336.8474999999999</v>
      </c>
      <c r="W10" s="210">
        <v>0</v>
      </c>
      <c r="X10" s="66">
        <v>0</v>
      </c>
      <c r="Y10" s="211">
        <f t="shared" si="6"/>
        <v>0</v>
      </c>
      <c r="Z10" s="210">
        <v>1334.585</v>
      </c>
      <c r="AA10" s="66">
        <v>0</v>
      </c>
      <c r="AB10" s="211">
        <f t="shared" si="7"/>
        <v>1334.585</v>
      </c>
      <c r="AC10" s="210">
        <v>114.0675</v>
      </c>
      <c r="AD10" s="66">
        <v>79.197500000000005</v>
      </c>
      <c r="AE10" s="209">
        <f t="shared" si="8"/>
        <v>34.86999999999999</v>
      </c>
      <c r="AF10" s="70">
        <v>27350.03351051985</v>
      </c>
      <c r="AG10" s="208">
        <v>0.25059528201650849</v>
      </c>
      <c r="AH10" s="207">
        <f t="shared" si="9"/>
        <v>0.19342056930991494</v>
      </c>
      <c r="AI10" s="206">
        <v>20779.372500000001</v>
      </c>
      <c r="AJ10" s="205">
        <v>0.19039147377029411</v>
      </c>
      <c r="AK10" s="204">
        <f t="shared" si="10"/>
        <v>0.21239528678019512</v>
      </c>
      <c r="AL10" s="203">
        <f t="shared" si="11"/>
        <v>6570.6610105198488</v>
      </c>
      <c r="AN10" s="405"/>
      <c r="AO10" s="320" t="s">
        <v>18</v>
      </c>
      <c r="AP10" s="319">
        <f t="shared" si="12"/>
        <v>876.61827100000028</v>
      </c>
      <c r="AQ10" s="210">
        <v>0</v>
      </c>
      <c r="AR10" s="66">
        <v>0</v>
      </c>
      <c r="AS10" s="211">
        <f t="shared" si="13"/>
        <v>0</v>
      </c>
      <c r="AT10" s="210">
        <v>1011.0088397294526</v>
      </c>
      <c r="AU10" s="66">
        <v>0.6671500000006465</v>
      </c>
      <c r="AV10" s="211">
        <f t="shared" si="14"/>
        <v>1010.3416897294519</v>
      </c>
      <c r="AW10" s="210">
        <v>9341.3299999999981</v>
      </c>
      <c r="AX10" s="66">
        <v>6211.8625000000002</v>
      </c>
      <c r="AY10" s="211">
        <f t="shared" si="15"/>
        <v>3129.4674999999979</v>
      </c>
      <c r="AZ10" s="210">
        <v>412.1450000000001</v>
      </c>
      <c r="BA10" s="66">
        <v>478.09249999999895</v>
      </c>
      <c r="BB10" s="211">
        <f t="shared" si="16"/>
        <v>-65.947499999998854</v>
      </c>
      <c r="BC10" s="210">
        <v>1595.882133652733</v>
      </c>
      <c r="BD10" s="66">
        <v>555.13368242393574</v>
      </c>
      <c r="BE10" s="211">
        <f t="shared" si="17"/>
        <v>1040.7484512287974</v>
      </c>
      <c r="BF10" s="210">
        <v>10181.25</v>
      </c>
      <c r="BG10" s="66">
        <v>7964.75</v>
      </c>
      <c r="BH10" s="211">
        <f t="shared" si="18"/>
        <v>-2216.5</v>
      </c>
      <c r="BI10" s="210">
        <v>0</v>
      </c>
      <c r="BJ10" s="66">
        <v>0</v>
      </c>
      <c r="BK10" s="211">
        <f t="shared" si="19"/>
        <v>0</v>
      </c>
      <c r="BL10" s="318">
        <f t="shared" si="20"/>
        <v>2795.9325985616001</v>
      </c>
      <c r="BM10" s="317">
        <f t="shared" si="21"/>
        <v>6570.6610105198488</v>
      </c>
    </row>
    <row r="11" spans="1:65" ht="15" x14ac:dyDescent="0.2">
      <c r="A11" s="405"/>
      <c r="B11" s="217" t="s">
        <v>17</v>
      </c>
      <c r="C11" s="215">
        <f t="shared" si="0"/>
        <v>0.65151955180964516</v>
      </c>
      <c r="D11" s="210">
        <v>14073.606688749998</v>
      </c>
      <c r="E11" s="214">
        <v>0.12894973001770524</v>
      </c>
      <c r="F11" s="206">
        <v>12651.131734749999</v>
      </c>
      <c r="G11" s="213">
        <v>0.11591628264237477</v>
      </c>
      <c r="H11" s="212">
        <f t="shared" si="1"/>
        <v>1422.4749539999993</v>
      </c>
      <c r="I11" s="210">
        <v>21601.203908093754</v>
      </c>
      <c r="J11" s="214">
        <v>0.19792150467248074</v>
      </c>
      <c r="K11" s="206">
        <v>19487.390138807288</v>
      </c>
      <c r="L11" s="213">
        <v>0.17855365596166178</v>
      </c>
      <c r="M11" s="212">
        <f t="shared" si="2"/>
        <v>2113.8137692864657</v>
      </c>
      <c r="N11" s="210">
        <v>35372.237826187062</v>
      </c>
      <c r="O11" s="66">
        <v>34251.108687558029</v>
      </c>
      <c r="P11" s="211">
        <f t="shared" si="3"/>
        <v>1121.1291386290322</v>
      </c>
      <c r="Q11" s="210">
        <v>3541.7175294840144</v>
      </c>
      <c r="R11" s="66">
        <v>2949.0738124419681</v>
      </c>
      <c r="S11" s="211">
        <f t="shared" si="4"/>
        <v>592.64371704204632</v>
      </c>
      <c r="T11" s="210">
        <v>5747.5925000000007</v>
      </c>
      <c r="U11" s="66">
        <v>417.54250000000002</v>
      </c>
      <c r="V11" s="211">
        <f t="shared" si="5"/>
        <v>5330.0500000000011</v>
      </c>
      <c r="W11" s="210">
        <v>4.2750000000000004</v>
      </c>
      <c r="X11" s="66">
        <v>1180</v>
      </c>
      <c r="Y11" s="211">
        <f t="shared" si="6"/>
        <v>-1175.7249999999999</v>
      </c>
      <c r="Z11" s="210">
        <v>0</v>
      </c>
      <c r="AA11" s="66">
        <v>19.430000000000007</v>
      </c>
      <c r="AB11" s="211">
        <f t="shared" si="7"/>
        <v>-19.430000000000007</v>
      </c>
      <c r="AC11" s="210">
        <v>282.94499999999999</v>
      </c>
      <c r="AD11" s="66">
        <v>257.95500000000004</v>
      </c>
      <c r="AE11" s="209">
        <f t="shared" si="8"/>
        <v>24.989999999999952</v>
      </c>
      <c r="AF11" s="70">
        <v>44948.767855671074</v>
      </c>
      <c r="AG11" s="208">
        <v>0.4118440715165459</v>
      </c>
      <c r="AH11" s="207">
        <f t="shared" si="9"/>
        <v>0.31310328091617234</v>
      </c>
      <c r="AI11" s="206">
        <v>39075.11</v>
      </c>
      <c r="AJ11" s="205">
        <v>0.35802658528963555</v>
      </c>
      <c r="AK11" s="204">
        <f t="shared" si="10"/>
        <v>0.32376445606295157</v>
      </c>
      <c r="AL11" s="203">
        <f t="shared" si="11"/>
        <v>5873.6578556710738</v>
      </c>
      <c r="AN11" s="405"/>
      <c r="AO11" s="320" t="s">
        <v>17</v>
      </c>
      <c r="AP11" s="319">
        <f t="shared" si="12"/>
        <v>1422.4749539999993</v>
      </c>
      <c r="AQ11" s="210">
        <v>0</v>
      </c>
      <c r="AR11" s="66">
        <v>0</v>
      </c>
      <c r="AS11" s="211">
        <f t="shared" si="13"/>
        <v>0</v>
      </c>
      <c r="AT11" s="210">
        <v>2671.3475163750409</v>
      </c>
      <c r="AU11" s="66">
        <v>2659.9596101667548</v>
      </c>
      <c r="AV11" s="211">
        <f t="shared" si="14"/>
        <v>11.38790620828604</v>
      </c>
      <c r="AW11" s="210">
        <v>6793.7924999999996</v>
      </c>
      <c r="AX11" s="66">
        <v>5367.2</v>
      </c>
      <c r="AY11" s="211">
        <f t="shared" si="15"/>
        <v>1426.5924999999997</v>
      </c>
      <c r="AZ11" s="210">
        <v>602.22999999999979</v>
      </c>
      <c r="BA11" s="66">
        <v>657.82499999999857</v>
      </c>
      <c r="BB11" s="211">
        <f t="shared" si="16"/>
        <v>-55.594999999998777</v>
      </c>
      <c r="BC11" s="210">
        <v>1709.2142197249648</v>
      </c>
      <c r="BD11" s="66">
        <v>1080.8484001367874</v>
      </c>
      <c r="BE11" s="211">
        <f t="shared" si="17"/>
        <v>628.36581958817737</v>
      </c>
      <c r="BF11" s="210">
        <v>11875.25</v>
      </c>
      <c r="BG11" s="66">
        <v>9104.75</v>
      </c>
      <c r="BH11" s="211">
        <f t="shared" si="18"/>
        <v>-2770.5</v>
      </c>
      <c r="BI11" s="210">
        <v>4.2750000000000004</v>
      </c>
      <c r="BJ11" s="66">
        <v>1180</v>
      </c>
      <c r="BK11" s="211">
        <f t="shared" si="19"/>
        <v>1175.7249999999999</v>
      </c>
      <c r="BL11" s="318">
        <f t="shared" si="20"/>
        <v>4035.20667587461</v>
      </c>
      <c r="BM11" s="317">
        <f t="shared" si="21"/>
        <v>5873.6578556710738</v>
      </c>
    </row>
    <row r="12" spans="1:65" ht="15" x14ac:dyDescent="0.2">
      <c r="A12" s="405"/>
      <c r="B12" s="217" t="s">
        <v>16</v>
      </c>
      <c r="C12" s="215">
        <f t="shared" si="0"/>
        <v>0.65080856251012598</v>
      </c>
      <c r="D12" s="210">
        <v>24986.961824500002</v>
      </c>
      <c r="E12" s="214">
        <v>0.22894358585476166</v>
      </c>
      <c r="F12" s="206">
        <v>25212.177297499999</v>
      </c>
      <c r="G12" s="213">
        <v>0.2310071486821354</v>
      </c>
      <c r="H12" s="212">
        <f t="shared" si="1"/>
        <v>-225.21547299999656</v>
      </c>
      <c r="I12" s="210">
        <v>38393.720156549462</v>
      </c>
      <c r="J12" s="214">
        <v>0.35178330317557788</v>
      </c>
      <c r="K12" s="206">
        <v>38763.528683088618</v>
      </c>
      <c r="L12" s="213">
        <v>0.35517171437733791</v>
      </c>
      <c r="M12" s="212">
        <f t="shared" si="2"/>
        <v>-369.80852653915645</v>
      </c>
      <c r="N12" s="210">
        <v>37828.385491890069</v>
      </c>
      <c r="O12" s="66">
        <v>29609.412499999999</v>
      </c>
      <c r="P12" s="211">
        <f t="shared" si="3"/>
        <v>8218.9729918900703</v>
      </c>
      <c r="Q12" s="210">
        <v>5835.3123306354028</v>
      </c>
      <c r="R12" s="66">
        <v>5899.9751250000973</v>
      </c>
      <c r="S12" s="211">
        <f t="shared" si="4"/>
        <v>-64.662794364694491</v>
      </c>
      <c r="T12" s="210">
        <v>3548.64</v>
      </c>
      <c r="U12" s="66">
        <v>2792.4450000000002</v>
      </c>
      <c r="V12" s="211">
        <f t="shared" si="5"/>
        <v>756.19499999999971</v>
      </c>
      <c r="W12" s="210">
        <v>1.4275</v>
      </c>
      <c r="X12" s="66">
        <v>288</v>
      </c>
      <c r="Y12" s="211">
        <f t="shared" si="6"/>
        <v>-286.57249999999999</v>
      </c>
      <c r="Z12" s="210">
        <v>3180.5349999999999</v>
      </c>
      <c r="AA12" s="66">
        <v>3119.0950000000003</v>
      </c>
      <c r="AB12" s="211">
        <f t="shared" si="7"/>
        <v>61.4399999999996</v>
      </c>
      <c r="AC12" s="210">
        <v>527.57500000000005</v>
      </c>
      <c r="AD12" s="66">
        <v>519.19499999999994</v>
      </c>
      <c r="AE12" s="209">
        <f t="shared" si="8"/>
        <v>8.3800000000001091</v>
      </c>
      <c r="AF12" s="70">
        <v>50921.875322525462</v>
      </c>
      <c r="AG12" s="208">
        <v>0.46657279971337062</v>
      </c>
      <c r="AH12" s="207">
        <f t="shared" si="9"/>
        <v>0.49069209777211281</v>
      </c>
      <c r="AI12" s="206">
        <v>42228.122625000098</v>
      </c>
      <c r="AJ12" s="205">
        <v>0.38691613527436736</v>
      </c>
      <c r="AK12" s="204">
        <f t="shared" si="10"/>
        <v>0.59704707977175764</v>
      </c>
      <c r="AL12" s="203">
        <f t="shared" si="11"/>
        <v>8693.7526975253641</v>
      </c>
      <c r="AN12" s="405"/>
      <c r="AO12" s="320" t="s">
        <v>16</v>
      </c>
      <c r="AP12" s="319">
        <f t="shared" si="12"/>
        <v>-225.21547299999656</v>
      </c>
      <c r="AQ12" s="210">
        <v>0</v>
      </c>
      <c r="AR12" s="66">
        <v>0</v>
      </c>
      <c r="AS12" s="211">
        <f t="shared" si="13"/>
        <v>0</v>
      </c>
      <c r="AT12" s="210">
        <v>6285.437717859616</v>
      </c>
      <c r="AU12" s="66">
        <v>93.627736132237629</v>
      </c>
      <c r="AV12" s="211">
        <f t="shared" si="14"/>
        <v>6191.8099817273787</v>
      </c>
      <c r="AW12" s="210">
        <v>-14311.4375</v>
      </c>
      <c r="AX12" s="66">
        <v>-11919.764999999999</v>
      </c>
      <c r="AY12" s="211">
        <f t="shared" si="15"/>
        <v>2391.6725000000006</v>
      </c>
      <c r="AZ12" s="210">
        <v>308.25000000000023</v>
      </c>
      <c r="BA12" s="66">
        <v>0</v>
      </c>
      <c r="BB12" s="211">
        <f t="shared" si="16"/>
        <v>308.25000000000023</v>
      </c>
      <c r="BC12" s="210">
        <v>2253.4588663338841</v>
      </c>
      <c r="BD12" s="66">
        <v>1387.4146563455317</v>
      </c>
      <c r="BE12" s="211">
        <f t="shared" si="17"/>
        <v>866.04420998835235</v>
      </c>
      <c r="BF12" s="210">
        <v>3667</v>
      </c>
      <c r="BG12" s="66">
        <v>3037.25</v>
      </c>
      <c r="BH12" s="211">
        <f t="shared" si="18"/>
        <v>-629.75</v>
      </c>
      <c r="BI12" s="210">
        <v>1.4275</v>
      </c>
      <c r="BJ12" s="66">
        <v>288</v>
      </c>
      <c r="BK12" s="211">
        <f t="shared" si="19"/>
        <v>286.57249999999999</v>
      </c>
      <c r="BL12" s="318">
        <f t="shared" si="20"/>
        <v>-495.63102119037126</v>
      </c>
      <c r="BM12" s="317">
        <f t="shared" si="21"/>
        <v>8693.7526975253641</v>
      </c>
    </row>
    <row r="13" spans="1:65" ht="15" x14ac:dyDescent="0.2">
      <c r="A13" s="405"/>
      <c r="B13" s="217" t="s">
        <v>15</v>
      </c>
      <c r="C13" s="215">
        <f t="shared" si="0"/>
        <v>0.6936321933573848</v>
      </c>
      <c r="D13" s="210">
        <v>20738.524072249998</v>
      </c>
      <c r="E13" s="214">
        <v>0.19001718175199625</v>
      </c>
      <c r="F13" s="206">
        <v>20928.986722500002</v>
      </c>
      <c r="G13" s="213">
        <v>0.19176231749133391</v>
      </c>
      <c r="H13" s="212">
        <f t="shared" si="1"/>
        <v>-190.46265025000321</v>
      </c>
      <c r="I13" s="210">
        <v>29898.445128201754</v>
      </c>
      <c r="J13" s="214">
        <v>0.27394515936790209</v>
      </c>
      <c r="K13" s="206">
        <v>30083.015855936359</v>
      </c>
      <c r="L13" s="213">
        <v>0.27563631790453968</v>
      </c>
      <c r="M13" s="212">
        <f t="shared" si="2"/>
        <v>-184.57072773460459</v>
      </c>
      <c r="N13" s="210">
        <v>12413.813211604614</v>
      </c>
      <c r="O13" s="66">
        <v>13440.811788617355</v>
      </c>
      <c r="P13" s="211">
        <f t="shared" si="3"/>
        <v>-1026.9985770127405</v>
      </c>
      <c r="Q13" s="210">
        <v>6232.8316791631833</v>
      </c>
      <c r="R13" s="66">
        <v>5580.1816631399688</v>
      </c>
      <c r="S13" s="211">
        <f t="shared" si="4"/>
        <v>652.65001602321445</v>
      </c>
      <c r="T13" s="210">
        <v>144.995</v>
      </c>
      <c r="U13" s="66">
        <v>341.185</v>
      </c>
      <c r="V13" s="211">
        <f t="shared" si="5"/>
        <v>-196.19</v>
      </c>
      <c r="W13" s="210">
        <v>3524.9274999999998</v>
      </c>
      <c r="X13" s="66">
        <v>3955</v>
      </c>
      <c r="Y13" s="211">
        <f t="shared" si="6"/>
        <v>-430.07250000000022</v>
      </c>
      <c r="Z13" s="210">
        <v>17235.777186341063</v>
      </c>
      <c r="AA13" s="66">
        <v>9520.4965482426742</v>
      </c>
      <c r="AB13" s="211">
        <f t="shared" si="7"/>
        <v>7715.2806380983893</v>
      </c>
      <c r="AC13" s="210">
        <v>412.58</v>
      </c>
      <c r="AD13" s="66">
        <v>432.34750000000003</v>
      </c>
      <c r="AE13" s="209">
        <f t="shared" si="8"/>
        <v>-19.767500000000041</v>
      </c>
      <c r="AF13" s="70">
        <v>39964.924577108861</v>
      </c>
      <c r="AG13" s="208">
        <v>0.36617949814638923</v>
      </c>
      <c r="AH13" s="207">
        <f t="shared" si="9"/>
        <v>0.51891813363082451</v>
      </c>
      <c r="AI13" s="206">
        <v>33270.022500000006</v>
      </c>
      <c r="AJ13" s="205">
        <v>0.3048373388631368</v>
      </c>
      <c r="AK13" s="204">
        <f t="shared" si="10"/>
        <v>0.62906439941541958</v>
      </c>
      <c r="AL13" s="203">
        <f t="shared" si="11"/>
        <v>6694.9020771088544</v>
      </c>
      <c r="AN13" s="405"/>
      <c r="AO13" s="320" t="s">
        <v>15</v>
      </c>
      <c r="AP13" s="319">
        <f t="shared" si="12"/>
        <v>-190.46265025000321</v>
      </c>
      <c r="AQ13" s="210">
        <v>0</v>
      </c>
      <c r="AR13" s="66">
        <v>0</v>
      </c>
      <c r="AS13" s="211">
        <f t="shared" si="13"/>
        <v>0</v>
      </c>
      <c r="AT13" s="210">
        <v>7974.8282078518832</v>
      </c>
      <c r="AU13" s="66">
        <v>11.405000000001518</v>
      </c>
      <c r="AV13" s="211">
        <f t="shared" si="14"/>
        <v>7963.4232078518817</v>
      </c>
      <c r="AW13" s="210">
        <v>-10456.429999999998</v>
      </c>
      <c r="AX13" s="66">
        <v>-8618.85</v>
      </c>
      <c r="AY13" s="211">
        <f t="shared" si="15"/>
        <v>1837.5799999999981</v>
      </c>
      <c r="AZ13" s="210">
        <v>2.5200000000000102</v>
      </c>
      <c r="BA13" s="66">
        <v>197.30500000000001</v>
      </c>
      <c r="BB13" s="211">
        <f t="shared" si="16"/>
        <v>-194.785</v>
      </c>
      <c r="BC13" s="210">
        <v>3116.8731472512618</v>
      </c>
      <c r="BD13" s="66">
        <v>1909.9957089838233</v>
      </c>
      <c r="BE13" s="211">
        <f t="shared" si="17"/>
        <v>1206.8774382674385</v>
      </c>
      <c r="BF13" s="210">
        <v>203.75</v>
      </c>
      <c r="BG13" s="66">
        <v>400.75</v>
      </c>
      <c r="BH13" s="211">
        <f t="shared" si="18"/>
        <v>197</v>
      </c>
      <c r="BI13" s="210">
        <v>3524.9274999999998</v>
      </c>
      <c r="BJ13" s="66">
        <v>3955</v>
      </c>
      <c r="BK13" s="211">
        <f t="shared" si="19"/>
        <v>430.07250000000022</v>
      </c>
      <c r="BL13" s="318">
        <f t="shared" si="20"/>
        <v>-4554.8034187604608</v>
      </c>
      <c r="BM13" s="317">
        <f t="shared" si="21"/>
        <v>6694.9020771088544</v>
      </c>
    </row>
    <row r="14" spans="1:65" ht="15" x14ac:dyDescent="0.2">
      <c r="A14" s="405"/>
      <c r="B14" s="262" t="s">
        <v>14</v>
      </c>
      <c r="C14" s="186">
        <f t="shared" si="0"/>
        <v>0.68480122909431118</v>
      </c>
      <c r="D14" s="181">
        <v>10056.109249499999</v>
      </c>
      <c r="E14" s="185">
        <v>9.2139321598928944E-2</v>
      </c>
      <c r="F14" s="177">
        <v>11091.774128000001</v>
      </c>
      <c r="G14" s="184">
        <v>0.10162863305699626</v>
      </c>
      <c r="H14" s="183">
        <f t="shared" si="1"/>
        <v>-1035.6648785000016</v>
      </c>
      <c r="I14" s="181">
        <v>14684.712617703359</v>
      </c>
      <c r="J14" s="185">
        <v>0.13454900149754181</v>
      </c>
      <c r="K14" s="177">
        <v>16043.063171066455</v>
      </c>
      <c r="L14" s="184">
        <v>0.14699493167704031</v>
      </c>
      <c r="M14" s="183">
        <f t="shared" si="2"/>
        <v>-1358.350553363096</v>
      </c>
      <c r="N14" s="181">
        <v>5482.7024470412052</v>
      </c>
      <c r="O14" s="43">
        <v>7470.2390343971674</v>
      </c>
      <c r="P14" s="182">
        <f t="shared" si="3"/>
        <v>-1987.5365873559622</v>
      </c>
      <c r="Q14" s="181">
        <v>3183.770505228058</v>
      </c>
      <c r="R14" s="43">
        <v>3778.6376287814264</v>
      </c>
      <c r="S14" s="182">
        <f t="shared" si="4"/>
        <v>-594.8671235533684</v>
      </c>
      <c r="T14" s="181">
        <v>59.07500000000001</v>
      </c>
      <c r="U14" s="43">
        <v>198.43750000000003</v>
      </c>
      <c r="V14" s="182">
        <f t="shared" si="5"/>
        <v>-139.36250000000001</v>
      </c>
      <c r="W14" s="181">
        <v>0</v>
      </c>
      <c r="X14" s="43">
        <v>885</v>
      </c>
      <c r="Y14" s="182">
        <f t="shared" si="6"/>
        <v>-885</v>
      </c>
      <c r="Z14" s="181">
        <v>10416.179662857206</v>
      </c>
      <c r="AA14" s="43">
        <v>10174.735836821406</v>
      </c>
      <c r="AB14" s="182">
        <f t="shared" si="7"/>
        <v>241.44382603580016</v>
      </c>
      <c r="AC14" s="181">
        <v>192.05250000000001</v>
      </c>
      <c r="AD14" s="43">
        <v>207.22750000000002</v>
      </c>
      <c r="AE14" s="180">
        <f t="shared" si="8"/>
        <v>-15.175000000000011</v>
      </c>
      <c r="AF14" s="47">
        <v>19333.780115126472</v>
      </c>
      <c r="AG14" s="179">
        <v>0.17714618442905128</v>
      </c>
      <c r="AH14" s="178">
        <f t="shared" si="9"/>
        <v>0.52013156194076315</v>
      </c>
      <c r="AI14" s="177">
        <v>22714.277500000004</v>
      </c>
      <c r="AJ14" s="176">
        <v>0.20812008489921591</v>
      </c>
      <c r="AK14" s="175">
        <f t="shared" si="10"/>
        <v>0.48831727656756851</v>
      </c>
      <c r="AL14" s="174">
        <f t="shared" si="11"/>
        <v>-3380.4973848735317</v>
      </c>
      <c r="AN14" s="405"/>
      <c r="AO14" s="311" t="s">
        <v>14</v>
      </c>
      <c r="AP14" s="310">
        <f t="shared" si="12"/>
        <v>-1035.6648785000016</v>
      </c>
      <c r="AQ14" s="181">
        <v>0</v>
      </c>
      <c r="AR14" s="43">
        <v>0</v>
      </c>
      <c r="AS14" s="182">
        <f t="shared" si="13"/>
        <v>0</v>
      </c>
      <c r="AT14" s="181">
        <v>1219.996777744361</v>
      </c>
      <c r="AU14" s="43">
        <v>3.6300000001016741E-2</v>
      </c>
      <c r="AV14" s="182">
        <f t="shared" si="14"/>
        <v>1219.9604777443599</v>
      </c>
      <c r="AW14" s="181">
        <v>-6533.3449999999993</v>
      </c>
      <c r="AX14" s="43">
        <v>-4322.3624999999993</v>
      </c>
      <c r="AY14" s="182">
        <f t="shared" si="15"/>
        <v>2210.9825000000001</v>
      </c>
      <c r="AZ14" s="181">
        <v>61.517499999999991</v>
      </c>
      <c r="BA14" s="43">
        <v>0</v>
      </c>
      <c r="BB14" s="182">
        <f t="shared" si="16"/>
        <v>61.517499999999991</v>
      </c>
      <c r="BC14" s="181">
        <v>6189.0065203349295</v>
      </c>
      <c r="BD14" s="43">
        <v>3031.8651796279564</v>
      </c>
      <c r="BE14" s="182">
        <f t="shared" si="17"/>
        <v>3157.1413407069731</v>
      </c>
      <c r="BF14" s="181">
        <v>81.5</v>
      </c>
      <c r="BG14" s="43">
        <v>223.5</v>
      </c>
      <c r="BH14" s="182">
        <f t="shared" si="18"/>
        <v>142</v>
      </c>
      <c r="BI14" s="181">
        <v>0</v>
      </c>
      <c r="BJ14" s="43">
        <v>885</v>
      </c>
      <c r="BK14" s="182">
        <f t="shared" si="19"/>
        <v>885</v>
      </c>
      <c r="BL14" s="309">
        <f t="shared" si="20"/>
        <v>-10021.434324824864</v>
      </c>
      <c r="BM14" s="308">
        <f t="shared" si="21"/>
        <v>-3380.4973848735317</v>
      </c>
    </row>
    <row r="15" spans="1:65" ht="15" x14ac:dyDescent="0.2">
      <c r="A15" s="405"/>
      <c r="B15" s="202" t="s">
        <v>13</v>
      </c>
      <c r="C15" s="158">
        <f t="shared" si="0"/>
        <v>0.65146181439573358</v>
      </c>
      <c r="D15" s="153">
        <v>531.89222449999988</v>
      </c>
      <c r="E15" s="157">
        <v>4.8734741750754091E-3</v>
      </c>
      <c r="F15" s="149">
        <v>47.403905999999992</v>
      </c>
      <c r="G15" s="156">
        <v>4.3433936832348939E-4</v>
      </c>
      <c r="H15" s="155">
        <f t="shared" si="1"/>
        <v>484.48831849999988</v>
      </c>
      <c r="I15" s="153">
        <v>816.45955717812706</v>
      </c>
      <c r="J15" s="157">
        <v>7.4808286032786468E-3</v>
      </c>
      <c r="K15" s="149">
        <v>68.381189472049698</v>
      </c>
      <c r="L15" s="156">
        <v>6.2654420588250498E-4</v>
      </c>
      <c r="M15" s="155">
        <f t="shared" si="2"/>
        <v>748.07836770607742</v>
      </c>
      <c r="N15" s="153">
        <v>5044.3829294729458</v>
      </c>
      <c r="O15" s="21">
        <v>2982.31</v>
      </c>
      <c r="P15" s="154">
        <f t="shared" si="3"/>
        <v>2062.0729294729458</v>
      </c>
      <c r="Q15" s="153">
        <v>1285.6824999999999</v>
      </c>
      <c r="R15" s="21">
        <v>293.3075</v>
      </c>
      <c r="S15" s="154">
        <f t="shared" si="4"/>
        <v>992.37499999999989</v>
      </c>
      <c r="T15" s="153">
        <v>27.022500000000036</v>
      </c>
      <c r="U15" s="21">
        <v>63.75</v>
      </c>
      <c r="V15" s="154">
        <f t="shared" si="5"/>
        <v>-36.727499999999964</v>
      </c>
      <c r="W15" s="153">
        <v>0</v>
      </c>
      <c r="X15" s="21">
        <v>0</v>
      </c>
      <c r="Y15" s="154">
        <f t="shared" si="6"/>
        <v>0</v>
      </c>
      <c r="Z15" s="153">
        <v>2038.92</v>
      </c>
      <c r="AA15" s="21">
        <v>5000</v>
      </c>
      <c r="AB15" s="154">
        <f t="shared" si="7"/>
        <v>-2961.08</v>
      </c>
      <c r="AC15" s="153">
        <v>15.600000000000001</v>
      </c>
      <c r="AD15" s="21">
        <v>0</v>
      </c>
      <c r="AE15" s="152">
        <f t="shared" si="8"/>
        <v>15.600000000000001</v>
      </c>
      <c r="AF15" s="25">
        <v>8411.6079294729461</v>
      </c>
      <c r="AG15" s="151">
        <v>7.7071542178834662E-2</v>
      </c>
      <c r="AH15" s="150">
        <f t="shared" si="9"/>
        <v>6.323312129614761E-2</v>
      </c>
      <c r="AI15" s="149">
        <v>8339.3675000000003</v>
      </c>
      <c r="AJ15" s="148">
        <v>7.6409644643364139E-2</v>
      </c>
      <c r="AK15" s="147">
        <f t="shared" si="10"/>
        <v>5.6843526802242486E-3</v>
      </c>
      <c r="AL15" s="146">
        <f t="shared" si="11"/>
        <v>72.240429472945834</v>
      </c>
      <c r="AN15" s="405"/>
      <c r="AO15" s="316" t="s">
        <v>13</v>
      </c>
      <c r="AP15" s="302">
        <f t="shared" si="12"/>
        <v>484.48831849999988</v>
      </c>
      <c r="AQ15" s="153">
        <v>114.9841000000001</v>
      </c>
      <c r="AR15" s="21">
        <v>0</v>
      </c>
      <c r="AS15" s="154">
        <f t="shared" si="13"/>
        <v>114.9841000000001</v>
      </c>
      <c r="AT15" s="153">
        <v>902.42025359706577</v>
      </c>
      <c r="AU15" s="21">
        <v>327.25221745897102</v>
      </c>
      <c r="AV15" s="154">
        <f t="shared" si="14"/>
        <v>575.16803613809475</v>
      </c>
      <c r="AW15" s="153">
        <v>2864.9249999999993</v>
      </c>
      <c r="AX15" s="21">
        <v>1323.9374999999998</v>
      </c>
      <c r="AY15" s="154">
        <f t="shared" si="15"/>
        <v>1540.9874999999995</v>
      </c>
      <c r="AZ15" s="153">
        <v>77.784999999999926</v>
      </c>
      <c r="BA15" s="21">
        <v>76.872500000000144</v>
      </c>
      <c r="BB15" s="154">
        <f t="shared" si="16"/>
        <v>0.91249999999978115</v>
      </c>
      <c r="BC15" s="153">
        <v>6639.796323845143</v>
      </c>
      <c r="BD15" s="21">
        <v>4291.5933699274919</v>
      </c>
      <c r="BE15" s="154">
        <f t="shared" si="17"/>
        <v>2348.202953917651</v>
      </c>
      <c r="BF15" s="153">
        <v>48.75</v>
      </c>
      <c r="BG15" s="21">
        <v>63.75</v>
      </c>
      <c r="BH15" s="154">
        <f t="shared" si="18"/>
        <v>15</v>
      </c>
      <c r="BI15" s="153">
        <v>0</v>
      </c>
      <c r="BJ15" s="21">
        <v>0</v>
      </c>
      <c r="BK15" s="154">
        <f t="shared" si="19"/>
        <v>0</v>
      </c>
      <c r="BL15" s="301">
        <f t="shared" si="20"/>
        <v>-5007.5029790827984</v>
      </c>
      <c r="BM15" s="300">
        <f t="shared" si="21"/>
        <v>72.240429472945834</v>
      </c>
    </row>
    <row r="16" spans="1:65"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4752.8942512142476</v>
      </c>
      <c r="O16" s="54">
        <v>1978.2175</v>
      </c>
      <c r="P16" s="196">
        <f t="shared" si="3"/>
        <v>2774.6767512142478</v>
      </c>
      <c r="Q16" s="195">
        <v>1036.6971735132079</v>
      </c>
      <c r="R16" s="54">
        <v>177.88499999999999</v>
      </c>
      <c r="S16" s="196">
        <f t="shared" si="4"/>
        <v>858.81217351320788</v>
      </c>
      <c r="T16" s="195">
        <v>0</v>
      </c>
      <c r="U16" s="54">
        <v>22.25</v>
      </c>
      <c r="V16" s="196">
        <f t="shared" si="5"/>
        <v>-22.25</v>
      </c>
      <c r="W16" s="195">
        <v>0</v>
      </c>
      <c r="X16" s="54">
        <v>0</v>
      </c>
      <c r="Y16" s="196">
        <f t="shared" si="6"/>
        <v>0</v>
      </c>
      <c r="Z16" s="195">
        <v>433.50249999999994</v>
      </c>
      <c r="AA16" s="54">
        <v>0</v>
      </c>
      <c r="AB16" s="196">
        <f t="shared" si="7"/>
        <v>433.50249999999994</v>
      </c>
      <c r="AC16" s="195">
        <v>0</v>
      </c>
      <c r="AD16" s="54">
        <v>0</v>
      </c>
      <c r="AE16" s="194">
        <f t="shared" si="8"/>
        <v>0</v>
      </c>
      <c r="AF16" s="58">
        <v>6223.0939247274555</v>
      </c>
      <c r="AG16" s="193">
        <v>5.7019234601027584E-2</v>
      </c>
      <c r="AH16" s="192">
        <f t="shared" si="9"/>
        <v>0</v>
      </c>
      <c r="AI16" s="191">
        <v>2178.3525</v>
      </c>
      <c r="AJ16" s="190">
        <v>1.9959204392057776E-2</v>
      </c>
      <c r="AK16" s="189">
        <f t="shared" si="10"/>
        <v>0</v>
      </c>
      <c r="AL16" s="188">
        <f t="shared" si="11"/>
        <v>4044.7414247274555</v>
      </c>
      <c r="AN16" s="405"/>
      <c r="AO16" s="315" t="s">
        <v>12</v>
      </c>
      <c r="AP16" s="314">
        <f t="shared" si="12"/>
        <v>0</v>
      </c>
      <c r="AQ16" s="195">
        <v>180.30880000000002</v>
      </c>
      <c r="AR16" s="54">
        <v>0</v>
      </c>
      <c r="AS16" s="196">
        <f t="shared" si="13"/>
        <v>180.30880000000002</v>
      </c>
      <c r="AT16" s="195">
        <v>537.61542553833374</v>
      </c>
      <c r="AU16" s="54">
        <v>611.37242221556835</v>
      </c>
      <c r="AV16" s="196">
        <f t="shared" si="14"/>
        <v>-73.756996677234611</v>
      </c>
      <c r="AW16" s="195">
        <v>1851.9850000000006</v>
      </c>
      <c r="AX16" s="54">
        <v>413.7525000000004</v>
      </c>
      <c r="AY16" s="196">
        <f t="shared" si="15"/>
        <v>1438.2325000000001</v>
      </c>
      <c r="AZ16" s="195">
        <v>0</v>
      </c>
      <c r="BA16" s="54">
        <v>0</v>
      </c>
      <c r="BB16" s="196">
        <f t="shared" si="16"/>
        <v>0</v>
      </c>
      <c r="BC16" s="195">
        <v>6336.3310646665514</v>
      </c>
      <c r="BD16" s="54">
        <v>3787.0187927122752</v>
      </c>
      <c r="BE16" s="196">
        <f t="shared" si="17"/>
        <v>2549.3122719542762</v>
      </c>
      <c r="BF16" s="195">
        <v>27</v>
      </c>
      <c r="BG16" s="54">
        <v>22.25</v>
      </c>
      <c r="BH16" s="196">
        <f t="shared" si="18"/>
        <v>-4.75</v>
      </c>
      <c r="BI16" s="195">
        <v>0</v>
      </c>
      <c r="BJ16" s="54">
        <v>0</v>
      </c>
      <c r="BK16" s="196">
        <f t="shared" si="19"/>
        <v>0</v>
      </c>
      <c r="BL16" s="313">
        <f t="shared" si="20"/>
        <v>-44.605150549586142</v>
      </c>
      <c r="BM16" s="312">
        <f t="shared" si="21"/>
        <v>4044.7414247274555</v>
      </c>
    </row>
    <row r="17" spans="1:65"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583.27250000000004</v>
      </c>
      <c r="O17" s="43">
        <v>1537.155</v>
      </c>
      <c r="P17" s="182">
        <f t="shared" si="3"/>
        <v>-953.88249999999994</v>
      </c>
      <c r="Q17" s="181">
        <v>123.09</v>
      </c>
      <c r="R17" s="43">
        <v>144.82749999999999</v>
      </c>
      <c r="S17" s="182">
        <f t="shared" si="4"/>
        <v>-21.737499999999983</v>
      </c>
      <c r="T17" s="181">
        <v>10.25</v>
      </c>
      <c r="U17" s="43">
        <v>13</v>
      </c>
      <c r="V17" s="182">
        <f t="shared" si="5"/>
        <v>-2.75</v>
      </c>
      <c r="W17" s="181">
        <v>0</v>
      </c>
      <c r="X17" s="43">
        <v>0</v>
      </c>
      <c r="Y17" s="182">
        <f t="shared" si="6"/>
        <v>0</v>
      </c>
      <c r="Z17" s="181">
        <v>177.7525</v>
      </c>
      <c r="AA17" s="43">
        <v>0</v>
      </c>
      <c r="AB17" s="182">
        <f t="shared" si="7"/>
        <v>177.7525</v>
      </c>
      <c r="AC17" s="181">
        <v>0</v>
      </c>
      <c r="AD17" s="43">
        <v>0</v>
      </c>
      <c r="AE17" s="180">
        <f t="shared" si="8"/>
        <v>0</v>
      </c>
      <c r="AF17" s="47">
        <v>894.36500000000001</v>
      </c>
      <c r="AG17" s="179">
        <v>8.1946389321420118E-3</v>
      </c>
      <c r="AH17" s="178">
        <f t="shared" si="9"/>
        <v>0</v>
      </c>
      <c r="AI17" s="177">
        <v>1694.9825000000001</v>
      </c>
      <c r="AJ17" s="176">
        <v>1.5530315758565739E-2</v>
      </c>
      <c r="AK17" s="175">
        <f t="shared" si="10"/>
        <v>0</v>
      </c>
      <c r="AL17" s="174">
        <f t="shared" si="11"/>
        <v>-800.61750000000006</v>
      </c>
      <c r="AN17" s="405"/>
      <c r="AO17" s="311" t="s">
        <v>11</v>
      </c>
      <c r="AP17" s="310">
        <f t="shared" si="12"/>
        <v>0</v>
      </c>
      <c r="AQ17" s="181">
        <v>61.168500000000002</v>
      </c>
      <c r="AR17" s="43">
        <v>0</v>
      </c>
      <c r="AS17" s="182">
        <f t="shared" si="13"/>
        <v>61.168500000000002</v>
      </c>
      <c r="AT17" s="181">
        <v>173.04162453625406</v>
      </c>
      <c r="AU17" s="43">
        <v>320.70659894688839</v>
      </c>
      <c r="AV17" s="182">
        <f t="shared" si="14"/>
        <v>-147.66497441063433</v>
      </c>
      <c r="AW17" s="181">
        <v>291.11749999999927</v>
      </c>
      <c r="AX17" s="43">
        <v>647.96499999999969</v>
      </c>
      <c r="AY17" s="182">
        <f t="shared" si="15"/>
        <v>-356.84750000000042</v>
      </c>
      <c r="AZ17" s="181">
        <v>0</v>
      </c>
      <c r="BA17" s="43">
        <v>0</v>
      </c>
      <c r="BB17" s="182">
        <f t="shared" si="16"/>
        <v>0</v>
      </c>
      <c r="BC17" s="181">
        <v>3014.820674796038</v>
      </c>
      <c r="BD17" s="43">
        <v>3018.1388599910965</v>
      </c>
      <c r="BE17" s="182">
        <f t="shared" si="17"/>
        <v>-3.3181851950585042</v>
      </c>
      <c r="BF17" s="181">
        <v>15.5</v>
      </c>
      <c r="BG17" s="43">
        <v>13</v>
      </c>
      <c r="BH17" s="182">
        <f t="shared" si="18"/>
        <v>-2.5</v>
      </c>
      <c r="BI17" s="181">
        <v>0</v>
      </c>
      <c r="BJ17" s="43">
        <v>0</v>
      </c>
      <c r="BK17" s="182">
        <f t="shared" si="19"/>
        <v>0</v>
      </c>
      <c r="BL17" s="309">
        <f t="shared" si="20"/>
        <v>-351.45534039430675</v>
      </c>
      <c r="BM17" s="308">
        <f t="shared" si="21"/>
        <v>-800.61750000000006</v>
      </c>
    </row>
    <row r="18" spans="1:65" ht="15" x14ac:dyDescent="0.2">
      <c r="A18" s="405"/>
      <c r="B18" s="173" t="s">
        <v>10</v>
      </c>
      <c r="C18" s="172">
        <f t="shared" si="0"/>
        <v>0.66288999903609136</v>
      </c>
      <c r="D18" s="167">
        <f>SUM(D6:D17)</f>
        <v>76818.039165250011</v>
      </c>
      <c r="E18" s="171">
        <v>0.70384696900523569</v>
      </c>
      <c r="F18" s="163">
        <f>SUM(F6:F17)</f>
        <v>74983.741174750015</v>
      </c>
      <c r="G18" s="170">
        <v>0.68704023622806409</v>
      </c>
      <c r="H18" s="169">
        <f>SUM(H6:H17)</f>
        <v>1834.2979904999979</v>
      </c>
      <c r="I18" s="167">
        <f>SUM(I6:I17)</f>
        <v>115883.53916479529</v>
      </c>
      <c r="J18" s="171">
        <v>1.0617854697290647</v>
      </c>
      <c r="K18" s="163">
        <f>SUM(K6:K17)</f>
        <v>112866.07147013697</v>
      </c>
      <c r="L18" s="170">
        <v>1.0341379503092658</v>
      </c>
      <c r="M18" s="169">
        <f t="shared" ref="M18:AF18" si="22">SUM(M6:M17)</f>
        <v>3017.4676946583204</v>
      </c>
      <c r="N18" s="167">
        <f t="shared" si="22"/>
        <v>138148.48675079836</v>
      </c>
      <c r="O18" s="32">
        <f t="shared" si="22"/>
        <v>119112.00236477079</v>
      </c>
      <c r="P18" s="168">
        <f t="shared" si="22"/>
        <v>19036.484386027565</v>
      </c>
      <c r="Q18" s="167">
        <f t="shared" si="22"/>
        <v>24888.991097800412</v>
      </c>
      <c r="R18" s="32">
        <f t="shared" si="22"/>
        <v>20829.557875165214</v>
      </c>
      <c r="S18" s="168">
        <f t="shared" si="22"/>
        <v>4059.4332226351971</v>
      </c>
      <c r="T18" s="167">
        <f t="shared" si="22"/>
        <v>9876.8375000000015</v>
      </c>
      <c r="U18" s="32">
        <f t="shared" si="22"/>
        <v>6975.13</v>
      </c>
      <c r="V18" s="168">
        <f t="shared" si="22"/>
        <v>2901.7075000000009</v>
      </c>
      <c r="W18" s="167">
        <f t="shared" si="22"/>
        <v>3530.6299999999997</v>
      </c>
      <c r="X18" s="32">
        <f t="shared" si="22"/>
        <v>6308</v>
      </c>
      <c r="Y18" s="168">
        <f t="shared" si="22"/>
        <v>-2777.37</v>
      </c>
      <c r="Z18" s="167">
        <f t="shared" si="22"/>
        <v>37458.734474163073</v>
      </c>
      <c r="AA18" s="32">
        <f t="shared" si="22"/>
        <v>31322.539885064081</v>
      </c>
      <c r="AB18" s="168">
        <f t="shared" si="22"/>
        <v>6136.1945890989882</v>
      </c>
      <c r="AC18" s="167">
        <f t="shared" si="22"/>
        <v>1576.7524999999998</v>
      </c>
      <c r="AD18" s="32">
        <f t="shared" si="22"/>
        <v>1507.9749999999999</v>
      </c>
      <c r="AE18" s="166">
        <f t="shared" si="22"/>
        <v>68.777500000000003</v>
      </c>
      <c r="AF18" s="36">
        <f t="shared" si="22"/>
        <v>215480.43232276183</v>
      </c>
      <c r="AG18" s="165">
        <v>1.9743441881411907</v>
      </c>
      <c r="AH18" s="164">
        <f t="shared" si="9"/>
        <v>0.35649658921319832</v>
      </c>
      <c r="AI18" s="163">
        <f>SUM(AI6:AI17)</f>
        <v>186055.20512500012</v>
      </c>
      <c r="AJ18" s="162">
        <v>1.7047350542651445</v>
      </c>
      <c r="AK18" s="161">
        <f t="shared" si="10"/>
        <v>0.40301877673549963</v>
      </c>
      <c r="AL18" s="160">
        <f>SUM(AL6:AL17)</f>
        <v>29425.227197761727</v>
      </c>
      <c r="AN18" s="405"/>
      <c r="AO18" s="307" t="s">
        <v>10</v>
      </c>
      <c r="AP18" s="306">
        <f t="shared" ref="AP18:AX18" si="23">SUM(AP6:AP17)</f>
        <v>1834.2979904999979</v>
      </c>
      <c r="AQ18" s="167">
        <f t="shared" si="23"/>
        <v>451.81260000000015</v>
      </c>
      <c r="AR18" s="32">
        <f t="shared" si="23"/>
        <v>0</v>
      </c>
      <c r="AS18" s="168">
        <f t="shared" si="23"/>
        <v>451.81260000000015</v>
      </c>
      <c r="AT18" s="167">
        <f t="shared" si="23"/>
        <v>22585.246649874061</v>
      </c>
      <c r="AU18" s="32">
        <f t="shared" si="23"/>
        <v>4643.6177780861381</v>
      </c>
      <c r="AV18" s="168">
        <f t="shared" si="23"/>
        <v>17941.628871787922</v>
      </c>
      <c r="AW18" s="167">
        <f t="shared" si="23"/>
        <v>-3955.0225</v>
      </c>
      <c r="AX18" s="32">
        <f t="shared" si="23"/>
        <v>1084.232500000001</v>
      </c>
      <c r="AY18" s="168">
        <f t="shared" si="15"/>
        <v>-5039.255000000001</v>
      </c>
      <c r="AZ18" s="167">
        <f t="shared" ref="AZ18:BK18" si="24">SUM(AZ6:AZ17)</f>
        <v>1792.3699999999985</v>
      </c>
      <c r="BA18" s="32">
        <f t="shared" si="24"/>
        <v>1858.5624999999977</v>
      </c>
      <c r="BB18" s="168">
        <f t="shared" si="24"/>
        <v>-66.19249999999893</v>
      </c>
      <c r="BC18" s="167">
        <f t="shared" si="24"/>
        <v>37347.709949521399</v>
      </c>
      <c r="BD18" s="32">
        <f t="shared" si="24"/>
        <v>23025.624132024492</v>
      </c>
      <c r="BE18" s="168">
        <f t="shared" si="24"/>
        <v>14322.085817496914</v>
      </c>
      <c r="BF18" s="167">
        <f t="shared" si="24"/>
        <v>28529.25</v>
      </c>
      <c r="BG18" s="32">
        <f t="shared" si="24"/>
        <v>23001.5</v>
      </c>
      <c r="BH18" s="168">
        <f t="shared" si="24"/>
        <v>-5527.75</v>
      </c>
      <c r="BI18" s="167">
        <f t="shared" si="24"/>
        <v>3530.6299999999997</v>
      </c>
      <c r="BJ18" s="32">
        <f t="shared" si="24"/>
        <v>6308</v>
      </c>
      <c r="BK18" s="168">
        <f t="shared" si="24"/>
        <v>2777.37</v>
      </c>
      <c r="BL18" s="305">
        <f t="shared" si="20"/>
        <v>2731.229417976891</v>
      </c>
      <c r="BM18" s="304">
        <f>SUM(BM6:BM17)</f>
        <v>29425.227197761727</v>
      </c>
    </row>
    <row r="19" spans="1:65" ht="15" x14ac:dyDescent="0.2">
      <c r="A19" s="405"/>
      <c r="B19" s="159" t="s">
        <v>9</v>
      </c>
      <c r="C19" s="158">
        <f t="shared" si="0"/>
        <v>0.66298014266794891</v>
      </c>
      <c r="D19" s="153">
        <f>SUM(D9:D14)</f>
        <v>76281.256130499998</v>
      </c>
      <c r="E19" s="157">
        <v>0.69892868267395503</v>
      </c>
      <c r="F19" s="149">
        <f>SUM(F9:F14)</f>
        <v>74936.337268750009</v>
      </c>
      <c r="G19" s="156">
        <v>0.68660589685974061</v>
      </c>
      <c r="H19" s="155">
        <f>SUM(H9:H14)</f>
        <v>1344.9188617499981</v>
      </c>
      <c r="I19" s="153">
        <f>SUM(I9:I14)</f>
        <v>115058.13103772729</v>
      </c>
      <c r="J19" s="157">
        <v>1.0542226496578659</v>
      </c>
      <c r="K19" s="149">
        <f>SUM(K9:K14)</f>
        <v>112797.69028066492</v>
      </c>
      <c r="L19" s="156">
        <v>1.0335114061033832</v>
      </c>
      <c r="M19" s="155">
        <f t="shared" ref="M19:AF19" si="25">SUM(M9:M14)</f>
        <v>2260.4407570623662</v>
      </c>
      <c r="N19" s="153">
        <f t="shared" si="25"/>
        <v>122492.95456785338</v>
      </c>
      <c r="O19" s="21">
        <f t="shared" si="25"/>
        <v>109165.3123647708</v>
      </c>
      <c r="P19" s="154">
        <f t="shared" si="25"/>
        <v>13327.642203082574</v>
      </c>
      <c r="Q19" s="153">
        <f t="shared" si="25"/>
        <v>21627.976926318548</v>
      </c>
      <c r="R19" s="21">
        <f t="shared" si="25"/>
        <v>19867.045375165217</v>
      </c>
      <c r="S19" s="154">
        <f t="shared" si="25"/>
        <v>1760.9315511533327</v>
      </c>
      <c r="T19" s="153">
        <f t="shared" si="25"/>
        <v>9838.8150000000023</v>
      </c>
      <c r="U19" s="21">
        <f t="shared" si="25"/>
        <v>6870.13</v>
      </c>
      <c r="V19" s="154">
        <f t="shared" si="25"/>
        <v>2968.6850000000009</v>
      </c>
      <c r="W19" s="153">
        <f t="shared" si="25"/>
        <v>3530.6299999999997</v>
      </c>
      <c r="X19" s="21">
        <f t="shared" si="25"/>
        <v>6308</v>
      </c>
      <c r="Y19" s="154">
        <f t="shared" si="25"/>
        <v>-2777.37</v>
      </c>
      <c r="Z19" s="153">
        <f t="shared" si="25"/>
        <v>33540.046849198268</v>
      </c>
      <c r="AA19" s="21">
        <f t="shared" si="25"/>
        <v>22974.91738506408</v>
      </c>
      <c r="AB19" s="154">
        <f t="shared" si="25"/>
        <v>10565.12946413419</v>
      </c>
      <c r="AC19" s="153">
        <f t="shared" si="25"/>
        <v>1561.1524999999999</v>
      </c>
      <c r="AD19" s="21">
        <f t="shared" si="25"/>
        <v>1507.9749999999999</v>
      </c>
      <c r="AE19" s="152">
        <f t="shared" si="25"/>
        <v>53.177500000000009</v>
      </c>
      <c r="AF19" s="25">
        <f t="shared" si="25"/>
        <v>192591.57584337017</v>
      </c>
      <c r="AG19" s="151">
        <v>1.7646245385370203</v>
      </c>
      <c r="AH19" s="150">
        <f t="shared" si="9"/>
        <v>0.39607784398907253</v>
      </c>
      <c r="AI19" s="149">
        <f>SUM(AI9:AI14)</f>
        <v>166693.38012500011</v>
      </c>
      <c r="AJ19" s="148">
        <v>1.527331891747483</v>
      </c>
      <c r="AK19" s="147">
        <f t="shared" si="10"/>
        <v>0.4495459700472611</v>
      </c>
      <c r="AL19" s="146">
        <f>SUM(AL9:AL14)</f>
        <v>25898.195718370072</v>
      </c>
      <c r="AN19" s="405"/>
      <c r="AO19" s="303" t="s">
        <v>9</v>
      </c>
      <c r="AP19" s="302">
        <f t="shared" ref="AP19:AX19" si="26">SUM(AP9:AP14)</f>
        <v>1344.9188617499981</v>
      </c>
      <c r="AQ19" s="153">
        <f t="shared" si="26"/>
        <v>0</v>
      </c>
      <c r="AR19" s="21">
        <f t="shared" si="26"/>
        <v>0</v>
      </c>
      <c r="AS19" s="154">
        <f t="shared" si="26"/>
        <v>0</v>
      </c>
      <c r="AT19" s="153">
        <f t="shared" si="26"/>
        <v>19539.577807682006</v>
      </c>
      <c r="AU19" s="21">
        <f t="shared" si="26"/>
        <v>2767.1682962989971</v>
      </c>
      <c r="AV19" s="154">
        <f t="shared" si="26"/>
        <v>16772.409511383012</v>
      </c>
      <c r="AW19" s="153">
        <f t="shared" si="26"/>
        <v>-11397.64</v>
      </c>
      <c r="AX19" s="21">
        <f t="shared" si="26"/>
        <v>-6248.9699999999993</v>
      </c>
      <c r="AY19" s="154">
        <f t="shared" si="15"/>
        <v>5148.67</v>
      </c>
      <c r="AZ19" s="153">
        <f t="shared" ref="AZ19:BK19" si="27">SUM(AZ9:AZ14)</f>
        <v>1649.1324999999988</v>
      </c>
      <c r="BA19" s="21">
        <f t="shared" si="27"/>
        <v>1721.6224999999979</v>
      </c>
      <c r="BB19" s="154">
        <f t="shared" si="27"/>
        <v>-72.489999999999071</v>
      </c>
      <c r="BC19" s="153">
        <f t="shared" si="27"/>
        <v>16789.068577699541</v>
      </c>
      <c r="BD19" s="21">
        <f t="shared" si="27"/>
        <v>8551.6151347534542</v>
      </c>
      <c r="BE19" s="154">
        <f t="shared" si="27"/>
        <v>8237.4534429460873</v>
      </c>
      <c r="BF19" s="153">
        <f t="shared" si="27"/>
        <v>28431</v>
      </c>
      <c r="BG19" s="21">
        <f t="shared" si="27"/>
        <v>22896.5</v>
      </c>
      <c r="BH19" s="154">
        <f t="shared" si="27"/>
        <v>-5534.5</v>
      </c>
      <c r="BI19" s="153">
        <f t="shared" si="27"/>
        <v>3530.6299999999997</v>
      </c>
      <c r="BJ19" s="21">
        <f t="shared" si="27"/>
        <v>6308</v>
      </c>
      <c r="BK19" s="154">
        <f t="shared" si="27"/>
        <v>2777.37</v>
      </c>
      <c r="BL19" s="301">
        <f t="shared" si="20"/>
        <v>-2775.6360977090244</v>
      </c>
      <c r="BM19" s="300">
        <f>SUM(BM9:BM14)</f>
        <v>25898.195718370072</v>
      </c>
    </row>
    <row r="20" spans="1:65" ht="15.75" thickBot="1" x14ac:dyDescent="0.25">
      <c r="A20" s="406"/>
      <c r="B20" s="261" t="s">
        <v>8</v>
      </c>
      <c r="C20" s="260">
        <f t="shared" si="0"/>
        <v>0.65032438759326039</v>
      </c>
      <c r="D20" s="255">
        <f>SUM(D6:D8,D15:D17)</f>
        <v>536.78303474999984</v>
      </c>
      <c r="E20" s="259">
        <v>4.918286331280503E-3</v>
      </c>
      <c r="F20" s="249">
        <f>SUM(F6:F8,F15:F17)</f>
        <v>47.403905999999992</v>
      </c>
      <c r="G20" s="258">
        <v>4.3433936832348939E-4</v>
      </c>
      <c r="H20" s="257">
        <f>SUM(H6:H8,H15:H17)</f>
        <v>489.37912874999989</v>
      </c>
      <c r="I20" s="255">
        <f>SUM(I6:I8,I15:I17)</f>
        <v>825.40812706800409</v>
      </c>
      <c r="J20" s="259">
        <v>7.5628200711989925E-3</v>
      </c>
      <c r="K20" s="249">
        <f>SUM(K6:K8,K15:K17)</f>
        <v>68.381189472049698</v>
      </c>
      <c r="L20" s="258">
        <v>6.2654420588250498E-4</v>
      </c>
      <c r="M20" s="257">
        <f t="shared" ref="M20:AF20" si="28">SUM(M6:M8,M15:M17)</f>
        <v>757.02693759595445</v>
      </c>
      <c r="N20" s="255">
        <f t="shared" si="28"/>
        <v>15655.532182944989</v>
      </c>
      <c r="O20" s="254">
        <f t="shared" si="28"/>
        <v>9946.69</v>
      </c>
      <c r="P20" s="256">
        <f t="shared" si="28"/>
        <v>5708.8421829449917</v>
      </c>
      <c r="Q20" s="255">
        <f t="shared" si="28"/>
        <v>3261.0141714818651</v>
      </c>
      <c r="R20" s="254">
        <f t="shared" si="28"/>
        <v>962.51250000000027</v>
      </c>
      <c r="S20" s="256">
        <f t="shared" si="28"/>
        <v>2298.5016714818644</v>
      </c>
      <c r="T20" s="255">
        <f t="shared" si="28"/>
        <v>38.022500000000036</v>
      </c>
      <c r="U20" s="254">
        <f t="shared" si="28"/>
        <v>105</v>
      </c>
      <c r="V20" s="256">
        <f t="shared" si="28"/>
        <v>-66.977499999999964</v>
      </c>
      <c r="W20" s="255">
        <f t="shared" si="28"/>
        <v>0</v>
      </c>
      <c r="X20" s="254">
        <f t="shared" si="28"/>
        <v>0</v>
      </c>
      <c r="Y20" s="256">
        <f t="shared" si="28"/>
        <v>0</v>
      </c>
      <c r="Z20" s="255">
        <f t="shared" si="28"/>
        <v>3918.6876249647985</v>
      </c>
      <c r="AA20" s="254">
        <f t="shared" si="28"/>
        <v>8347.6224999999995</v>
      </c>
      <c r="AB20" s="256">
        <f t="shared" si="28"/>
        <v>-4428.9348750352019</v>
      </c>
      <c r="AC20" s="255">
        <f t="shared" si="28"/>
        <v>15.600000000000001</v>
      </c>
      <c r="AD20" s="254">
        <f t="shared" si="28"/>
        <v>0</v>
      </c>
      <c r="AE20" s="253">
        <f t="shared" si="28"/>
        <v>15.600000000000001</v>
      </c>
      <c r="AF20" s="252">
        <f t="shared" si="28"/>
        <v>22888.856479391656</v>
      </c>
      <c r="AG20" s="251">
        <v>0.20971964960417033</v>
      </c>
      <c r="AH20" s="250">
        <f t="shared" si="9"/>
        <v>2.3451719190659477E-2</v>
      </c>
      <c r="AI20" s="249">
        <f>SUM(AI6:AI8,AI15:AI17)</f>
        <v>19361.824999999997</v>
      </c>
      <c r="AJ20" s="248">
        <v>0.17740316251766142</v>
      </c>
      <c r="AK20" s="247">
        <f t="shared" si="10"/>
        <v>2.4483180691902751E-3</v>
      </c>
      <c r="AL20" s="246">
        <f>SUM(AL6:AL8,AL15:AL17)</f>
        <v>3527.0314793916532</v>
      </c>
      <c r="AN20" s="406"/>
      <c r="AO20" s="332" t="s">
        <v>8</v>
      </c>
      <c r="AP20" s="331">
        <f t="shared" ref="AP20:AX20" si="29">SUM(AP6:AP8,AP15:AP17)</f>
        <v>489.37912874999989</v>
      </c>
      <c r="AQ20" s="255">
        <f t="shared" si="29"/>
        <v>451.81260000000015</v>
      </c>
      <c r="AR20" s="254">
        <f t="shared" si="29"/>
        <v>0</v>
      </c>
      <c r="AS20" s="256">
        <f t="shared" si="29"/>
        <v>451.81260000000015</v>
      </c>
      <c r="AT20" s="255">
        <f t="shared" si="29"/>
        <v>3045.6688421920544</v>
      </c>
      <c r="AU20" s="254">
        <f t="shared" si="29"/>
        <v>1876.4494817871414</v>
      </c>
      <c r="AV20" s="256">
        <f t="shared" si="29"/>
        <v>1169.2193604049128</v>
      </c>
      <c r="AW20" s="255">
        <f t="shared" si="29"/>
        <v>7442.6174999999994</v>
      </c>
      <c r="AX20" s="254">
        <f t="shared" si="29"/>
        <v>7333.2024999999994</v>
      </c>
      <c r="AY20" s="256">
        <f t="shared" si="15"/>
        <v>109.41499999999996</v>
      </c>
      <c r="AZ20" s="255">
        <f t="shared" ref="AZ20:BK20" si="30">SUM(AZ6:AZ8,AZ15:AZ17)</f>
        <v>143.23749999999981</v>
      </c>
      <c r="BA20" s="254">
        <f t="shared" si="30"/>
        <v>136.93999999999966</v>
      </c>
      <c r="BB20" s="256">
        <f t="shared" si="30"/>
        <v>6.2975000000001415</v>
      </c>
      <c r="BC20" s="255">
        <f t="shared" si="30"/>
        <v>20558.641371821865</v>
      </c>
      <c r="BD20" s="254">
        <f t="shared" si="30"/>
        <v>14474.008997271038</v>
      </c>
      <c r="BE20" s="256">
        <f t="shared" si="30"/>
        <v>6084.6323745508244</v>
      </c>
      <c r="BF20" s="255">
        <f t="shared" si="30"/>
        <v>98.25</v>
      </c>
      <c r="BG20" s="254">
        <f t="shared" si="30"/>
        <v>105</v>
      </c>
      <c r="BH20" s="256">
        <f t="shared" si="30"/>
        <v>6.75</v>
      </c>
      <c r="BI20" s="255">
        <f t="shared" si="30"/>
        <v>0</v>
      </c>
      <c r="BJ20" s="254">
        <f t="shared" si="30"/>
        <v>0</v>
      </c>
      <c r="BK20" s="256">
        <f t="shared" si="30"/>
        <v>0</v>
      </c>
      <c r="BL20" s="330">
        <f t="shared" si="20"/>
        <v>-4790.4744843140843</v>
      </c>
      <c r="BM20" s="329">
        <f>SUM(BM6:BM8,BM15:BM17)</f>
        <v>3527.0314793916532</v>
      </c>
    </row>
    <row r="21" spans="1:65" ht="15.75" thickTop="1" x14ac:dyDescent="0.2">
      <c r="A21" s="404" t="s">
        <v>51</v>
      </c>
      <c r="B21" s="245" t="s">
        <v>22</v>
      </c>
      <c r="C21" s="244">
        <f t="shared" si="0"/>
        <v>1</v>
      </c>
      <c r="D21" s="239">
        <v>0</v>
      </c>
      <c r="E21" s="243">
        <v>0</v>
      </c>
      <c r="F21" s="235">
        <v>0</v>
      </c>
      <c r="G21" s="242">
        <v>0</v>
      </c>
      <c r="H21" s="241">
        <f t="shared" ref="H21:H32" si="31">D21-F21</f>
        <v>0</v>
      </c>
      <c r="I21" s="239">
        <v>0</v>
      </c>
      <c r="J21" s="243">
        <v>0</v>
      </c>
      <c r="K21" s="235">
        <v>0</v>
      </c>
      <c r="L21" s="242">
        <v>0</v>
      </c>
      <c r="M21" s="241">
        <f t="shared" ref="M21:M32" si="32">I21-K21</f>
        <v>0</v>
      </c>
      <c r="N21" s="239">
        <v>544.98750000000007</v>
      </c>
      <c r="O21" s="88">
        <v>696.95916666666653</v>
      </c>
      <c r="P21" s="240">
        <f t="shared" ref="P21:P32" si="33">N21-O21</f>
        <v>-151.97166666666647</v>
      </c>
      <c r="Q21" s="239">
        <v>70.085833333333326</v>
      </c>
      <c r="R21" s="88">
        <v>101.62416666666667</v>
      </c>
      <c r="S21" s="240">
        <f t="shared" ref="S21:S32" si="34">Q21-R21</f>
        <v>-31.538333333333341</v>
      </c>
      <c r="T21" s="239">
        <v>1.8333333333333333</v>
      </c>
      <c r="U21" s="88">
        <v>4.583333333333333</v>
      </c>
      <c r="V21" s="240">
        <f t="shared" ref="V21:V32" si="35">T21-U21</f>
        <v>-2.75</v>
      </c>
      <c r="W21" s="239">
        <v>0</v>
      </c>
      <c r="X21" s="88">
        <v>0</v>
      </c>
      <c r="Y21" s="240">
        <f t="shared" ref="Y21:Y32" si="36">W21-X21</f>
        <v>0</v>
      </c>
      <c r="Z21" s="239">
        <v>49.672499999999992</v>
      </c>
      <c r="AA21" s="88">
        <v>0</v>
      </c>
      <c r="AB21" s="240">
        <f t="shared" ref="AB21:AB32" si="37">Z21-AA21</f>
        <v>49.672499999999992</v>
      </c>
      <c r="AC21" s="239">
        <v>0</v>
      </c>
      <c r="AD21" s="88">
        <v>0</v>
      </c>
      <c r="AE21" s="238">
        <f t="shared" ref="AE21:AE32" si="38">AC21-AD21</f>
        <v>0</v>
      </c>
      <c r="AF21" s="92">
        <v>666.57916666666677</v>
      </c>
      <c r="AG21" s="237">
        <v>6.1075462372984701E-3</v>
      </c>
      <c r="AH21" s="236">
        <f t="shared" si="9"/>
        <v>0</v>
      </c>
      <c r="AI21" s="235">
        <v>803.16666666666663</v>
      </c>
      <c r="AJ21" s="234">
        <v>7.3590328750226313E-3</v>
      </c>
      <c r="AK21" s="233">
        <f t="shared" si="10"/>
        <v>0</v>
      </c>
      <c r="AL21" s="232">
        <f t="shared" ref="AL21:AL32" si="39">AF21-AI21</f>
        <v>-136.58749999999986</v>
      </c>
      <c r="AN21" s="404" t="s">
        <v>51</v>
      </c>
      <c r="AO21" s="328" t="s">
        <v>22</v>
      </c>
      <c r="AP21" s="327">
        <f t="shared" ref="AP21:AP32" si="40">D21-F21</f>
        <v>0</v>
      </c>
      <c r="AQ21" s="239">
        <v>9.7103999999999981</v>
      </c>
      <c r="AR21" s="88">
        <v>0</v>
      </c>
      <c r="AS21" s="240">
        <f t="shared" ref="AS21:AS32" si="41">AQ21-AR21</f>
        <v>9.7103999999999981</v>
      </c>
      <c r="AT21" s="239">
        <v>119.94237501016072</v>
      </c>
      <c r="AU21" s="88">
        <v>172.32407862228285</v>
      </c>
      <c r="AV21" s="240">
        <f t="shared" ref="AV21:AV32" si="42">AT21-AU21</f>
        <v>-52.381703612122138</v>
      </c>
      <c r="AW21" s="239">
        <v>258.37666666666695</v>
      </c>
      <c r="AX21" s="88">
        <v>143.72833333333301</v>
      </c>
      <c r="AY21" s="240">
        <f t="shared" si="15"/>
        <v>114.64833333333394</v>
      </c>
      <c r="AZ21" s="239">
        <v>0</v>
      </c>
      <c r="BA21" s="88">
        <v>0</v>
      </c>
      <c r="BB21" s="240">
        <f t="shared" ref="BB21:BB32" si="43">AZ21-BA21</f>
        <v>0</v>
      </c>
      <c r="BC21" s="239">
        <v>1806.8789650772521</v>
      </c>
      <c r="BD21" s="88">
        <v>2162.8592275723672</v>
      </c>
      <c r="BE21" s="240">
        <f t="shared" ref="BE21:BE32" si="44">BC21-BD21</f>
        <v>-355.98026249511508</v>
      </c>
      <c r="BF21" s="239">
        <v>4.666666666666667</v>
      </c>
      <c r="BG21" s="88">
        <v>4.583333333333333</v>
      </c>
      <c r="BH21" s="240">
        <f t="shared" ref="BH21:BH32" si="45">BG21-BF21</f>
        <v>-8.3333333333333925E-2</v>
      </c>
      <c r="BI21" s="239">
        <v>0</v>
      </c>
      <c r="BJ21" s="88">
        <v>0</v>
      </c>
      <c r="BK21" s="240">
        <f t="shared" ref="BK21:BK32" si="46">BJ21-BI21</f>
        <v>0</v>
      </c>
      <c r="BL21" s="326">
        <f t="shared" si="20"/>
        <v>147.49906610723673</v>
      </c>
      <c r="BM21" s="325">
        <f t="shared" ref="BM21:BM32" si="47">AL21</f>
        <v>-136.58749999999986</v>
      </c>
    </row>
    <row r="22" spans="1:65" ht="15" x14ac:dyDescent="0.2">
      <c r="A22" s="405"/>
      <c r="B22" s="217" t="s">
        <v>21</v>
      </c>
      <c r="C22" s="215">
        <f t="shared" si="0"/>
        <v>1</v>
      </c>
      <c r="D22" s="210">
        <v>0</v>
      </c>
      <c r="E22" s="214">
        <v>0</v>
      </c>
      <c r="F22" s="206">
        <v>0</v>
      </c>
      <c r="G22" s="213">
        <v>0</v>
      </c>
      <c r="H22" s="212">
        <f t="shared" si="31"/>
        <v>0</v>
      </c>
      <c r="I22" s="210">
        <v>0</v>
      </c>
      <c r="J22" s="214">
        <v>0</v>
      </c>
      <c r="K22" s="206">
        <v>0</v>
      </c>
      <c r="L22" s="213">
        <v>0</v>
      </c>
      <c r="M22" s="212">
        <f t="shared" si="32"/>
        <v>0</v>
      </c>
      <c r="N22" s="210">
        <v>889.33666666666647</v>
      </c>
      <c r="O22" s="66">
        <v>739.32</v>
      </c>
      <c r="P22" s="211">
        <f t="shared" si="33"/>
        <v>150.01666666666642</v>
      </c>
      <c r="Q22" s="210">
        <v>79.071666666666729</v>
      </c>
      <c r="R22" s="66">
        <v>77.375</v>
      </c>
      <c r="S22" s="211">
        <f t="shared" si="34"/>
        <v>1.6966666666667294</v>
      </c>
      <c r="T22" s="210">
        <v>0.16666666666666666</v>
      </c>
      <c r="U22" s="66">
        <v>0.5</v>
      </c>
      <c r="V22" s="211">
        <f t="shared" si="35"/>
        <v>-0.33333333333333337</v>
      </c>
      <c r="W22" s="210">
        <v>0</v>
      </c>
      <c r="X22" s="66">
        <v>0</v>
      </c>
      <c r="Y22" s="211">
        <f t="shared" si="36"/>
        <v>0</v>
      </c>
      <c r="Z22" s="210">
        <v>900.19083333333344</v>
      </c>
      <c r="AA22" s="66">
        <v>0</v>
      </c>
      <c r="AB22" s="211">
        <f t="shared" si="37"/>
        <v>900.19083333333344</v>
      </c>
      <c r="AC22" s="210">
        <v>0</v>
      </c>
      <c r="AD22" s="66">
        <v>0</v>
      </c>
      <c r="AE22" s="209">
        <f t="shared" si="38"/>
        <v>0</v>
      </c>
      <c r="AF22" s="70">
        <v>1868.7658333333334</v>
      </c>
      <c r="AG22" s="208">
        <v>1.712260794294292E-2</v>
      </c>
      <c r="AH22" s="207">
        <f t="shared" si="9"/>
        <v>0</v>
      </c>
      <c r="AI22" s="206">
        <v>817.19500000000005</v>
      </c>
      <c r="AJ22" s="205">
        <v>7.4875677986770538E-3</v>
      </c>
      <c r="AK22" s="204">
        <f t="shared" si="10"/>
        <v>0</v>
      </c>
      <c r="AL22" s="203">
        <f t="shared" si="39"/>
        <v>1051.5708333333332</v>
      </c>
      <c r="AN22" s="405"/>
      <c r="AO22" s="320" t="s">
        <v>21</v>
      </c>
      <c r="AP22" s="319">
        <f t="shared" si="40"/>
        <v>0</v>
      </c>
      <c r="AQ22" s="210">
        <v>45.309600000000053</v>
      </c>
      <c r="AR22" s="66">
        <v>0</v>
      </c>
      <c r="AS22" s="211">
        <f t="shared" si="41"/>
        <v>45.309600000000053</v>
      </c>
      <c r="AT22" s="210">
        <v>1151.9479168440946</v>
      </c>
      <c r="AU22" s="66">
        <v>197.14178092312042</v>
      </c>
      <c r="AV22" s="211">
        <f t="shared" si="42"/>
        <v>954.80613592097416</v>
      </c>
      <c r="AW22" s="210">
        <v>523.8399999999998</v>
      </c>
      <c r="AX22" s="66">
        <v>135.56833333333358</v>
      </c>
      <c r="AY22" s="211">
        <f t="shared" si="15"/>
        <v>388.27166666666619</v>
      </c>
      <c r="AZ22" s="210">
        <v>0</v>
      </c>
      <c r="BA22" s="66">
        <v>0</v>
      </c>
      <c r="BB22" s="211">
        <f t="shared" si="43"/>
        <v>0</v>
      </c>
      <c r="BC22" s="210">
        <v>1410.8645315239673</v>
      </c>
      <c r="BD22" s="66">
        <v>1627.3319209263511</v>
      </c>
      <c r="BE22" s="211">
        <f t="shared" si="44"/>
        <v>-216.46738940238379</v>
      </c>
      <c r="BF22" s="210">
        <v>0.58333333333333337</v>
      </c>
      <c r="BG22" s="66">
        <v>0.5</v>
      </c>
      <c r="BH22" s="211">
        <f t="shared" si="45"/>
        <v>-8.333333333333337E-2</v>
      </c>
      <c r="BI22" s="210">
        <v>0</v>
      </c>
      <c r="BJ22" s="66">
        <v>0</v>
      </c>
      <c r="BK22" s="211">
        <f t="shared" si="46"/>
        <v>0</v>
      </c>
      <c r="BL22" s="318">
        <f t="shared" si="20"/>
        <v>-120.26584651859008</v>
      </c>
      <c r="BM22" s="317">
        <f t="shared" si="47"/>
        <v>1051.5708333333332</v>
      </c>
    </row>
    <row r="23" spans="1:65" ht="15" x14ac:dyDescent="0.2">
      <c r="A23" s="405"/>
      <c r="B23" s="231" t="s">
        <v>20</v>
      </c>
      <c r="C23" s="230">
        <f t="shared" si="0"/>
        <v>0.57322141790127523</v>
      </c>
      <c r="D23" s="225">
        <v>18.081470583333331</v>
      </c>
      <c r="E23" s="229">
        <v>1.6567187087214262E-4</v>
      </c>
      <c r="F23" s="221">
        <v>0</v>
      </c>
      <c r="G23" s="228">
        <v>0</v>
      </c>
      <c r="H23" s="227">
        <f t="shared" si="31"/>
        <v>18.081470583333331</v>
      </c>
      <c r="I23" s="225">
        <v>31.54360604587086</v>
      </c>
      <c r="J23" s="229">
        <v>2.8901898236586123E-4</v>
      </c>
      <c r="K23" s="221">
        <v>0</v>
      </c>
      <c r="L23" s="228">
        <v>0</v>
      </c>
      <c r="M23" s="227">
        <f t="shared" si="32"/>
        <v>31.54360604587086</v>
      </c>
      <c r="N23" s="225">
        <v>3061.3291195795023</v>
      </c>
      <c r="O23" s="77">
        <v>1401.2241666666666</v>
      </c>
      <c r="P23" s="226">
        <f t="shared" si="33"/>
        <v>1660.1049529128356</v>
      </c>
      <c r="Q23" s="225">
        <v>729.32588042049781</v>
      </c>
      <c r="R23" s="77">
        <v>196.90250000000003</v>
      </c>
      <c r="S23" s="226">
        <f t="shared" si="34"/>
        <v>532.42338042049778</v>
      </c>
      <c r="T23" s="225">
        <v>0</v>
      </c>
      <c r="U23" s="77">
        <v>0</v>
      </c>
      <c r="V23" s="226">
        <f t="shared" si="35"/>
        <v>0</v>
      </c>
      <c r="W23" s="225">
        <v>0</v>
      </c>
      <c r="X23" s="77">
        <v>0</v>
      </c>
      <c r="Y23" s="226">
        <f t="shared" si="36"/>
        <v>0</v>
      </c>
      <c r="Z23" s="225">
        <v>333.10749999999996</v>
      </c>
      <c r="AA23" s="77">
        <v>2381.9716666666668</v>
      </c>
      <c r="AB23" s="226">
        <f t="shared" si="37"/>
        <v>-2048.8641666666667</v>
      </c>
      <c r="AC23" s="225">
        <v>0.68499999999999994</v>
      </c>
      <c r="AD23" s="77">
        <v>0</v>
      </c>
      <c r="AE23" s="224">
        <f t="shared" si="38"/>
        <v>0.68499999999999994</v>
      </c>
      <c r="AF23" s="81">
        <v>4124.4475000000002</v>
      </c>
      <c r="AG23" s="223">
        <v>3.779034069655654E-2</v>
      </c>
      <c r="AH23" s="222">
        <f t="shared" si="9"/>
        <v>4.3839739949007306E-3</v>
      </c>
      <c r="AI23" s="221">
        <v>3980.0983333333334</v>
      </c>
      <c r="AJ23" s="220">
        <v>3.6467741623767737E-2</v>
      </c>
      <c r="AK23" s="219">
        <f t="shared" si="10"/>
        <v>0</v>
      </c>
      <c r="AL23" s="218">
        <f t="shared" si="39"/>
        <v>144.34916666666686</v>
      </c>
      <c r="AN23" s="405"/>
      <c r="AO23" s="324" t="s">
        <v>20</v>
      </c>
      <c r="AP23" s="323">
        <f t="shared" si="40"/>
        <v>18.081470583333331</v>
      </c>
      <c r="AQ23" s="225">
        <v>74.126033333333339</v>
      </c>
      <c r="AR23" s="77">
        <v>0</v>
      </c>
      <c r="AS23" s="226">
        <f t="shared" si="41"/>
        <v>74.126033333333339</v>
      </c>
      <c r="AT23" s="225">
        <v>351.03431723393624</v>
      </c>
      <c r="AU23" s="77">
        <v>126.19333333333331</v>
      </c>
      <c r="AV23" s="226">
        <f t="shared" si="42"/>
        <v>224.84098390060291</v>
      </c>
      <c r="AW23" s="225">
        <v>885.83333333333337</v>
      </c>
      <c r="AX23" s="77">
        <v>3859.9675000000002</v>
      </c>
      <c r="AY23" s="226">
        <f t="shared" si="15"/>
        <v>-2974.1341666666667</v>
      </c>
      <c r="AZ23" s="225">
        <v>59.603333333333246</v>
      </c>
      <c r="BA23" s="77">
        <v>58.357499999999703</v>
      </c>
      <c r="BB23" s="226">
        <f t="shared" si="43"/>
        <v>1.2458333333335432</v>
      </c>
      <c r="BC23" s="225">
        <v>2707.1039438048197</v>
      </c>
      <c r="BD23" s="77">
        <v>1134.2331129383235</v>
      </c>
      <c r="BE23" s="226">
        <f t="shared" si="44"/>
        <v>1572.8708308664961</v>
      </c>
      <c r="BF23" s="225">
        <v>0</v>
      </c>
      <c r="BG23" s="77">
        <v>0</v>
      </c>
      <c r="BH23" s="226">
        <f t="shared" si="45"/>
        <v>0</v>
      </c>
      <c r="BI23" s="225">
        <v>0</v>
      </c>
      <c r="BJ23" s="77">
        <v>0</v>
      </c>
      <c r="BK23" s="226">
        <f t="shared" si="46"/>
        <v>0</v>
      </c>
      <c r="BL23" s="322">
        <f t="shared" si="20"/>
        <v>1227.3181813162344</v>
      </c>
      <c r="BM23" s="321">
        <f t="shared" si="47"/>
        <v>144.34916666666686</v>
      </c>
    </row>
    <row r="24" spans="1:65" ht="15" x14ac:dyDescent="0.2">
      <c r="A24" s="405"/>
      <c r="B24" s="201" t="s">
        <v>19</v>
      </c>
      <c r="C24" s="200">
        <f t="shared" si="0"/>
        <v>0.59173167157053963</v>
      </c>
      <c r="D24" s="195">
        <v>1500.3834115833333</v>
      </c>
      <c r="E24" s="199">
        <v>1.3747295922471066E-2</v>
      </c>
      <c r="F24" s="191">
        <v>1561.5539325</v>
      </c>
      <c r="G24" s="198">
        <v>1.4307773470083053E-2</v>
      </c>
      <c r="H24" s="197">
        <f t="shared" si="31"/>
        <v>-61.170520916666646</v>
      </c>
      <c r="I24" s="195">
        <v>2535.5807094136153</v>
      </c>
      <c r="J24" s="199">
        <v>2.3232313872914384E-2</v>
      </c>
      <c r="K24" s="191">
        <v>2712.2602787754049</v>
      </c>
      <c r="L24" s="198">
        <v>2.4851146574550221E-2</v>
      </c>
      <c r="M24" s="197">
        <f t="shared" si="32"/>
        <v>-176.67956936178962</v>
      </c>
      <c r="N24" s="195">
        <v>6381.7529810244014</v>
      </c>
      <c r="O24" s="54">
        <v>3920.4414583333328</v>
      </c>
      <c r="P24" s="196">
        <f t="shared" si="33"/>
        <v>2461.3115226910686</v>
      </c>
      <c r="Q24" s="195">
        <v>1150.5611856422649</v>
      </c>
      <c r="R24" s="54">
        <v>474.4435416666667</v>
      </c>
      <c r="S24" s="196">
        <f t="shared" si="34"/>
        <v>676.11764397559818</v>
      </c>
      <c r="T24" s="195">
        <v>351.73083333333335</v>
      </c>
      <c r="U24" s="54">
        <v>713.95916666666653</v>
      </c>
      <c r="V24" s="196">
        <f t="shared" si="35"/>
        <v>-362.22833333333318</v>
      </c>
      <c r="W24" s="195">
        <v>371.58333333333331</v>
      </c>
      <c r="X24" s="54">
        <v>1021</v>
      </c>
      <c r="Y24" s="196">
        <f t="shared" si="36"/>
        <v>-649.41666666666674</v>
      </c>
      <c r="Z24" s="195">
        <v>430.36833333333328</v>
      </c>
      <c r="AA24" s="54">
        <v>268.37499999999994</v>
      </c>
      <c r="AB24" s="196">
        <f t="shared" si="37"/>
        <v>161.99333333333334</v>
      </c>
      <c r="AC24" s="195">
        <v>49.902500000000011</v>
      </c>
      <c r="AD24" s="54">
        <v>34.509166666666665</v>
      </c>
      <c r="AE24" s="194">
        <f t="shared" si="38"/>
        <v>15.393333333333345</v>
      </c>
      <c r="AF24" s="58">
        <v>8735.8991666666661</v>
      </c>
      <c r="AG24" s="193">
        <v>8.0042867753583394E-2</v>
      </c>
      <c r="AH24" s="192">
        <f t="shared" si="9"/>
        <v>0.17174916776836271</v>
      </c>
      <c r="AI24" s="191">
        <v>6432.7283333333326</v>
      </c>
      <c r="AJ24" s="190">
        <v>5.8940019856098202E-2</v>
      </c>
      <c r="AK24" s="189">
        <f t="shared" si="10"/>
        <v>0.24275141923968499</v>
      </c>
      <c r="AL24" s="188">
        <f t="shared" si="39"/>
        <v>2303.1708333333336</v>
      </c>
      <c r="AN24" s="405"/>
      <c r="AO24" s="315" t="s">
        <v>19</v>
      </c>
      <c r="AP24" s="314">
        <f t="shared" si="40"/>
        <v>-61.170520916666646</v>
      </c>
      <c r="AQ24" s="195">
        <v>0</v>
      </c>
      <c r="AR24" s="54">
        <v>0</v>
      </c>
      <c r="AS24" s="196">
        <f t="shared" si="41"/>
        <v>0</v>
      </c>
      <c r="AT24" s="195">
        <v>260.53482020430943</v>
      </c>
      <c r="AU24" s="54">
        <v>51.833612290750267</v>
      </c>
      <c r="AV24" s="196">
        <f t="shared" si="42"/>
        <v>208.70120791355916</v>
      </c>
      <c r="AW24" s="195">
        <v>1810.5866666666668</v>
      </c>
      <c r="AX24" s="54">
        <v>2856.7191666666677</v>
      </c>
      <c r="AY24" s="196">
        <f t="shared" si="15"/>
        <v>-1046.1325000000008</v>
      </c>
      <c r="AZ24" s="195">
        <v>217.59916666666629</v>
      </c>
      <c r="BA24" s="54">
        <v>330.62833333333236</v>
      </c>
      <c r="BB24" s="196">
        <f t="shared" si="43"/>
        <v>-113.02916666666607</v>
      </c>
      <c r="BC24" s="195">
        <v>1964.5914778803799</v>
      </c>
      <c r="BD24" s="54">
        <v>904.72876552717105</v>
      </c>
      <c r="BE24" s="196">
        <f t="shared" si="44"/>
        <v>1059.8627123532087</v>
      </c>
      <c r="BF24" s="195">
        <v>1948.5241666666668</v>
      </c>
      <c r="BG24" s="54">
        <v>1716.1666666666667</v>
      </c>
      <c r="BH24" s="196">
        <f t="shared" si="45"/>
        <v>-232.35750000000007</v>
      </c>
      <c r="BI24" s="195">
        <v>371.58333333333331</v>
      </c>
      <c r="BJ24" s="54">
        <v>1021</v>
      </c>
      <c r="BK24" s="196">
        <f t="shared" si="46"/>
        <v>649.41666666666674</v>
      </c>
      <c r="BL24" s="313">
        <f t="shared" si="20"/>
        <v>1837.8799339832324</v>
      </c>
      <c r="BM24" s="312">
        <f t="shared" si="47"/>
        <v>2303.1708333333336</v>
      </c>
    </row>
    <row r="25" spans="1:65" ht="15" x14ac:dyDescent="0.2">
      <c r="A25" s="405"/>
      <c r="B25" s="217" t="s">
        <v>18</v>
      </c>
      <c r="C25" s="215">
        <f t="shared" si="0"/>
        <v>0.60221757309358204</v>
      </c>
      <c r="D25" s="210">
        <v>5960.2189400833331</v>
      </c>
      <c r="E25" s="214">
        <v>5.4610636787549911E-2</v>
      </c>
      <c r="F25" s="206">
        <v>6122.6760380000005</v>
      </c>
      <c r="G25" s="213">
        <v>5.6099158638832108E-2</v>
      </c>
      <c r="H25" s="212">
        <f t="shared" si="31"/>
        <v>-162.45709791666741</v>
      </c>
      <c r="I25" s="210">
        <v>9897.1189257493497</v>
      </c>
      <c r="J25" s="214">
        <v>9.068256926980052E-2</v>
      </c>
      <c r="K25" s="206">
        <v>10236.834544791211</v>
      </c>
      <c r="L25" s="213">
        <v>9.3795229655056059E-2</v>
      </c>
      <c r="M25" s="212">
        <f t="shared" si="32"/>
        <v>-339.71561904186092</v>
      </c>
      <c r="N25" s="210">
        <v>23132.441856918071</v>
      </c>
      <c r="O25" s="66">
        <v>15031.928348462199</v>
      </c>
      <c r="P25" s="211">
        <f t="shared" si="33"/>
        <v>8100.5135084558715</v>
      </c>
      <c r="Q25" s="210">
        <v>2689.9001367461037</v>
      </c>
      <c r="R25" s="66">
        <v>1634.8058182044667</v>
      </c>
      <c r="S25" s="211">
        <f t="shared" si="34"/>
        <v>1055.094318541637</v>
      </c>
      <c r="T25" s="210">
        <v>634.09083333333308</v>
      </c>
      <c r="U25" s="66">
        <v>1141.1933333333332</v>
      </c>
      <c r="V25" s="211">
        <f t="shared" si="35"/>
        <v>-507.10250000000008</v>
      </c>
      <c r="W25" s="210">
        <v>1428.1083333333333</v>
      </c>
      <c r="X25" s="66">
        <v>1830</v>
      </c>
      <c r="Y25" s="211">
        <f t="shared" si="36"/>
        <v>-401.89166666666665</v>
      </c>
      <c r="Z25" s="210">
        <v>865.4766666666668</v>
      </c>
      <c r="AA25" s="66">
        <v>8.4666666666666597</v>
      </c>
      <c r="AB25" s="211">
        <f t="shared" si="37"/>
        <v>857.0100000000001</v>
      </c>
      <c r="AC25" s="210">
        <v>109.00833333333333</v>
      </c>
      <c r="AD25" s="66">
        <v>103.16833333333334</v>
      </c>
      <c r="AE25" s="209">
        <f t="shared" si="38"/>
        <v>5.8399999999999892</v>
      </c>
      <c r="AF25" s="70">
        <v>28859.026160330839</v>
      </c>
      <c r="AG25" s="208">
        <v>0.26442146027310087</v>
      </c>
      <c r="AH25" s="207">
        <f t="shared" si="9"/>
        <v>0.20652876181512167</v>
      </c>
      <c r="AI25" s="206">
        <v>19749.5625</v>
      </c>
      <c r="AJ25" s="205">
        <v>0.18095581619192466</v>
      </c>
      <c r="AK25" s="204">
        <f t="shared" si="10"/>
        <v>0.31001578075463698</v>
      </c>
      <c r="AL25" s="203">
        <f t="shared" si="39"/>
        <v>9109.463660330839</v>
      </c>
      <c r="AN25" s="405"/>
      <c r="AO25" s="320" t="s">
        <v>18</v>
      </c>
      <c r="AP25" s="319">
        <f t="shared" si="40"/>
        <v>-162.45709791666741</v>
      </c>
      <c r="AQ25" s="210">
        <v>0</v>
      </c>
      <c r="AR25" s="66">
        <v>0</v>
      </c>
      <c r="AS25" s="211">
        <f t="shared" si="41"/>
        <v>0</v>
      </c>
      <c r="AT25" s="210">
        <v>2466.4593078658845</v>
      </c>
      <c r="AU25" s="66">
        <v>151.24347919817779</v>
      </c>
      <c r="AV25" s="211">
        <f t="shared" si="42"/>
        <v>2315.2158286677068</v>
      </c>
      <c r="AW25" s="210">
        <v>7159.6608333333343</v>
      </c>
      <c r="AX25" s="66">
        <v>3483.3399999999988</v>
      </c>
      <c r="AY25" s="211">
        <f t="shared" si="15"/>
        <v>3676.3208333333355</v>
      </c>
      <c r="AZ25" s="210">
        <v>355.94916666666626</v>
      </c>
      <c r="BA25" s="66">
        <v>439.68583333333316</v>
      </c>
      <c r="BB25" s="211">
        <f t="shared" si="43"/>
        <v>-83.736666666666906</v>
      </c>
      <c r="BC25" s="210">
        <v>1692.2873948612939</v>
      </c>
      <c r="BD25" s="66">
        <v>741.04964928050106</v>
      </c>
      <c r="BE25" s="211">
        <f t="shared" si="44"/>
        <v>951.23774558079288</v>
      </c>
      <c r="BF25" s="210">
        <v>11904.666666666666</v>
      </c>
      <c r="BG25" s="66">
        <v>9742.5</v>
      </c>
      <c r="BH25" s="211">
        <f t="shared" si="45"/>
        <v>-2162.1666666666661</v>
      </c>
      <c r="BI25" s="210">
        <v>1428.1083333333333</v>
      </c>
      <c r="BJ25" s="66">
        <v>1830</v>
      </c>
      <c r="BK25" s="211">
        <f t="shared" si="46"/>
        <v>401.89166666666665</v>
      </c>
      <c r="BL25" s="318">
        <f t="shared" si="20"/>
        <v>4173.1580173323382</v>
      </c>
      <c r="BM25" s="317">
        <f t="shared" si="47"/>
        <v>9109.463660330839</v>
      </c>
    </row>
    <row r="26" spans="1:65" ht="15" x14ac:dyDescent="0.2">
      <c r="A26" s="405"/>
      <c r="B26" s="217" t="s">
        <v>17</v>
      </c>
      <c r="C26" s="215">
        <f t="shared" si="0"/>
        <v>0.65264743715430062</v>
      </c>
      <c r="D26" s="210">
        <v>12956.58154225</v>
      </c>
      <c r="E26" s="214">
        <v>0.11871496260877207</v>
      </c>
      <c r="F26" s="206">
        <v>12761.3361965</v>
      </c>
      <c r="G26" s="213">
        <v>0.11692603353300657</v>
      </c>
      <c r="H26" s="212">
        <f t="shared" si="31"/>
        <v>195.24534574999961</v>
      </c>
      <c r="I26" s="210">
        <v>19852.34416723339</v>
      </c>
      <c r="J26" s="214">
        <v>0.1818975389321956</v>
      </c>
      <c r="K26" s="206">
        <v>19618.266456026184</v>
      </c>
      <c r="L26" s="213">
        <v>0.17975281319881772</v>
      </c>
      <c r="M26" s="212">
        <f t="shared" si="32"/>
        <v>234.07771120720645</v>
      </c>
      <c r="N26" s="210">
        <v>35506.404764049323</v>
      </c>
      <c r="O26" s="66">
        <v>28956.171595413107</v>
      </c>
      <c r="P26" s="211">
        <f t="shared" si="33"/>
        <v>6550.2331686362159</v>
      </c>
      <c r="Q26" s="210">
        <v>3960.9689859673599</v>
      </c>
      <c r="R26" s="66">
        <v>3058.0909045868943</v>
      </c>
      <c r="S26" s="211">
        <f t="shared" si="34"/>
        <v>902.87808138046557</v>
      </c>
      <c r="T26" s="210">
        <v>3582.5108333333342</v>
      </c>
      <c r="U26" s="66">
        <v>2046.5074999999997</v>
      </c>
      <c r="V26" s="211">
        <f t="shared" si="35"/>
        <v>1536.0033333333345</v>
      </c>
      <c r="W26" s="210">
        <v>3379.9166666666665</v>
      </c>
      <c r="X26" s="66">
        <v>4129</v>
      </c>
      <c r="Y26" s="211">
        <f t="shared" si="36"/>
        <v>-749.08333333333348</v>
      </c>
      <c r="Z26" s="210">
        <v>722.94666666666637</v>
      </c>
      <c r="AA26" s="66">
        <v>49.669999999999995</v>
      </c>
      <c r="AB26" s="211">
        <f t="shared" si="37"/>
        <v>673.27666666666642</v>
      </c>
      <c r="AC26" s="210">
        <v>245.93416666666667</v>
      </c>
      <c r="AD26" s="66">
        <v>244.69666666666669</v>
      </c>
      <c r="AE26" s="209">
        <f t="shared" si="38"/>
        <v>1.2374999999999829</v>
      </c>
      <c r="AF26" s="70">
        <v>47398.68208335001</v>
      </c>
      <c r="AG26" s="208">
        <v>0.43429146437130478</v>
      </c>
      <c r="AH26" s="207">
        <f t="shared" si="9"/>
        <v>0.27335320251027251</v>
      </c>
      <c r="AI26" s="206">
        <v>38484.136666666665</v>
      </c>
      <c r="AJ26" s="205">
        <v>0.35261177866386872</v>
      </c>
      <c r="AK26" s="204">
        <f t="shared" si="10"/>
        <v>0.33159990847744109</v>
      </c>
      <c r="AL26" s="203">
        <f t="shared" si="39"/>
        <v>8914.5454166833442</v>
      </c>
      <c r="AN26" s="405"/>
      <c r="AO26" s="320" t="s">
        <v>17</v>
      </c>
      <c r="AP26" s="319">
        <f t="shared" si="40"/>
        <v>195.24534574999961</v>
      </c>
      <c r="AQ26" s="210">
        <v>0</v>
      </c>
      <c r="AR26" s="66">
        <v>0</v>
      </c>
      <c r="AS26" s="211">
        <f t="shared" si="41"/>
        <v>0</v>
      </c>
      <c r="AT26" s="210">
        <v>2316.9860523778275</v>
      </c>
      <c r="AU26" s="66">
        <v>301.65318835557707</v>
      </c>
      <c r="AV26" s="211">
        <f t="shared" si="42"/>
        <v>2015.3328640222503</v>
      </c>
      <c r="AW26" s="210">
        <v>13649.469166666668</v>
      </c>
      <c r="AX26" s="66">
        <v>9801.7041666666682</v>
      </c>
      <c r="AY26" s="211">
        <f t="shared" si="15"/>
        <v>3847.7649999999994</v>
      </c>
      <c r="AZ26" s="210">
        <v>614.6208333333326</v>
      </c>
      <c r="BA26" s="66">
        <v>637.57249999999908</v>
      </c>
      <c r="BB26" s="211">
        <f t="shared" si="43"/>
        <v>-22.951666666666483</v>
      </c>
      <c r="BC26" s="210">
        <v>1928.5150197083319</v>
      </c>
      <c r="BD26" s="66">
        <v>882.22369369556884</v>
      </c>
      <c r="BE26" s="211">
        <f t="shared" si="44"/>
        <v>1046.291326012763</v>
      </c>
      <c r="BF26" s="210">
        <v>12578.583333333334</v>
      </c>
      <c r="BG26" s="66">
        <v>10881.333333333334</v>
      </c>
      <c r="BH26" s="211">
        <f t="shared" si="45"/>
        <v>-1697.25</v>
      </c>
      <c r="BI26" s="210">
        <v>3379.9166666666665</v>
      </c>
      <c r="BJ26" s="66">
        <v>4129</v>
      </c>
      <c r="BK26" s="211">
        <f t="shared" si="46"/>
        <v>749.08333333333348</v>
      </c>
      <c r="BL26" s="318">
        <f t="shared" si="20"/>
        <v>2781.0292142316653</v>
      </c>
      <c r="BM26" s="317">
        <f t="shared" si="47"/>
        <v>8914.5454166833442</v>
      </c>
    </row>
    <row r="27" spans="1:65" ht="15" x14ac:dyDescent="0.2">
      <c r="A27" s="405"/>
      <c r="B27" s="217" t="s">
        <v>16</v>
      </c>
      <c r="C27" s="215">
        <f t="shared" si="0"/>
        <v>0.64770824060341925</v>
      </c>
      <c r="D27" s="210">
        <v>26376.782966833329</v>
      </c>
      <c r="E27" s="214">
        <v>0.24167785255983035</v>
      </c>
      <c r="F27" s="206">
        <v>26801.112572416667</v>
      </c>
      <c r="G27" s="213">
        <v>0.24556580432570654</v>
      </c>
      <c r="H27" s="212">
        <f t="shared" si="31"/>
        <v>-424.32960558333798</v>
      </c>
      <c r="I27" s="210">
        <v>40723.247464414126</v>
      </c>
      <c r="J27" s="214">
        <v>0.37312764823661643</v>
      </c>
      <c r="K27" s="206">
        <v>41094.283654274186</v>
      </c>
      <c r="L27" s="213">
        <v>0.37652730988251787</v>
      </c>
      <c r="M27" s="212">
        <f t="shared" si="32"/>
        <v>-371.0361898600604</v>
      </c>
      <c r="N27" s="210">
        <v>27554.272996118438</v>
      </c>
      <c r="O27" s="66">
        <v>24047.889408569055</v>
      </c>
      <c r="P27" s="211">
        <f t="shared" si="33"/>
        <v>3506.3835875493824</v>
      </c>
      <c r="Q27" s="210">
        <v>5414.1064080050201</v>
      </c>
      <c r="R27" s="66">
        <v>5939.6239450652938</v>
      </c>
      <c r="S27" s="211">
        <f t="shared" si="34"/>
        <v>-525.51753706027375</v>
      </c>
      <c r="T27" s="210">
        <v>2080.1725000000001</v>
      </c>
      <c r="U27" s="66">
        <v>1876.2066666666669</v>
      </c>
      <c r="V27" s="211">
        <f t="shared" si="35"/>
        <v>203.96583333333319</v>
      </c>
      <c r="W27" s="210">
        <v>7207.3808333333336</v>
      </c>
      <c r="X27" s="66">
        <v>6353.7874999999995</v>
      </c>
      <c r="Y27" s="211">
        <f t="shared" si="36"/>
        <v>853.59333333333416</v>
      </c>
      <c r="Z27" s="210">
        <v>7775.2875000000022</v>
      </c>
      <c r="AA27" s="66">
        <v>5115.8064999995231</v>
      </c>
      <c r="AB27" s="211">
        <f t="shared" si="37"/>
        <v>2659.4810000004791</v>
      </c>
      <c r="AC27" s="210">
        <v>559.97750000000008</v>
      </c>
      <c r="AD27" s="66">
        <v>577.34833333333347</v>
      </c>
      <c r="AE27" s="209">
        <f t="shared" si="38"/>
        <v>-17.370833333333394</v>
      </c>
      <c r="AF27" s="70">
        <v>50591.197737456801</v>
      </c>
      <c r="AG27" s="208">
        <v>0.4635429590861207</v>
      </c>
      <c r="AH27" s="207">
        <f t="shared" si="9"/>
        <v>0.52137099231600992</v>
      </c>
      <c r="AI27" s="206">
        <v>43910.662353633874</v>
      </c>
      <c r="AJ27" s="205">
        <v>0.40233244385691264</v>
      </c>
      <c r="AK27" s="204">
        <f t="shared" si="10"/>
        <v>0.61035546119924811</v>
      </c>
      <c r="AL27" s="203">
        <f t="shared" si="39"/>
        <v>6680.5353838229275</v>
      </c>
      <c r="AN27" s="405"/>
      <c r="AO27" s="320" t="s">
        <v>16</v>
      </c>
      <c r="AP27" s="319">
        <f t="shared" si="40"/>
        <v>-424.32960558333798</v>
      </c>
      <c r="AQ27" s="210">
        <v>0</v>
      </c>
      <c r="AR27" s="66">
        <v>0</v>
      </c>
      <c r="AS27" s="211">
        <f t="shared" si="41"/>
        <v>0</v>
      </c>
      <c r="AT27" s="210">
        <v>4174.4906874457756</v>
      </c>
      <c r="AU27" s="66">
        <v>169.15433756077562</v>
      </c>
      <c r="AV27" s="211">
        <f t="shared" si="42"/>
        <v>4005.3363498849999</v>
      </c>
      <c r="AW27" s="210">
        <v>-10126.184999999999</v>
      </c>
      <c r="AX27" s="66">
        <v>-10816.945</v>
      </c>
      <c r="AY27" s="211">
        <f t="shared" si="15"/>
        <v>-690.76000000000022</v>
      </c>
      <c r="AZ27" s="210">
        <v>249.70750000000044</v>
      </c>
      <c r="BA27" s="66">
        <v>50.142500000000005</v>
      </c>
      <c r="BB27" s="211">
        <f t="shared" si="43"/>
        <v>199.56500000000042</v>
      </c>
      <c r="BC27" s="210">
        <v>2737.2876248324937</v>
      </c>
      <c r="BD27" s="66">
        <v>1381.5854785359468</v>
      </c>
      <c r="BE27" s="211">
        <f t="shared" si="44"/>
        <v>1355.702146296547</v>
      </c>
      <c r="BF27" s="210">
        <v>2194.5833333333335</v>
      </c>
      <c r="BG27" s="66">
        <v>2320.1666666666665</v>
      </c>
      <c r="BH27" s="211">
        <f t="shared" si="45"/>
        <v>125.58333333333303</v>
      </c>
      <c r="BI27" s="210">
        <v>7207.3808333333336</v>
      </c>
      <c r="BJ27" s="66">
        <v>6362.1183333333329</v>
      </c>
      <c r="BK27" s="211">
        <f t="shared" si="46"/>
        <v>-845.26250000000073</v>
      </c>
      <c r="BL27" s="318">
        <f t="shared" si="20"/>
        <v>2954.7006598913858</v>
      </c>
      <c r="BM27" s="317">
        <f t="shared" si="47"/>
        <v>6680.5353838229275</v>
      </c>
    </row>
    <row r="28" spans="1:65" ht="15" x14ac:dyDescent="0.2">
      <c r="A28" s="405"/>
      <c r="B28" s="217" t="s">
        <v>15</v>
      </c>
      <c r="C28" s="215">
        <f t="shared" si="0"/>
        <v>0.69033627999663627</v>
      </c>
      <c r="D28" s="210">
        <v>21908.236619583331</v>
      </c>
      <c r="E28" s="214">
        <v>0.20073469862686583</v>
      </c>
      <c r="F28" s="206">
        <v>21922.192000416664</v>
      </c>
      <c r="G28" s="213">
        <v>0.20086258346996189</v>
      </c>
      <c r="H28" s="212">
        <f t="shared" si="31"/>
        <v>-13.955380833333038</v>
      </c>
      <c r="I28" s="210">
        <v>31735.600828758528</v>
      </c>
      <c r="J28" s="214">
        <v>0.29077813877584979</v>
      </c>
      <c r="K28" s="206">
        <v>31590.478942879356</v>
      </c>
      <c r="L28" s="213">
        <v>0.28944848277031671</v>
      </c>
      <c r="M28" s="212">
        <f t="shared" si="32"/>
        <v>145.12188587917262</v>
      </c>
      <c r="N28" s="210">
        <v>9322.9305468497605</v>
      </c>
      <c r="O28" s="66">
        <v>9205.8351728775706</v>
      </c>
      <c r="P28" s="211">
        <f t="shared" si="33"/>
        <v>117.09537397218992</v>
      </c>
      <c r="Q28" s="210">
        <v>5956.3423737615631</v>
      </c>
      <c r="R28" s="66">
        <v>5323.5054275360253</v>
      </c>
      <c r="S28" s="211">
        <f t="shared" si="34"/>
        <v>632.83694622553776</v>
      </c>
      <c r="T28" s="210">
        <v>99.165000000000006</v>
      </c>
      <c r="U28" s="66">
        <v>253.39583333333337</v>
      </c>
      <c r="V28" s="211">
        <f t="shared" si="35"/>
        <v>-154.23083333333335</v>
      </c>
      <c r="W28" s="210">
        <v>5056.336666666667</v>
      </c>
      <c r="X28" s="66">
        <v>7763.9699999999984</v>
      </c>
      <c r="Y28" s="211">
        <f t="shared" si="36"/>
        <v>-2707.6333333333314</v>
      </c>
      <c r="Z28" s="210">
        <v>18734.743359730001</v>
      </c>
      <c r="AA28" s="66">
        <v>7524.7740144813324</v>
      </c>
      <c r="AB28" s="211">
        <f t="shared" si="37"/>
        <v>11209.969345248668</v>
      </c>
      <c r="AC28" s="210">
        <v>357.16249999999997</v>
      </c>
      <c r="AD28" s="66">
        <v>435.51583333333332</v>
      </c>
      <c r="AE28" s="209">
        <f t="shared" si="38"/>
        <v>-78.353333333333353</v>
      </c>
      <c r="AF28" s="70">
        <v>39526.680447007988</v>
      </c>
      <c r="AG28" s="208">
        <v>0.36216407669059952</v>
      </c>
      <c r="AH28" s="207">
        <f t="shared" si="9"/>
        <v>0.55426452137702087</v>
      </c>
      <c r="AI28" s="206">
        <v>30506.996281561595</v>
      </c>
      <c r="AJ28" s="205">
        <v>0.27952104821025725</v>
      </c>
      <c r="AK28" s="204">
        <f t="shared" si="10"/>
        <v>0.71859555749401727</v>
      </c>
      <c r="AL28" s="203">
        <f t="shared" si="39"/>
        <v>9019.6841654463933</v>
      </c>
      <c r="AN28" s="405"/>
      <c r="AO28" s="320" t="s">
        <v>15</v>
      </c>
      <c r="AP28" s="319">
        <f t="shared" si="40"/>
        <v>-13.955380833333038</v>
      </c>
      <c r="AQ28" s="210">
        <v>0</v>
      </c>
      <c r="AR28" s="66">
        <v>0</v>
      </c>
      <c r="AS28" s="211">
        <f t="shared" si="41"/>
        <v>0</v>
      </c>
      <c r="AT28" s="210">
        <v>8940.4430143979916</v>
      </c>
      <c r="AU28" s="66">
        <v>151.37659545519031</v>
      </c>
      <c r="AV28" s="211">
        <f t="shared" si="42"/>
        <v>8789.0664189428007</v>
      </c>
      <c r="AW28" s="210">
        <v>-15946.935833333335</v>
      </c>
      <c r="AX28" s="66">
        <v>-11632.286666666667</v>
      </c>
      <c r="AY28" s="211">
        <f t="shared" si="15"/>
        <v>4314.649166666668</v>
      </c>
      <c r="AZ28" s="210">
        <v>0.56333333333333335</v>
      </c>
      <c r="BA28" s="66">
        <v>63.695833333332899</v>
      </c>
      <c r="BB28" s="211">
        <f t="shared" si="43"/>
        <v>-63.132499999999567</v>
      </c>
      <c r="BC28" s="210">
        <v>3722.7531229862184</v>
      </c>
      <c r="BD28" s="66">
        <v>2001.4327650252837</v>
      </c>
      <c r="BE28" s="211">
        <f t="shared" si="44"/>
        <v>1721.3203579609346</v>
      </c>
      <c r="BF28" s="210">
        <v>152.58333333333334</v>
      </c>
      <c r="BG28" s="66">
        <v>325.16666666666669</v>
      </c>
      <c r="BH28" s="211">
        <f t="shared" si="45"/>
        <v>172.58333333333334</v>
      </c>
      <c r="BI28" s="210">
        <v>5073.0033333333331</v>
      </c>
      <c r="BJ28" s="66">
        <v>7813.8175000000001</v>
      </c>
      <c r="BK28" s="211">
        <f t="shared" si="46"/>
        <v>2740.814166666667</v>
      </c>
      <c r="BL28" s="318">
        <f t="shared" si="20"/>
        <v>-8641.661397290678</v>
      </c>
      <c r="BM28" s="317">
        <f t="shared" si="47"/>
        <v>9019.6841654463933</v>
      </c>
    </row>
    <row r="29" spans="1:65" ht="15" x14ac:dyDescent="0.2">
      <c r="A29" s="405"/>
      <c r="B29" s="216" t="s">
        <v>14</v>
      </c>
      <c r="C29" s="215">
        <f t="shared" si="0"/>
        <v>0.6916580858748721</v>
      </c>
      <c r="D29" s="210">
        <v>9266.1922909166678</v>
      </c>
      <c r="E29" s="214">
        <v>8.4901690137538816E-2</v>
      </c>
      <c r="F29" s="206">
        <v>8265.0734325833346</v>
      </c>
      <c r="G29" s="213">
        <v>7.5728923558651476E-2</v>
      </c>
      <c r="H29" s="212">
        <f t="shared" si="31"/>
        <v>1001.1188583333333</v>
      </c>
      <c r="I29" s="210">
        <v>13397.070720565558</v>
      </c>
      <c r="J29" s="214">
        <v>0.1227509543680783</v>
      </c>
      <c r="K29" s="206">
        <v>11887.508271915336</v>
      </c>
      <c r="L29" s="213">
        <v>0.1089195652730381</v>
      </c>
      <c r="M29" s="212">
        <f t="shared" si="32"/>
        <v>1509.562448650222</v>
      </c>
      <c r="N29" s="210">
        <v>6234.3173390648735</v>
      </c>
      <c r="O29" s="66">
        <v>4287.6106983559903</v>
      </c>
      <c r="P29" s="211">
        <f t="shared" si="33"/>
        <v>1946.7066407088832</v>
      </c>
      <c r="Q29" s="210">
        <v>3628.8185259397401</v>
      </c>
      <c r="R29" s="66">
        <v>2542.1845142124589</v>
      </c>
      <c r="S29" s="211">
        <f t="shared" si="34"/>
        <v>1086.6340117272812</v>
      </c>
      <c r="T29" s="210">
        <v>55.014999999999993</v>
      </c>
      <c r="U29" s="66">
        <v>188.84083333333334</v>
      </c>
      <c r="V29" s="211">
        <f t="shared" si="35"/>
        <v>-133.82583333333335</v>
      </c>
      <c r="W29" s="210">
        <v>5119.0599999999995</v>
      </c>
      <c r="X29" s="66">
        <v>5785.9008333333331</v>
      </c>
      <c r="Y29" s="211">
        <f t="shared" si="36"/>
        <v>-666.84083333333365</v>
      </c>
      <c r="Z29" s="210">
        <v>6576.7096461220854</v>
      </c>
      <c r="AA29" s="66">
        <v>7572.5557632675491</v>
      </c>
      <c r="AB29" s="211">
        <f t="shared" si="37"/>
        <v>-995.84611714546372</v>
      </c>
      <c r="AC29" s="210">
        <v>167.56333333333333</v>
      </c>
      <c r="AD29" s="66">
        <v>163.51999999999995</v>
      </c>
      <c r="AE29" s="209">
        <f t="shared" si="38"/>
        <v>4.0433333333333792</v>
      </c>
      <c r="AF29" s="70">
        <v>21781.483844460028</v>
      </c>
      <c r="AG29" s="208">
        <v>0.19957332354422905</v>
      </c>
      <c r="AH29" s="207">
        <f t="shared" si="9"/>
        <v>0.42541602569805914</v>
      </c>
      <c r="AI29" s="206">
        <v>20540.612642502667</v>
      </c>
      <c r="AJ29" s="205">
        <v>0.18820383113834732</v>
      </c>
      <c r="AK29" s="204">
        <f t="shared" si="10"/>
        <v>0.40237716257212464</v>
      </c>
      <c r="AL29" s="203">
        <f t="shared" si="39"/>
        <v>1240.8712019573613</v>
      </c>
      <c r="AN29" s="405"/>
      <c r="AO29" s="320" t="s">
        <v>14</v>
      </c>
      <c r="AP29" s="319">
        <f t="shared" si="40"/>
        <v>1001.1188583333333</v>
      </c>
      <c r="AQ29" s="210">
        <v>0</v>
      </c>
      <c r="AR29" s="66">
        <v>0</v>
      </c>
      <c r="AS29" s="211">
        <f t="shared" si="41"/>
        <v>0</v>
      </c>
      <c r="AT29" s="210">
        <v>2323.2504367573915</v>
      </c>
      <c r="AU29" s="66">
        <v>191.34940654463693</v>
      </c>
      <c r="AV29" s="211">
        <f t="shared" si="42"/>
        <v>2131.9010302127544</v>
      </c>
      <c r="AW29" s="210">
        <v>-1804.8808333333336</v>
      </c>
      <c r="AX29" s="66">
        <v>-678.93083333333368</v>
      </c>
      <c r="AY29" s="211">
        <f t="shared" si="15"/>
        <v>1125.9499999999998</v>
      </c>
      <c r="AZ29" s="210">
        <v>115.3100000000001</v>
      </c>
      <c r="BA29" s="66">
        <v>137.79166666666666</v>
      </c>
      <c r="BB29" s="211">
        <f t="shared" si="43"/>
        <v>-22.481666666666555</v>
      </c>
      <c r="BC29" s="210">
        <v>4739.2471077537193</v>
      </c>
      <c r="BD29" s="66">
        <v>2902.9462831368814</v>
      </c>
      <c r="BE29" s="211">
        <f t="shared" si="44"/>
        <v>1836.3008246168379</v>
      </c>
      <c r="BF29" s="210">
        <v>81.583333333333329</v>
      </c>
      <c r="BG29" s="66">
        <v>213.58333333333334</v>
      </c>
      <c r="BH29" s="211">
        <f t="shared" si="45"/>
        <v>132</v>
      </c>
      <c r="BI29" s="210">
        <v>5119.0599999999995</v>
      </c>
      <c r="BJ29" s="66">
        <v>5802.5308333333332</v>
      </c>
      <c r="BK29" s="211">
        <f t="shared" si="46"/>
        <v>683.47083333333376</v>
      </c>
      <c r="BL29" s="318">
        <f t="shared" si="20"/>
        <v>-5647.3886778722308</v>
      </c>
      <c r="BM29" s="317">
        <f t="shared" si="47"/>
        <v>1240.8712019573613</v>
      </c>
    </row>
    <row r="30" spans="1:65" ht="15" x14ac:dyDescent="0.2">
      <c r="A30" s="405"/>
      <c r="B30" s="202" t="s">
        <v>13</v>
      </c>
      <c r="C30" s="158">
        <f t="shared" si="0"/>
        <v>0.65176744826217292</v>
      </c>
      <c r="D30" s="153">
        <v>911.41125091666663</v>
      </c>
      <c r="E30" s="157">
        <v>8.3508255801087571E-3</v>
      </c>
      <c r="F30" s="149">
        <v>76.783469166666677</v>
      </c>
      <c r="G30" s="156">
        <v>7.0353028494183863E-4</v>
      </c>
      <c r="H30" s="155">
        <f t="shared" si="31"/>
        <v>834.62778174999994</v>
      </c>
      <c r="I30" s="153">
        <v>1398.3687791508917</v>
      </c>
      <c r="J30" s="157">
        <v>1.2812584614918731E-2</v>
      </c>
      <c r="K30" s="149">
        <v>110.75803652518978</v>
      </c>
      <c r="L30" s="156">
        <v>1.0148230321168239E-3</v>
      </c>
      <c r="M30" s="155">
        <f t="shared" si="32"/>
        <v>1287.610742625702</v>
      </c>
      <c r="N30" s="153">
        <v>4717.2375191952642</v>
      </c>
      <c r="O30" s="21">
        <v>2138.9091666666668</v>
      </c>
      <c r="P30" s="154">
        <f t="shared" si="33"/>
        <v>2578.3283525285974</v>
      </c>
      <c r="Q30" s="153">
        <v>1484.9995384970032</v>
      </c>
      <c r="R30" s="21">
        <v>251.25358618695236</v>
      </c>
      <c r="S30" s="154">
        <f t="shared" si="34"/>
        <v>1233.7459523100508</v>
      </c>
      <c r="T30" s="153">
        <v>28.156666666666677</v>
      </c>
      <c r="U30" s="21">
        <v>53.916666666666664</v>
      </c>
      <c r="V30" s="154">
        <f t="shared" si="35"/>
        <v>-25.759999999999987</v>
      </c>
      <c r="W30" s="153">
        <v>1270.4166666666667</v>
      </c>
      <c r="X30" s="21">
        <v>9.0983333333333345</v>
      </c>
      <c r="Y30" s="154">
        <f t="shared" si="36"/>
        <v>1261.3183333333334</v>
      </c>
      <c r="Z30" s="153">
        <v>1425.7583333333334</v>
      </c>
      <c r="AA30" s="21">
        <v>5000</v>
      </c>
      <c r="AB30" s="154">
        <f t="shared" si="37"/>
        <v>-3574.2416666666668</v>
      </c>
      <c r="AC30" s="153">
        <v>25.906666666666666</v>
      </c>
      <c r="AD30" s="21">
        <v>0</v>
      </c>
      <c r="AE30" s="152">
        <f t="shared" si="38"/>
        <v>25.906666666666666</v>
      </c>
      <c r="AF30" s="25">
        <v>8952.4753910256004</v>
      </c>
      <c r="AG30" s="151">
        <v>8.2027252160294356E-2</v>
      </c>
      <c r="AH30" s="150">
        <f t="shared" si="9"/>
        <v>0.10180550195427623</v>
      </c>
      <c r="AI30" s="149">
        <v>7453.1777528536186</v>
      </c>
      <c r="AJ30" s="148">
        <v>6.8289910902640069E-2</v>
      </c>
      <c r="AK30" s="147">
        <f t="shared" si="10"/>
        <v>1.0302111624436755E-2</v>
      </c>
      <c r="AL30" s="146">
        <f t="shared" si="39"/>
        <v>1499.2976381719818</v>
      </c>
      <c r="AN30" s="405"/>
      <c r="AO30" s="316" t="s">
        <v>13</v>
      </c>
      <c r="AP30" s="302">
        <f t="shared" si="40"/>
        <v>834.62778174999994</v>
      </c>
      <c r="AQ30" s="153">
        <v>576.69493333333332</v>
      </c>
      <c r="AR30" s="21">
        <v>0</v>
      </c>
      <c r="AS30" s="154">
        <f t="shared" si="41"/>
        <v>576.69493333333332</v>
      </c>
      <c r="AT30" s="153">
        <v>1054.3202546997766</v>
      </c>
      <c r="AU30" s="21">
        <v>429.77857458776725</v>
      </c>
      <c r="AV30" s="154">
        <f t="shared" si="42"/>
        <v>624.54168011200932</v>
      </c>
      <c r="AW30" s="153">
        <v>1669.149166666667</v>
      </c>
      <c r="AX30" s="21">
        <v>364.23583333333357</v>
      </c>
      <c r="AY30" s="154">
        <f t="shared" si="15"/>
        <v>1304.9133333333334</v>
      </c>
      <c r="AZ30" s="153">
        <v>52.406666666666609</v>
      </c>
      <c r="BA30" s="21">
        <v>73.104999999999578</v>
      </c>
      <c r="BB30" s="154">
        <f t="shared" si="43"/>
        <v>-20.698333333332968</v>
      </c>
      <c r="BC30" s="153">
        <v>6018.2695034622711</v>
      </c>
      <c r="BD30" s="21">
        <v>3685.6649717210312</v>
      </c>
      <c r="BE30" s="154">
        <f t="shared" si="44"/>
        <v>2332.60453174124</v>
      </c>
      <c r="BF30" s="153">
        <v>46.333333333333336</v>
      </c>
      <c r="BG30" s="21">
        <v>53.916666666666664</v>
      </c>
      <c r="BH30" s="154">
        <f t="shared" si="45"/>
        <v>7.5833333333333286</v>
      </c>
      <c r="BI30" s="153">
        <v>1270.4166666666667</v>
      </c>
      <c r="BJ30" s="21">
        <v>67.331666666666649</v>
      </c>
      <c r="BK30" s="154">
        <f t="shared" si="46"/>
        <v>-1203.085</v>
      </c>
      <c r="BL30" s="301">
        <f t="shared" si="20"/>
        <v>-2957.8846220979349</v>
      </c>
      <c r="BM30" s="300">
        <f t="shared" si="47"/>
        <v>1499.2976381719818</v>
      </c>
    </row>
    <row r="31" spans="1:65" ht="15" x14ac:dyDescent="0.2">
      <c r="A31" s="405"/>
      <c r="B31" s="201" t="s">
        <v>12</v>
      </c>
      <c r="C31" s="200">
        <f t="shared" si="0"/>
        <v>1</v>
      </c>
      <c r="D31" s="195">
        <v>0</v>
      </c>
      <c r="E31" s="199">
        <v>0</v>
      </c>
      <c r="F31" s="191">
        <v>0</v>
      </c>
      <c r="G31" s="198">
        <v>0</v>
      </c>
      <c r="H31" s="197">
        <f t="shared" si="31"/>
        <v>0</v>
      </c>
      <c r="I31" s="195">
        <v>0</v>
      </c>
      <c r="J31" s="199">
        <v>0</v>
      </c>
      <c r="K31" s="191">
        <v>0</v>
      </c>
      <c r="L31" s="198">
        <v>0</v>
      </c>
      <c r="M31" s="197">
        <f t="shared" si="32"/>
        <v>0</v>
      </c>
      <c r="N31" s="195">
        <v>4084.5226430070779</v>
      </c>
      <c r="O31" s="54">
        <v>1958.9875</v>
      </c>
      <c r="P31" s="196">
        <f t="shared" si="33"/>
        <v>2125.5351430070777</v>
      </c>
      <c r="Q31" s="195">
        <v>1130.2313612666549</v>
      </c>
      <c r="R31" s="54">
        <v>169.46416666666667</v>
      </c>
      <c r="S31" s="196">
        <f t="shared" si="34"/>
        <v>960.76719459998822</v>
      </c>
      <c r="T31" s="195">
        <v>18.24666666666667</v>
      </c>
      <c r="U31" s="54">
        <v>23.166666666666668</v>
      </c>
      <c r="V31" s="196">
        <f t="shared" si="35"/>
        <v>-4.9199999999999982</v>
      </c>
      <c r="W31" s="195">
        <v>0</v>
      </c>
      <c r="X31" s="54">
        <v>0</v>
      </c>
      <c r="Y31" s="196">
        <f t="shared" si="36"/>
        <v>0</v>
      </c>
      <c r="Z31" s="195">
        <v>1032.7542072795002</v>
      </c>
      <c r="AA31" s="54">
        <v>185.38583333333335</v>
      </c>
      <c r="AB31" s="196">
        <f t="shared" si="37"/>
        <v>847.3683739461668</v>
      </c>
      <c r="AC31" s="195">
        <v>0</v>
      </c>
      <c r="AD31" s="54">
        <v>0</v>
      </c>
      <c r="AE31" s="194">
        <f t="shared" si="38"/>
        <v>0</v>
      </c>
      <c r="AF31" s="58">
        <v>6265.7548782199001</v>
      </c>
      <c r="AG31" s="193">
        <v>5.7410116523253396E-2</v>
      </c>
      <c r="AH31" s="192">
        <f t="shared" si="9"/>
        <v>0</v>
      </c>
      <c r="AI31" s="191">
        <v>2337.0041666666666</v>
      </c>
      <c r="AJ31" s="190">
        <v>2.1412853901097578E-2</v>
      </c>
      <c r="AK31" s="189">
        <f t="shared" si="10"/>
        <v>0</v>
      </c>
      <c r="AL31" s="188">
        <f t="shared" si="39"/>
        <v>3928.7507115532335</v>
      </c>
      <c r="AN31" s="405"/>
      <c r="AO31" s="315" t="s">
        <v>12</v>
      </c>
      <c r="AP31" s="314">
        <f t="shared" si="40"/>
        <v>0</v>
      </c>
      <c r="AQ31" s="195">
        <v>261.03213333333338</v>
      </c>
      <c r="AR31" s="54">
        <v>0</v>
      </c>
      <c r="AS31" s="196">
        <f t="shared" si="41"/>
        <v>261.03213333333338</v>
      </c>
      <c r="AT31" s="195">
        <v>699.79713365578084</v>
      </c>
      <c r="AU31" s="54">
        <v>495.06669381719036</v>
      </c>
      <c r="AV31" s="196">
        <f t="shared" si="42"/>
        <v>204.73043983859048</v>
      </c>
      <c r="AW31" s="195">
        <v>1545.3133333333335</v>
      </c>
      <c r="AX31" s="54">
        <v>1010.5399999999995</v>
      </c>
      <c r="AY31" s="196">
        <f t="shared" si="15"/>
        <v>534.77333333333399</v>
      </c>
      <c r="AZ31" s="195">
        <v>0</v>
      </c>
      <c r="BA31" s="54">
        <v>0</v>
      </c>
      <c r="BB31" s="196">
        <f t="shared" si="43"/>
        <v>0</v>
      </c>
      <c r="BC31" s="195">
        <v>5306.8143904433846</v>
      </c>
      <c r="BD31" s="54">
        <v>3289.7599432841394</v>
      </c>
      <c r="BE31" s="196">
        <f t="shared" si="44"/>
        <v>2017.0544471592452</v>
      </c>
      <c r="BF31" s="195">
        <v>25.666666666666668</v>
      </c>
      <c r="BG31" s="54">
        <v>23.166666666666668</v>
      </c>
      <c r="BH31" s="196">
        <f t="shared" si="45"/>
        <v>-2.5</v>
      </c>
      <c r="BI31" s="195">
        <v>0</v>
      </c>
      <c r="BJ31" s="54">
        <v>0</v>
      </c>
      <c r="BK31" s="196">
        <f t="shared" si="46"/>
        <v>0</v>
      </c>
      <c r="BL31" s="313">
        <f t="shared" si="20"/>
        <v>913.66035788873069</v>
      </c>
      <c r="BM31" s="312">
        <f t="shared" si="47"/>
        <v>3928.7507115532335</v>
      </c>
    </row>
    <row r="32" spans="1:65" ht="15.75" thickBot="1" x14ac:dyDescent="0.25">
      <c r="A32" s="405"/>
      <c r="B32" s="187" t="s">
        <v>11</v>
      </c>
      <c r="C32" s="186">
        <f t="shared" si="0"/>
        <v>1</v>
      </c>
      <c r="D32" s="181">
        <v>0</v>
      </c>
      <c r="E32" s="185">
        <v>0</v>
      </c>
      <c r="F32" s="177">
        <v>0</v>
      </c>
      <c r="G32" s="184">
        <v>0</v>
      </c>
      <c r="H32" s="183">
        <f t="shared" si="31"/>
        <v>0</v>
      </c>
      <c r="I32" s="181">
        <v>0</v>
      </c>
      <c r="J32" s="185">
        <v>0</v>
      </c>
      <c r="K32" s="177">
        <v>0</v>
      </c>
      <c r="L32" s="184">
        <v>0</v>
      </c>
      <c r="M32" s="183">
        <f t="shared" si="32"/>
        <v>0</v>
      </c>
      <c r="N32" s="181">
        <v>648.21083333333343</v>
      </c>
      <c r="O32" s="43">
        <v>1368.9858333333334</v>
      </c>
      <c r="P32" s="182">
        <f t="shared" si="33"/>
        <v>-720.77499999999998</v>
      </c>
      <c r="Q32" s="181">
        <v>102.32666666666665</v>
      </c>
      <c r="R32" s="43">
        <v>148.53166666666672</v>
      </c>
      <c r="S32" s="182">
        <f t="shared" si="34"/>
        <v>-46.205000000000069</v>
      </c>
      <c r="T32" s="181">
        <v>9.7366666666666664</v>
      </c>
      <c r="U32" s="43">
        <v>14.083333333333334</v>
      </c>
      <c r="V32" s="182">
        <f t="shared" si="35"/>
        <v>-4.3466666666666676</v>
      </c>
      <c r="W32" s="181">
        <v>0</v>
      </c>
      <c r="X32" s="43">
        <v>0</v>
      </c>
      <c r="Y32" s="182">
        <f t="shared" si="36"/>
        <v>0</v>
      </c>
      <c r="Z32" s="181">
        <v>194.21583333333334</v>
      </c>
      <c r="AA32" s="43">
        <v>34.579166666666652</v>
      </c>
      <c r="AB32" s="182">
        <f t="shared" si="37"/>
        <v>159.63666666666668</v>
      </c>
      <c r="AC32" s="181">
        <v>0</v>
      </c>
      <c r="AD32" s="43">
        <v>0</v>
      </c>
      <c r="AE32" s="180">
        <f t="shared" si="38"/>
        <v>0</v>
      </c>
      <c r="AF32" s="47">
        <v>954.49000000000012</v>
      </c>
      <c r="AG32" s="179">
        <v>8.7455355636012477E-3</v>
      </c>
      <c r="AH32" s="178">
        <f t="shared" si="9"/>
        <v>0</v>
      </c>
      <c r="AI32" s="177">
        <v>1566.18</v>
      </c>
      <c r="AJ32" s="176">
        <v>1.4350159918908005E-2</v>
      </c>
      <c r="AK32" s="175">
        <f t="shared" si="10"/>
        <v>0</v>
      </c>
      <c r="AL32" s="174">
        <f t="shared" si="39"/>
        <v>-611.68999999999994</v>
      </c>
      <c r="AN32" s="405"/>
      <c r="AO32" s="311" t="s">
        <v>11</v>
      </c>
      <c r="AP32" s="310">
        <f t="shared" si="40"/>
        <v>0</v>
      </c>
      <c r="AQ32" s="181">
        <v>67.319333333333347</v>
      </c>
      <c r="AR32" s="43">
        <v>0</v>
      </c>
      <c r="AS32" s="182">
        <f t="shared" si="41"/>
        <v>67.319333333333347</v>
      </c>
      <c r="AT32" s="181">
        <v>157.43122800708011</v>
      </c>
      <c r="AU32" s="43">
        <v>362.5579545554192</v>
      </c>
      <c r="AV32" s="182">
        <f t="shared" si="42"/>
        <v>-205.12672654833909</v>
      </c>
      <c r="AW32" s="181">
        <v>244.405</v>
      </c>
      <c r="AX32" s="43">
        <v>627.256666666667</v>
      </c>
      <c r="AY32" s="182">
        <f t="shared" si="15"/>
        <v>-382.85166666666703</v>
      </c>
      <c r="AZ32" s="181">
        <v>0</v>
      </c>
      <c r="BA32" s="43">
        <v>0</v>
      </c>
      <c r="BB32" s="182">
        <f t="shared" si="43"/>
        <v>0</v>
      </c>
      <c r="BC32" s="181">
        <v>2587.7920220498672</v>
      </c>
      <c r="BD32" s="43">
        <v>2618.1972601629109</v>
      </c>
      <c r="BE32" s="182">
        <f t="shared" si="44"/>
        <v>-30.405238113043652</v>
      </c>
      <c r="BF32" s="181">
        <v>15.916666666666666</v>
      </c>
      <c r="BG32" s="43">
        <v>14.083333333333334</v>
      </c>
      <c r="BH32" s="182">
        <f t="shared" si="45"/>
        <v>-1.8333333333333321</v>
      </c>
      <c r="BI32" s="181">
        <v>0</v>
      </c>
      <c r="BJ32" s="43">
        <v>0</v>
      </c>
      <c r="BK32" s="182">
        <f t="shared" si="46"/>
        <v>0</v>
      </c>
      <c r="BL32" s="309">
        <f t="shared" si="20"/>
        <v>-58.792368671950214</v>
      </c>
      <c r="BM32" s="308">
        <f t="shared" si="47"/>
        <v>-611.68999999999994</v>
      </c>
    </row>
    <row r="33" spans="1:65" ht="15" x14ac:dyDescent="0.2">
      <c r="A33" s="405"/>
      <c r="B33" s="173" t="s">
        <v>10</v>
      </c>
      <c r="C33" s="172">
        <f t="shared" si="0"/>
        <v>0.65984202557607041</v>
      </c>
      <c r="D33" s="167">
        <f>SUM(D21:D32)</f>
        <v>78897.888492749989</v>
      </c>
      <c r="E33" s="171">
        <v>0.72290363409400893</v>
      </c>
      <c r="F33" s="163">
        <f>SUM(F21:F32)</f>
        <v>77510.727641583333</v>
      </c>
      <c r="G33" s="170">
        <v>0.71019380728118342</v>
      </c>
      <c r="H33" s="169">
        <f>SUM(H21:H32)</f>
        <v>1387.1608511666611</v>
      </c>
      <c r="I33" s="167">
        <f>SUM(I21:I32)</f>
        <v>119570.87520133134</v>
      </c>
      <c r="J33" s="171">
        <v>1.0955707670527397</v>
      </c>
      <c r="K33" s="163">
        <f>SUM(K21:K32)</f>
        <v>117250.39018518687</v>
      </c>
      <c r="L33" s="170">
        <v>1.0743093703864135</v>
      </c>
      <c r="M33" s="169">
        <f t="shared" ref="M33:AF33" si="48">SUM(M21:M32)</f>
        <v>2320.4850161444629</v>
      </c>
      <c r="N33" s="167">
        <f t="shared" si="48"/>
        <v>122077.74476580671</v>
      </c>
      <c r="O33" s="32">
        <f t="shared" si="48"/>
        <v>93754.262515344599</v>
      </c>
      <c r="P33" s="168">
        <f t="shared" si="48"/>
        <v>28323.482250462122</v>
      </c>
      <c r="Q33" s="167">
        <f t="shared" si="48"/>
        <v>26396.738562912873</v>
      </c>
      <c r="R33" s="32">
        <f t="shared" si="48"/>
        <v>19917.805237458757</v>
      </c>
      <c r="S33" s="168">
        <f t="shared" si="48"/>
        <v>6478.9333254541152</v>
      </c>
      <c r="T33" s="167">
        <f t="shared" si="48"/>
        <v>6860.8250000000016</v>
      </c>
      <c r="U33" s="32">
        <f t="shared" si="48"/>
        <v>6316.3533333333335</v>
      </c>
      <c r="V33" s="168">
        <f t="shared" si="48"/>
        <v>544.47166666666772</v>
      </c>
      <c r="W33" s="167">
        <f t="shared" si="48"/>
        <v>23832.802500000002</v>
      </c>
      <c r="X33" s="32">
        <f t="shared" si="48"/>
        <v>26892.756666666661</v>
      </c>
      <c r="Y33" s="168">
        <f t="shared" si="48"/>
        <v>-3059.9541666666637</v>
      </c>
      <c r="Z33" s="167">
        <f t="shared" si="48"/>
        <v>39041.23137979825</v>
      </c>
      <c r="AA33" s="32">
        <f t="shared" si="48"/>
        <v>28141.584611081737</v>
      </c>
      <c r="AB33" s="168">
        <f t="shared" si="48"/>
        <v>10899.646768716517</v>
      </c>
      <c r="AC33" s="167">
        <f t="shared" si="48"/>
        <v>1516.14</v>
      </c>
      <c r="AD33" s="32">
        <f t="shared" si="48"/>
        <v>1558.7583333333334</v>
      </c>
      <c r="AE33" s="166">
        <f t="shared" si="48"/>
        <v>-42.618333333333382</v>
      </c>
      <c r="AF33" s="36">
        <f t="shared" si="48"/>
        <v>219725.48220851779</v>
      </c>
      <c r="AG33" s="165">
        <v>2.0132395508428851</v>
      </c>
      <c r="AH33" s="164">
        <f t="shared" si="9"/>
        <v>0.359074822363464</v>
      </c>
      <c r="AI33" s="163">
        <f>SUM(AI21:AI32)</f>
        <v>176581.52069721845</v>
      </c>
      <c r="AJ33" s="162">
        <v>1.6179322049375222</v>
      </c>
      <c r="AK33" s="161">
        <f t="shared" si="10"/>
        <v>0.4389515241206341</v>
      </c>
      <c r="AL33" s="160">
        <f>SUM(AL21:AL32)</f>
        <v>43143.961511299407</v>
      </c>
      <c r="AN33" s="405"/>
      <c r="AO33" s="307" t="s">
        <v>10</v>
      </c>
      <c r="AP33" s="306">
        <f t="shared" ref="AP33:AX33" si="49">SUM(AP21:AP32)</f>
        <v>1387.1608511666611</v>
      </c>
      <c r="AQ33" s="167">
        <f t="shared" si="49"/>
        <v>1034.1924333333334</v>
      </c>
      <c r="AR33" s="32">
        <f t="shared" si="49"/>
        <v>0</v>
      </c>
      <c r="AS33" s="168">
        <f t="shared" si="49"/>
        <v>1034.1924333333334</v>
      </c>
      <c r="AT33" s="167">
        <f t="shared" si="49"/>
        <v>24016.637544500016</v>
      </c>
      <c r="AU33" s="32">
        <f t="shared" si="49"/>
        <v>2799.6730352442214</v>
      </c>
      <c r="AV33" s="168">
        <f t="shared" si="49"/>
        <v>21216.96450925578</v>
      </c>
      <c r="AW33" s="167">
        <f t="shared" si="49"/>
        <v>-131.36749999999731</v>
      </c>
      <c r="AX33" s="32">
        <f t="shared" si="49"/>
        <v>-845.10249999999644</v>
      </c>
      <c r="AY33" s="168">
        <f t="shared" si="15"/>
        <v>-713.7349999999991</v>
      </c>
      <c r="AZ33" s="167">
        <f t="shared" ref="AZ33:BK33" si="50">SUM(AZ21:AZ32)</f>
        <v>1665.7599999999986</v>
      </c>
      <c r="BA33" s="32">
        <f t="shared" si="50"/>
        <v>1790.9791666666636</v>
      </c>
      <c r="BB33" s="168">
        <f t="shared" si="50"/>
        <v>-125.21916666666459</v>
      </c>
      <c r="BC33" s="167">
        <f t="shared" si="50"/>
        <v>36622.405104384001</v>
      </c>
      <c r="BD33" s="32">
        <f t="shared" si="50"/>
        <v>23332.013071806476</v>
      </c>
      <c r="BE33" s="168">
        <f t="shared" si="50"/>
        <v>13290.392032577522</v>
      </c>
      <c r="BF33" s="167">
        <f t="shared" si="50"/>
        <v>28953.69083333333</v>
      </c>
      <c r="BG33" s="32">
        <f t="shared" si="50"/>
        <v>25295.166666666672</v>
      </c>
      <c r="BH33" s="168">
        <f t="shared" si="50"/>
        <v>-3658.5241666666661</v>
      </c>
      <c r="BI33" s="167">
        <f t="shared" si="50"/>
        <v>23849.469166666666</v>
      </c>
      <c r="BJ33" s="32">
        <f t="shared" si="50"/>
        <v>27025.798333333332</v>
      </c>
      <c r="BK33" s="168">
        <f t="shared" si="50"/>
        <v>3176.3291666666673</v>
      </c>
      <c r="BL33" s="305">
        <f t="shared" si="20"/>
        <v>7536.400851632774</v>
      </c>
      <c r="BM33" s="304">
        <f>SUM(BM21:BM32)</f>
        <v>43143.961511299407</v>
      </c>
    </row>
    <row r="34" spans="1:65" ht="15" x14ac:dyDescent="0.2">
      <c r="A34" s="405"/>
      <c r="B34" s="159" t="s">
        <v>9</v>
      </c>
      <c r="C34" s="158">
        <f t="shared" si="0"/>
        <v>0.65996072753016188</v>
      </c>
      <c r="D34" s="153">
        <f>SUM(D24:D29)</f>
        <v>77968.395771249983</v>
      </c>
      <c r="E34" s="157">
        <v>0.714387136643028</v>
      </c>
      <c r="F34" s="149">
        <f>SUM(F24:F29)</f>
        <v>77433.944172416668</v>
      </c>
      <c r="G34" s="156">
        <v>0.70949027699624168</v>
      </c>
      <c r="H34" s="155">
        <f>SUM(H24:H29)</f>
        <v>534.45159883332781</v>
      </c>
      <c r="I34" s="153">
        <f>SUM(I24:I29)</f>
        <v>118140.96281613458</v>
      </c>
      <c r="J34" s="157">
        <v>1.0824691634554551</v>
      </c>
      <c r="K34" s="149">
        <f>SUM(K24:K29)</f>
        <v>117139.63214866168</v>
      </c>
      <c r="L34" s="156">
        <v>1.0732945473542967</v>
      </c>
      <c r="M34" s="155">
        <f t="shared" ref="M34:AF34" si="51">SUM(M24:M29)</f>
        <v>1001.3306674728901</v>
      </c>
      <c r="N34" s="153">
        <f t="shared" si="51"/>
        <v>108132.12048402487</v>
      </c>
      <c r="O34" s="21">
        <f t="shared" si="51"/>
        <v>85449.876682011265</v>
      </c>
      <c r="P34" s="154">
        <f t="shared" si="51"/>
        <v>22682.243802013607</v>
      </c>
      <c r="Q34" s="153">
        <f t="shared" si="51"/>
        <v>22800.697616062051</v>
      </c>
      <c r="R34" s="21">
        <f t="shared" si="51"/>
        <v>18972.654151271803</v>
      </c>
      <c r="S34" s="154">
        <f t="shared" si="51"/>
        <v>3828.0434647902457</v>
      </c>
      <c r="T34" s="153">
        <f t="shared" si="51"/>
        <v>6802.6850000000013</v>
      </c>
      <c r="U34" s="21">
        <f t="shared" si="51"/>
        <v>6220.1033333333335</v>
      </c>
      <c r="V34" s="154">
        <f t="shared" si="51"/>
        <v>582.58166666666784</v>
      </c>
      <c r="W34" s="153">
        <f t="shared" si="51"/>
        <v>22562.385833333334</v>
      </c>
      <c r="X34" s="21">
        <f t="shared" si="51"/>
        <v>26883.658333333329</v>
      </c>
      <c r="Y34" s="154">
        <f t="shared" si="51"/>
        <v>-4321.2724999999973</v>
      </c>
      <c r="Z34" s="153">
        <f t="shared" si="51"/>
        <v>35105.532172518753</v>
      </c>
      <c r="AA34" s="21">
        <f t="shared" si="51"/>
        <v>20539.647944415072</v>
      </c>
      <c r="AB34" s="154">
        <f t="shared" si="51"/>
        <v>14565.884228103683</v>
      </c>
      <c r="AC34" s="153">
        <f t="shared" si="51"/>
        <v>1489.5483333333334</v>
      </c>
      <c r="AD34" s="21">
        <f t="shared" si="51"/>
        <v>1558.7583333333334</v>
      </c>
      <c r="AE34" s="152">
        <f t="shared" si="51"/>
        <v>-69.210000000000051</v>
      </c>
      <c r="AF34" s="25">
        <f t="shared" si="51"/>
        <v>196892.96943927233</v>
      </c>
      <c r="AG34" s="151">
        <v>1.8040361517189385</v>
      </c>
      <c r="AH34" s="150">
        <f t="shared" si="9"/>
        <v>0.39599380309665028</v>
      </c>
      <c r="AI34" s="149">
        <f>SUM(AI24:AI29)</f>
        <v>159624.69877769813</v>
      </c>
      <c r="AJ34" s="148">
        <v>1.4625649379174088</v>
      </c>
      <c r="AK34" s="147">
        <f t="shared" si="10"/>
        <v>0.48510001751204751</v>
      </c>
      <c r="AL34" s="146">
        <f>SUM(AL24:AL29)</f>
        <v>37268.270661574192</v>
      </c>
      <c r="AN34" s="405"/>
      <c r="AO34" s="303" t="s">
        <v>9</v>
      </c>
      <c r="AP34" s="302">
        <f t="shared" ref="AP34:AX34" si="52">SUM(AP24:AP29)</f>
        <v>534.45159883332781</v>
      </c>
      <c r="AQ34" s="153">
        <f t="shared" si="52"/>
        <v>0</v>
      </c>
      <c r="AR34" s="21">
        <f t="shared" si="52"/>
        <v>0</v>
      </c>
      <c r="AS34" s="154">
        <f t="shared" si="52"/>
        <v>0</v>
      </c>
      <c r="AT34" s="153">
        <f t="shared" si="52"/>
        <v>20482.164319049181</v>
      </c>
      <c r="AU34" s="21">
        <f t="shared" si="52"/>
        <v>1016.6106194051081</v>
      </c>
      <c r="AV34" s="154">
        <f t="shared" si="52"/>
        <v>19465.553699644068</v>
      </c>
      <c r="AW34" s="153">
        <f t="shared" si="52"/>
        <v>-5258.2850000000008</v>
      </c>
      <c r="AX34" s="21">
        <f t="shared" si="52"/>
        <v>-6986.3991666666661</v>
      </c>
      <c r="AY34" s="154">
        <f t="shared" si="15"/>
        <v>-1728.1141666666654</v>
      </c>
      <c r="AZ34" s="153">
        <f t="shared" ref="AZ34:BK34" si="53">SUM(AZ24:AZ29)</f>
        <v>1553.7499999999991</v>
      </c>
      <c r="BA34" s="21">
        <f t="shared" si="53"/>
        <v>1659.5166666666642</v>
      </c>
      <c r="BB34" s="154">
        <f t="shared" si="53"/>
        <v>-105.76666666666516</v>
      </c>
      <c r="BC34" s="153">
        <f t="shared" si="53"/>
        <v>16784.681748022438</v>
      </c>
      <c r="BD34" s="21">
        <f t="shared" si="53"/>
        <v>8813.9666352013519</v>
      </c>
      <c r="BE34" s="154">
        <f t="shared" si="53"/>
        <v>7970.7151128210844</v>
      </c>
      <c r="BF34" s="153">
        <f t="shared" si="53"/>
        <v>28860.524166666662</v>
      </c>
      <c r="BG34" s="21">
        <f t="shared" si="53"/>
        <v>25198.916666666668</v>
      </c>
      <c r="BH34" s="154">
        <f t="shared" si="53"/>
        <v>-3661.6074999999996</v>
      </c>
      <c r="BI34" s="153">
        <f t="shared" si="53"/>
        <v>22579.052499999998</v>
      </c>
      <c r="BJ34" s="21">
        <f t="shared" si="53"/>
        <v>26958.466666666667</v>
      </c>
      <c r="BK34" s="154">
        <f t="shared" si="53"/>
        <v>4379.4141666666674</v>
      </c>
      <c r="BL34" s="301">
        <f t="shared" si="20"/>
        <v>10413.624416942372</v>
      </c>
      <c r="BM34" s="300">
        <f>SUM(BM24:BM29)</f>
        <v>37268.270661574192</v>
      </c>
    </row>
    <row r="35" spans="1:65" ht="15.75" thickBot="1" x14ac:dyDescent="0.25">
      <c r="A35" s="406"/>
      <c r="B35" s="261" t="s">
        <v>8</v>
      </c>
      <c r="C35" s="260">
        <f t="shared" si="0"/>
        <v>0.65003473717873816</v>
      </c>
      <c r="D35" s="255">
        <f>SUM(D21:D23,D30:D32)</f>
        <v>929.49272150000002</v>
      </c>
      <c r="E35" s="259">
        <v>8.5164974509808998E-3</v>
      </c>
      <c r="F35" s="249">
        <f>SUM(F21:F23,F30:F32)</f>
        <v>76.783469166666677</v>
      </c>
      <c r="G35" s="258">
        <v>7.0353028494183863E-4</v>
      </c>
      <c r="H35" s="257">
        <f>SUM(H21:H23,H30:H32)</f>
        <v>852.70925233333332</v>
      </c>
      <c r="I35" s="255">
        <f>SUM(I21:I23,I30:I32)</f>
        <v>1429.9123851967624</v>
      </c>
      <c r="J35" s="259">
        <v>1.3101603597284591E-2</v>
      </c>
      <c r="K35" s="249">
        <f>SUM(K21:K23,K30:K32)</f>
        <v>110.75803652518978</v>
      </c>
      <c r="L35" s="258">
        <v>1.0148230321168239E-3</v>
      </c>
      <c r="M35" s="257">
        <f t="shared" ref="M35:AF35" si="54">SUM(M21:M23,M30:M32)</f>
        <v>1319.1543486715727</v>
      </c>
      <c r="N35" s="255">
        <f t="shared" si="54"/>
        <v>13945.624281781844</v>
      </c>
      <c r="O35" s="254">
        <f t="shared" si="54"/>
        <v>8304.3858333333337</v>
      </c>
      <c r="P35" s="256">
        <f t="shared" si="54"/>
        <v>5641.238448448511</v>
      </c>
      <c r="Q35" s="255">
        <f t="shared" si="54"/>
        <v>3596.0409468508228</v>
      </c>
      <c r="R35" s="254">
        <f t="shared" si="54"/>
        <v>945.1510861869524</v>
      </c>
      <c r="S35" s="256">
        <f t="shared" si="54"/>
        <v>2650.8898606638704</v>
      </c>
      <c r="T35" s="255">
        <f t="shared" si="54"/>
        <v>58.140000000000015</v>
      </c>
      <c r="U35" s="254">
        <f t="shared" si="54"/>
        <v>96.25</v>
      </c>
      <c r="V35" s="256">
        <f t="shared" si="54"/>
        <v>-38.109999999999985</v>
      </c>
      <c r="W35" s="255">
        <f t="shared" si="54"/>
        <v>1270.4166666666667</v>
      </c>
      <c r="X35" s="254">
        <f t="shared" si="54"/>
        <v>9.0983333333333345</v>
      </c>
      <c r="Y35" s="256">
        <f t="shared" si="54"/>
        <v>1261.3183333333334</v>
      </c>
      <c r="Z35" s="255">
        <f t="shared" si="54"/>
        <v>3935.6992072795006</v>
      </c>
      <c r="AA35" s="254">
        <f t="shared" si="54"/>
        <v>7601.9366666666665</v>
      </c>
      <c r="AB35" s="256">
        <f t="shared" si="54"/>
        <v>-3666.2374593871668</v>
      </c>
      <c r="AC35" s="255">
        <f t="shared" si="54"/>
        <v>26.591666666666665</v>
      </c>
      <c r="AD35" s="254">
        <f t="shared" si="54"/>
        <v>0</v>
      </c>
      <c r="AE35" s="253">
        <f t="shared" si="54"/>
        <v>26.591666666666665</v>
      </c>
      <c r="AF35" s="252">
        <f t="shared" si="54"/>
        <v>22832.512769245503</v>
      </c>
      <c r="AG35" s="251">
        <v>0.20920339912394695</v>
      </c>
      <c r="AH35" s="250">
        <f t="shared" si="9"/>
        <v>4.0709173400835241E-2</v>
      </c>
      <c r="AI35" s="249">
        <f>SUM(AI21:AI23,AI30:AI32)</f>
        <v>16956.821919520284</v>
      </c>
      <c r="AJ35" s="248">
        <v>0.15536726702011305</v>
      </c>
      <c r="AK35" s="247">
        <f t="shared" si="10"/>
        <v>4.5281757118812108E-3</v>
      </c>
      <c r="AL35" s="246">
        <f>SUM(AL21:AL23,AL30:AL32)</f>
        <v>5875.6908497252161</v>
      </c>
      <c r="AN35" s="406"/>
      <c r="AO35" s="332" t="s">
        <v>8</v>
      </c>
      <c r="AP35" s="331">
        <f t="shared" ref="AP35:AX35" si="55">SUM(AP21:AP23,AP30:AP32)</f>
        <v>852.70925233333332</v>
      </c>
      <c r="AQ35" s="255">
        <f t="shared" si="55"/>
        <v>1034.1924333333334</v>
      </c>
      <c r="AR35" s="254">
        <f t="shared" si="55"/>
        <v>0</v>
      </c>
      <c r="AS35" s="256">
        <f t="shared" si="55"/>
        <v>1034.1924333333334</v>
      </c>
      <c r="AT35" s="255">
        <f t="shared" si="55"/>
        <v>3534.473225450829</v>
      </c>
      <c r="AU35" s="254">
        <f t="shared" si="55"/>
        <v>1783.0624158391133</v>
      </c>
      <c r="AV35" s="256">
        <f t="shared" si="55"/>
        <v>1751.4108096117156</v>
      </c>
      <c r="AW35" s="255">
        <f t="shared" si="55"/>
        <v>5126.9175000000005</v>
      </c>
      <c r="AX35" s="254">
        <f t="shared" si="55"/>
        <v>6141.2966666666662</v>
      </c>
      <c r="AY35" s="256">
        <f t="shared" si="15"/>
        <v>-1014.3791666666657</v>
      </c>
      <c r="AZ35" s="255">
        <f t="shared" ref="AZ35:BK35" si="56">SUM(AZ21:AZ23,AZ30:AZ32)</f>
        <v>112.00999999999985</v>
      </c>
      <c r="BA35" s="254">
        <f t="shared" si="56"/>
        <v>131.4624999999993</v>
      </c>
      <c r="BB35" s="256">
        <f t="shared" si="56"/>
        <v>-19.452499999999425</v>
      </c>
      <c r="BC35" s="255">
        <f t="shared" si="56"/>
        <v>19837.723356361563</v>
      </c>
      <c r="BD35" s="254">
        <f t="shared" si="56"/>
        <v>14518.046436605124</v>
      </c>
      <c r="BE35" s="256">
        <f t="shared" si="56"/>
        <v>5319.676919756439</v>
      </c>
      <c r="BF35" s="255">
        <f t="shared" si="56"/>
        <v>93.166666666666671</v>
      </c>
      <c r="BG35" s="254">
        <f t="shared" si="56"/>
        <v>96.25</v>
      </c>
      <c r="BH35" s="256">
        <f t="shared" si="56"/>
        <v>3.0833333333333295</v>
      </c>
      <c r="BI35" s="255">
        <f t="shared" si="56"/>
        <v>1270.4166666666667</v>
      </c>
      <c r="BJ35" s="254">
        <f t="shared" si="56"/>
        <v>67.331666666666649</v>
      </c>
      <c r="BK35" s="256">
        <f t="shared" si="56"/>
        <v>-1203.085</v>
      </c>
      <c r="BL35" s="330">
        <f t="shared" si="20"/>
        <v>-848.46523197627357</v>
      </c>
      <c r="BM35" s="329">
        <f>SUM(BM21:BM23,BM30:BM32)</f>
        <v>5875.6908497252161</v>
      </c>
    </row>
    <row r="36" spans="1:65" ht="15.75" thickTop="1" x14ac:dyDescent="0.2">
      <c r="A36" s="404" t="s">
        <v>50</v>
      </c>
      <c r="B36" s="245" t="s">
        <v>22</v>
      </c>
      <c r="C36" s="244">
        <f t="shared" si="0"/>
        <v>1</v>
      </c>
      <c r="D36" s="239">
        <v>0</v>
      </c>
      <c r="E36" s="243">
        <v>0</v>
      </c>
      <c r="F36" s="235">
        <v>0</v>
      </c>
      <c r="G36" s="242">
        <v>0</v>
      </c>
      <c r="H36" s="241">
        <f t="shared" ref="H36:H47" si="57">D36-F36</f>
        <v>0</v>
      </c>
      <c r="I36" s="239">
        <v>0</v>
      </c>
      <c r="J36" s="243">
        <v>0</v>
      </c>
      <c r="K36" s="235">
        <v>0</v>
      </c>
      <c r="L36" s="242">
        <v>0</v>
      </c>
      <c r="M36" s="241">
        <f t="shared" ref="M36:M47" si="58">I36-K36</f>
        <v>0</v>
      </c>
      <c r="N36" s="239">
        <v>386.52499999999998</v>
      </c>
      <c r="O36" s="88">
        <v>560.22249999999997</v>
      </c>
      <c r="P36" s="240">
        <f t="shared" ref="P36:P47" si="59">N36-O36</f>
        <v>-173.69749999999999</v>
      </c>
      <c r="Q36" s="239">
        <v>21.122500000000031</v>
      </c>
      <c r="R36" s="88">
        <v>96.205000000000013</v>
      </c>
      <c r="S36" s="240">
        <f t="shared" ref="S36:S47" si="60">Q36-R36</f>
        <v>-75.082499999999982</v>
      </c>
      <c r="T36" s="239">
        <v>4.5</v>
      </c>
      <c r="U36" s="88">
        <v>5.25</v>
      </c>
      <c r="V36" s="240">
        <f t="shared" ref="V36:V47" si="61">T36-U36</f>
        <v>-0.75</v>
      </c>
      <c r="W36" s="239">
        <v>0</v>
      </c>
      <c r="X36" s="88">
        <v>0</v>
      </c>
      <c r="Y36" s="240">
        <f t="shared" ref="Y36:Y47" si="62">W36-X36</f>
        <v>0</v>
      </c>
      <c r="Z36" s="239">
        <v>107.86749999999999</v>
      </c>
      <c r="AA36" s="88">
        <v>0</v>
      </c>
      <c r="AB36" s="240">
        <f t="shared" ref="AB36:AB47" si="63">Z36-AA36</f>
        <v>107.86749999999999</v>
      </c>
      <c r="AC36" s="239">
        <v>0</v>
      </c>
      <c r="AD36" s="88">
        <v>0</v>
      </c>
      <c r="AE36" s="238">
        <f t="shared" ref="AE36:AE47" si="64">AC36-AD36</f>
        <v>0</v>
      </c>
      <c r="AF36" s="92">
        <v>520.01499999999999</v>
      </c>
      <c r="AG36" s="237">
        <v>4.7646488450440571E-3</v>
      </c>
      <c r="AH36" s="236">
        <f t="shared" si="9"/>
        <v>0</v>
      </c>
      <c r="AI36" s="235">
        <v>661.67750000000001</v>
      </c>
      <c r="AJ36" s="234">
        <v>6.0626351630995489E-3</v>
      </c>
      <c r="AK36" s="233">
        <f t="shared" si="10"/>
        <v>0</v>
      </c>
      <c r="AL36" s="232">
        <f t="shared" ref="AL36:AL47" si="65">AF36-AI36</f>
        <v>-141.66250000000002</v>
      </c>
      <c r="AN36" s="404" t="s">
        <v>50</v>
      </c>
      <c r="AO36" s="328" t="s">
        <v>22</v>
      </c>
      <c r="AP36" s="327">
        <f t="shared" ref="AP36:AP47" si="66">D36-F36</f>
        <v>0</v>
      </c>
      <c r="AQ36" s="239">
        <v>9.7103999999999999</v>
      </c>
      <c r="AR36" s="88">
        <v>0</v>
      </c>
      <c r="AS36" s="240">
        <f t="shared" ref="AS36:AS47" si="67">AQ36-AR36</f>
        <v>9.7103999999999999</v>
      </c>
      <c r="AT36" s="239">
        <v>24.007504914173897</v>
      </c>
      <c r="AU36" s="88">
        <v>140.83500000000001</v>
      </c>
      <c r="AV36" s="240">
        <f t="shared" ref="AV36:AV47" si="68">AT36-AU36</f>
        <v>-116.82749508582611</v>
      </c>
      <c r="AW36" s="239">
        <v>213.02999999999969</v>
      </c>
      <c r="AX36" s="88">
        <v>104.34500000000014</v>
      </c>
      <c r="AY36" s="240">
        <f t="shared" si="15"/>
        <v>108.68499999999955</v>
      </c>
      <c r="AZ36" s="239">
        <v>0</v>
      </c>
      <c r="BA36" s="88">
        <v>0</v>
      </c>
      <c r="BB36" s="240">
        <f t="shared" ref="BB36:BB47" si="69">AZ36-BA36</f>
        <v>0</v>
      </c>
      <c r="BC36" s="239">
        <v>2193.6166027297318</v>
      </c>
      <c r="BD36" s="88">
        <v>1924.8498686304811</v>
      </c>
      <c r="BE36" s="240">
        <f t="shared" ref="BE36:BE47" si="70">BC36-BD36</f>
        <v>268.7667340992507</v>
      </c>
      <c r="BF36" s="239">
        <v>6</v>
      </c>
      <c r="BG36" s="88">
        <v>5.25</v>
      </c>
      <c r="BH36" s="240">
        <f t="shared" ref="BH36:BH47" si="71">BG36-BF36</f>
        <v>-0.75</v>
      </c>
      <c r="BI36" s="239">
        <v>0</v>
      </c>
      <c r="BJ36" s="88">
        <v>0</v>
      </c>
      <c r="BK36" s="240">
        <f t="shared" ref="BK36:BK47" si="72">BJ36-BI36</f>
        <v>0</v>
      </c>
      <c r="BL36" s="326">
        <f t="shared" si="20"/>
        <v>-411.24713901342415</v>
      </c>
      <c r="BM36" s="325">
        <f t="shared" ref="BM36:BM47" si="73">AL36</f>
        <v>-141.66250000000002</v>
      </c>
    </row>
    <row r="37" spans="1:65" ht="15" x14ac:dyDescent="0.2">
      <c r="A37" s="405"/>
      <c r="B37" s="217" t="s">
        <v>21</v>
      </c>
      <c r="C37" s="215">
        <f t="shared" si="0"/>
        <v>1</v>
      </c>
      <c r="D37" s="210">
        <v>0</v>
      </c>
      <c r="E37" s="214">
        <v>0</v>
      </c>
      <c r="F37" s="206">
        <v>0</v>
      </c>
      <c r="G37" s="213">
        <v>0</v>
      </c>
      <c r="H37" s="212">
        <f t="shared" si="57"/>
        <v>0</v>
      </c>
      <c r="I37" s="210">
        <v>0</v>
      </c>
      <c r="J37" s="214">
        <v>0</v>
      </c>
      <c r="K37" s="206">
        <v>0</v>
      </c>
      <c r="L37" s="213">
        <v>0</v>
      </c>
      <c r="M37" s="212">
        <f t="shared" si="58"/>
        <v>0</v>
      </c>
      <c r="N37" s="210">
        <v>638.25500000000011</v>
      </c>
      <c r="O37" s="66">
        <v>398.6925</v>
      </c>
      <c r="P37" s="211">
        <f t="shared" si="59"/>
        <v>239.56250000000011</v>
      </c>
      <c r="Q37" s="210">
        <v>45.027499999999975</v>
      </c>
      <c r="R37" s="66">
        <v>71.13</v>
      </c>
      <c r="S37" s="211">
        <f t="shared" si="60"/>
        <v>-26.10250000000002</v>
      </c>
      <c r="T37" s="210">
        <v>0.75</v>
      </c>
      <c r="U37" s="66">
        <v>1.25</v>
      </c>
      <c r="V37" s="211">
        <f t="shared" si="61"/>
        <v>-0.5</v>
      </c>
      <c r="W37" s="210">
        <v>0</v>
      </c>
      <c r="X37" s="66">
        <v>0</v>
      </c>
      <c r="Y37" s="211">
        <f t="shared" si="62"/>
        <v>0</v>
      </c>
      <c r="Z37" s="210">
        <v>768.68249999999989</v>
      </c>
      <c r="AA37" s="66">
        <v>0</v>
      </c>
      <c r="AB37" s="211">
        <f t="shared" si="63"/>
        <v>768.68249999999989</v>
      </c>
      <c r="AC37" s="210">
        <v>0</v>
      </c>
      <c r="AD37" s="66">
        <v>0</v>
      </c>
      <c r="AE37" s="209">
        <f t="shared" si="64"/>
        <v>0</v>
      </c>
      <c r="AF37" s="70">
        <v>1452.7149999999999</v>
      </c>
      <c r="AG37" s="208">
        <v>1.3310533055639119E-2</v>
      </c>
      <c r="AH37" s="207">
        <f t="shared" si="9"/>
        <v>0</v>
      </c>
      <c r="AI37" s="206">
        <v>471.07249999999999</v>
      </c>
      <c r="AJ37" s="205">
        <v>4.3162125096730839E-3</v>
      </c>
      <c r="AK37" s="204">
        <f t="shared" si="10"/>
        <v>0</v>
      </c>
      <c r="AL37" s="203">
        <f t="shared" si="65"/>
        <v>981.64249999999993</v>
      </c>
      <c r="AN37" s="405"/>
      <c r="AO37" s="320" t="s">
        <v>21</v>
      </c>
      <c r="AP37" s="319">
        <f t="shared" si="66"/>
        <v>0</v>
      </c>
      <c r="AQ37" s="210">
        <v>45.30960000000006</v>
      </c>
      <c r="AR37" s="66">
        <v>0</v>
      </c>
      <c r="AS37" s="211">
        <f t="shared" si="67"/>
        <v>45.30960000000006</v>
      </c>
      <c r="AT37" s="210">
        <v>632.15683098332977</v>
      </c>
      <c r="AU37" s="66">
        <v>92.839999999999989</v>
      </c>
      <c r="AV37" s="211">
        <f t="shared" si="68"/>
        <v>539.31683098332974</v>
      </c>
      <c r="AW37" s="210">
        <v>656.02000000000021</v>
      </c>
      <c r="AX37" s="66">
        <v>74.097499999999769</v>
      </c>
      <c r="AY37" s="211">
        <f t="shared" si="15"/>
        <v>581.92250000000047</v>
      </c>
      <c r="AZ37" s="210">
        <v>0</v>
      </c>
      <c r="BA37" s="66">
        <v>0</v>
      </c>
      <c r="BB37" s="211">
        <f t="shared" si="69"/>
        <v>0</v>
      </c>
      <c r="BC37" s="210">
        <v>1156.1853997266228</v>
      </c>
      <c r="BD37" s="66">
        <v>1420.9623563849143</v>
      </c>
      <c r="BE37" s="211">
        <f t="shared" si="70"/>
        <v>-264.77695665829151</v>
      </c>
      <c r="BF37" s="210">
        <v>1</v>
      </c>
      <c r="BG37" s="66">
        <v>1.25</v>
      </c>
      <c r="BH37" s="211">
        <f t="shared" si="71"/>
        <v>0.25</v>
      </c>
      <c r="BI37" s="210">
        <v>0</v>
      </c>
      <c r="BJ37" s="66">
        <v>0</v>
      </c>
      <c r="BK37" s="211">
        <f t="shared" si="72"/>
        <v>0</v>
      </c>
      <c r="BL37" s="318">
        <f t="shared" si="20"/>
        <v>79.620525674961186</v>
      </c>
      <c r="BM37" s="317">
        <f t="shared" si="73"/>
        <v>981.64249999999993</v>
      </c>
    </row>
    <row r="38" spans="1:65" ht="15" x14ac:dyDescent="0.2">
      <c r="A38" s="405"/>
      <c r="B38" s="231" t="s">
        <v>20</v>
      </c>
      <c r="C38" s="230">
        <f t="shared" si="0"/>
        <v>0.57503282344441153</v>
      </c>
      <c r="D38" s="225">
        <v>52.474251750000001</v>
      </c>
      <c r="E38" s="229">
        <v>4.8079648278451313E-4</v>
      </c>
      <c r="F38" s="221">
        <v>0</v>
      </c>
      <c r="G38" s="228">
        <v>0</v>
      </c>
      <c r="H38" s="227">
        <f t="shared" si="57"/>
        <v>52.474251750000001</v>
      </c>
      <c r="I38" s="225">
        <v>91.254359074117602</v>
      </c>
      <c r="J38" s="229">
        <v>8.3612006685909084E-4</v>
      </c>
      <c r="K38" s="221">
        <v>0</v>
      </c>
      <c r="L38" s="228">
        <v>0</v>
      </c>
      <c r="M38" s="227">
        <f t="shared" si="58"/>
        <v>91.254359074117602</v>
      </c>
      <c r="N38" s="225">
        <v>2836.9345050629308</v>
      </c>
      <c r="O38" s="77">
        <v>1123.7649999999994</v>
      </c>
      <c r="P38" s="226">
        <f t="shared" si="59"/>
        <v>1713.1695050629314</v>
      </c>
      <c r="Q38" s="225">
        <v>783.50549493706899</v>
      </c>
      <c r="R38" s="77">
        <v>246.46500000000043</v>
      </c>
      <c r="S38" s="226">
        <f t="shared" si="60"/>
        <v>537.04049493706862</v>
      </c>
      <c r="T38" s="225">
        <v>0</v>
      </c>
      <c r="U38" s="77">
        <v>0</v>
      </c>
      <c r="V38" s="226">
        <f t="shared" si="61"/>
        <v>0</v>
      </c>
      <c r="W38" s="225">
        <v>0</v>
      </c>
      <c r="X38" s="77">
        <v>0</v>
      </c>
      <c r="Y38" s="226">
        <f t="shared" si="62"/>
        <v>0</v>
      </c>
      <c r="Z38" s="225">
        <v>1155.77</v>
      </c>
      <c r="AA38" s="77">
        <v>3302.2549999999992</v>
      </c>
      <c r="AB38" s="226">
        <f t="shared" si="63"/>
        <v>-2146.4849999999992</v>
      </c>
      <c r="AC38" s="225">
        <v>1.4125000000000001</v>
      </c>
      <c r="AD38" s="77">
        <v>0</v>
      </c>
      <c r="AE38" s="224">
        <f t="shared" si="64"/>
        <v>1.4125000000000001</v>
      </c>
      <c r="AF38" s="81">
        <v>4777.6224999999995</v>
      </c>
      <c r="AG38" s="223">
        <v>4.3775070962725107E-2</v>
      </c>
      <c r="AH38" s="222">
        <f t="shared" si="9"/>
        <v>1.0983339882964802E-2</v>
      </c>
      <c r="AI38" s="221">
        <v>4672.4849999999988</v>
      </c>
      <c r="AJ38" s="220">
        <v>4.2811750225835381E-2</v>
      </c>
      <c r="AK38" s="219">
        <f t="shared" si="10"/>
        <v>0</v>
      </c>
      <c r="AL38" s="218">
        <f t="shared" si="65"/>
        <v>105.13750000000073</v>
      </c>
      <c r="AN38" s="405"/>
      <c r="AO38" s="324" t="s">
        <v>20</v>
      </c>
      <c r="AP38" s="323">
        <f t="shared" si="66"/>
        <v>52.474251750000001</v>
      </c>
      <c r="AQ38" s="225">
        <v>71.085200000000015</v>
      </c>
      <c r="AR38" s="77">
        <v>0</v>
      </c>
      <c r="AS38" s="226">
        <f t="shared" si="67"/>
        <v>71.085200000000015</v>
      </c>
      <c r="AT38" s="225">
        <v>367.96607657044927</v>
      </c>
      <c r="AU38" s="77">
        <v>112.66750000000017</v>
      </c>
      <c r="AV38" s="226">
        <f t="shared" si="68"/>
        <v>255.29857657044909</v>
      </c>
      <c r="AW38" s="225">
        <v>1001.5999999999992</v>
      </c>
      <c r="AX38" s="77">
        <v>4702.192500000001</v>
      </c>
      <c r="AY38" s="226">
        <f t="shared" si="15"/>
        <v>-3700.5925000000016</v>
      </c>
      <c r="AZ38" s="225">
        <v>47.610000000000042</v>
      </c>
      <c r="BA38" s="77">
        <v>59.169999999999455</v>
      </c>
      <c r="BB38" s="226">
        <f t="shared" si="69"/>
        <v>-11.559999999999413</v>
      </c>
      <c r="BC38" s="225">
        <v>2822.7791439933626</v>
      </c>
      <c r="BD38" s="77">
        <v>1025.9029381343576</v>
      </c>
      <c r="BE38" s="226">
        <f t="shared" si="70"/>
        <v>1796.876205859005</v>
      </c>
      <c r="BF38" s="225">
        <v>0</v>
      </c>
      <c r="BG38" s="77">
        <v>0</v>
      </c>
      <c r="BH38" s="226">
        <f t="shared" si="71"/>
        <v>0</v>
      </c>
      <c r="BI38" s="225">
        <v>0</v>
      </c>
      <c r="BJ38" s="77">
        <v>0</v>
      </c>
      <c r="BK38" s="226">
        <f t="shared" si="72"/>
        <v>0</v>
      </c>
      <c r="BL38" s="322">
        <f t="shared" si="20"/>
        <v>1641.5557658205475</v>
      </c>
      <c r="BM38" s="321">
        <f t="shared" si="73"/>
        <v>105.13750000000073</v>
      </c>
    </row>
    <row r="39" spans="1:65" ht="15" x14ac:dyDescent="0.2">
      <c r="A39" s="405"/>
      <c r="B39" s="201" t="s">
        <v>19</v>
      </c>
      <c r="C39" s="200">
        <f t="shared" si="0"/>
        <v>0.59296731843629924</v>
      </c>
      <c r="D39" s="195">
        <v>1251.1971597499999</v>
      </c>
      <c r="E39" s="199">
        <v>1.146412142366132E-2</v>
      </c>
      <c r="F39" s="191">
        <v>1191.8608079999999</v>
      </c>
      <c r="G39" s="198">
        <v>1.0920451797289525E-2</v>
      </c>
      <c r="H39" s="197">
        <f t="shared" si="57"/>
        <v>59.336351749999949</v>
      </c>
      <c r="I39" s="195">
        <v>2110.0609103542229</v>
      </c>
      <c r="J39" s="199">
        <v>1.9333479379425325E-2</v>
      </c>
      <c r="K39" s="191">
        <v>2070.5648435044986</v>
      </c>
      <c r="L39" s="198">
        <v>1.8971597534611782E-2</v>
      </c>
      <c r="M39" s="197">
        <f t="shared" si="58"/>
        <v>39.49606684972423</v>
      </c>
      <c r="N39" s="195">
        <v>6989.4574999999995</v>
      </c>
      <c r="O39" s="54">
        <v>4580.0376735537466</v>
      </c>
      <c r="P39" s="196">
        <f t="shared" si="59"/>
        <v>2409.419826446253</v>
      </c>
      <c r="Q39" s="195">
        <v>1027.3875</v>
      </c>
      <c r="R39" s="54">
        <v>456.827524398435</v>
      </c>
      <c r="S39" s="196">
        <f t="shared" si="60"/>
        <v>570.55997560156504</v>
      </c>
      <c r="T39" s="195">
        <v>124.75749999999994</v>
      </c>
      <c r="U39" s="54">
        <v>389.4799999999999</v>
      </c>
      <c r="V39" s="196">
        <f t="shared" si="61"/>
        <v>-264.72249999999997</v>
      </c>
      <c r="W39" s="195">
        <v>392.75000000000006</v>
      </c>
      <c r="X39" s="54">
        <v>393</v>
      </c>
      <c r="Y39" s="196">
        <f t="shared" si="62"/>
        <v>-0.24999999999994316</v>
      </c>
      <c r="Z39" s="195">
        <v>828.27500000000009</v>
      </c>
      <c r="AA39" s="54">
        <v>26.935250521318121</v>
      </c>
      <c r="AB39" s="196">
        <f t="shared" si="63"/>
        <v>801.33974947868194</v>
      </c>
      <c r="AC39" s="195">
        <v>50.419999999999995</v>
      </c>
      <c r="AD39" s="54">
        <v>23.222500000000004</v>
      </c>
      <c r="AE39" s="194">
        <f t="shared" si="64"/>
        <v>27.197499999999991</v>
      </c>
      <c r="AF39" s="58">
        <v>9413.0474999999988</v>
      </c>
      <c r="AG39" s="193">
        <v>8.624725421232049E-2</v>
      </c>
      <c r="AH39" s="192">
        <f t="shared" si="9"/>
        <v>0.1329215814272689</v>
      </c>
      <c r="AI39" s="191">
        <v>5869.5029484734996</v>
      </c>
      <c r="AJ39" s="190">
        <v>5.3779454440164458E-2</v>
      </c>
      <c r="AK39" s="189">
        <f t="shared" si="10"/>
        <v>0.20305992150663643</v>
      </c>
      <c r="AL39" s="188">
        <f t="shared" si="65"/>
        <v>3543.5445515264992</v>
      </c>
      <c r="AN39" s="405"/>
      <c r="AO39" s="315" t="s">
        <v>19</v>
      </c>
      <c r="AP39" s="314">
        <f t="shared" si="66"/>
        <v>59.336351749999949</v>
      </c>
      <c r="AQ39" s="195">
        <v>0</v>
      </c>
      <c r="AR39" s="54">
        <v>0</v>
      </c>
      <c r="AS39" s="196">
        <f t="shared" si="67"/>
        <v>0</v>
      </c>
      <c r="AT39" s="195">
        <v>348.13638802307423</v>
      </c>
      <c r="AU39" s="54">
        <v>4.0000000000667946E-2</v>
      </c>
      <c r="AV39" s="196">
        <f t="shared" si="68"/>
        <v>348.09638802307359</v>
      </c>
      <c r="AW39" s="195">
        <v>3306.8175000000001</v>
      </c>
      <c r="AX39" s="54">
        <v>2815.81</v>
      </c>
      <c r="AY39" s="196">
        <f t="shared" si="15"/>
        <v>491.00750000000016</v>
      </c>
      <c r="AZ39" s="195">
        <v>211.44749999999956</v>
      </c>
      <c r="BA39" s="54">
        <v>333.19499999999937</v>
      </c>
      <c r="BB39" s="196">
        <f t="shared" si="69"/>
        <v>-121.7474999999998</v>
      </c>
      <c r="BC39" s="195">
        <v>2194.3887759972322</v>
      </c>
      <c r="BD39" s="54">
        <v>724.00547866970919</v>
      </c>
      <c r="BE39" s="196">
        <f t="shared" si="70"/>
        <v>1470.383297327523</v>
      </c>
      <c r="BF39" s="195">
        <v>3526.5</v>
      </c>
      <c r="BG39" s="54">
        <v>2949.5</v>
      </c>
      <c r="BH39" s="196">
        <f t="shared" si="71"/>
        <v>-577</v>
      </c>
      <c r="BI39" s="195">
        <v>392.75000000000006</v>
      </c>
      <c r="BJ39" s="54">
        <v>393</v>
      </c>
      <c r="BK39" s="196">
        <f t="shared" si="72"/>
        <v>0.24999999999994316</v>
      </c>
      <c r="BL39" s="313">
        <f t="shared" si="20"/>
        <v>1873.2185144259017</v>
      </c>
      <c r="BM39" s="312">
        <f t="shared" si="73"/>
        <v>3543.5445515264992</v>
      </c>
    </row>
    <row r="40" spans="1:65" ht="15" x14ac:dyDescent="0.2">
      <c r="A40" s="405"/>
      <c r="B40" s="217" t="s">
        <v>18</v>
      </c>
      <c r="C40" s="215">
        <f t="shared" si="0"/>
        <v>0.59350118752593983</v>
      </c>
      <c r="D40" s="210">
        <v>7937.0668552500001</v>
      </c>
      <c r="E40" s="214">
        <v>7.2723549176282182E-2</v>
      </c>
      <c r="F40" s="206">
        <v>7173.5281832500004</v>
      </c>
      <c r="G40" s="213">
        <v>6.5727615352278224E-2</v>
      </c>
      <c r="H40" s="212">
        <f t="shared" si="57"/>
        <v>763.53867199999968</v>
      </c>
      <c r="I40" s="210">
        <v>13373.295659839096</v>
      </c>
      <c r="J40" s="214">
        <v>0.12253311485261972</v>
      </c>
      <c r="K40" s="206">
        <v>11905.172082252217</v>
      </c>
      <c r="L40" s="213">
        <v>0.10908141033753356</v>
      </c>
      <c r="M40" s="212">
        <f t="shared" si="58"/>
        <v>1468.123577586879</v>
      </c>
      <c r="N40" s="210">
        <v>22337.068551050961</v>
      </c>
      <c r="O40" s="66">
        <v>14669.225156767436</v>
      </c>
      <c r="P40" s="211">
        <f t="shared" si="59"/>
        <v>7667.8433942835254</v>
      </c>
      <c r="Q40" s="210">
        <v>2342.4348403386675</v>
      </c>
      <c r="R40" s="66">
        <v>1763.7673432325614</v>
      </c>
      <c r="S40" s="211">
        <f t="shared" si="60"/>
        <v>578.66749710610611</v>
      </c>
      <c r="T40" s="210">
        <v>415.92500000000018</v>
      </c>
      <c r="U40" s="66">
        <v>939.61749999999984</v>
      </c>
      <c r="V40" s="211">
        <f t="shared" si="61"/>
        <v>-523.69249999999965</v>
      </c>
      <c r="W40" s="210">
        <v>4959</v>
      </c>
      <c r="X40" s="66">
        <v>4959</v>
      </c>
      <c r="Y40" s="211">
        <f t="shared" si="62"/>
        <v>0</v>
      </c>
      <c r="Z40" s="210">
        <v>2106.9475000000002</v>
      </c>
      <c r="AA40" s="66">
        <v>15.460000000000036</v>
      </c>
      <c r="AB40" s="211">
        <f t="shared" si="63"/>
        <v>2091.4875000000002</v>
      </c>
      <c r="AC40" s="210">
        <v>160.67499999999998</v>
      </c>
      <c r="AD40" s="66">
        <v>134.58250000000001</v>
      </c>
      <c r="AE40" s="209">
        <f t="shared" si="64"/>
        <v>26.092499999999973</v>
      </c>
      <c r="AF40" s="70">
        <v>32322.05089138963</v>
      </c>
      <c r="AG40" s="208">
        <v>0.29615150033963411</v>
      </c>
      <c r="AH40" s="207">
        <f t="shared" si="9"/>
        <v>0.24556198125918982</v>
      </c>
      <c r="AI40" s="206">
        <v>22481.652499999997</v>
      </c>
      <c r="AJ40" s="205">
        <v>0.20598865303880645</v>
      </c>
      <c r="AK40" s="204">
        <f t="shared" si="10"/>
        <v>0.31908366981697639</v>
      </c>
      <c r="AL40" s="203">
        <f t="shared" si="65"/>
        <v>9840.3983913896336</v>
      </c>
      <c r="AN40" s="405"/>
      <c r="AO40" s="320" t="s">
        <v>18</v>
      </c>
      <c r="AP40" s="319">
        <f t="shared" si="66"/>
        <v>763.53867199999968</v>
      </c>
      <c r="AQ40" s="210">
        <v>0</v>
      </c>
      <c r="AR40" s="66">
        <v>0</v>
      </c>
      <c r="AS40" s="211">
        <f t="shared" si="67"/>
        <v>0</v>
      </c>
      <c r="AT40" s="210">
        <v>2636.4591120576206</v>
      </c>
      <c r="AU40" s="66">
        <v>0.1700000000003894</v>
      </c>
      <c r="AV40" s="211">
        <f t="shared" si="68"/>
        <v>2636.2891120576201</v>
      </c>
      <c r="AW40" s="210">
        <v>7855.1050000000014</v>
      </c>
      <c r="AX40" s="66">
        <v>5004.3200000000015</v>
      </c>
      <c r="AY40" s="211">
        <f t="shared" si="15"/>
        <v>2850.7849999999999</v>
      </c>
      <c r="AZ40" s="210">
        <v>339.53749999999991</v>
      </c>
      <c r="BA40" s="66">
        <v>472.70749999999862</v>
      </c>
      <c r="BB40" s="211">
        <f t="shared" si="69"/>
        <v>-133.16999999999871</v>
      </c>
      <c r="BC40" s="210">
        <v>2616.9885235335528</v>
      </c>
      <c r="BD40" s="66">
        <v>682.1935021271546</v>
      </c>
      <c r="BE40" s="211">
        <f t="shared" si="70"/>
        <v>1934.7950214063981</v>
      </c>
      <c r="BF40" s="210">
        <v>12281.25</v>
      </c>
      <c r="BG40" s="66">
        <v>10222.25</v>
      </c>
      <c r="BH40" s="211">
        <f t="shared" si="71"/>
        <v>-2059</v>
      </c>
      <c r="BI40" s="210">
        <v>4959</v>
      </c>
      <c r="BJ40" s="66">
        <v>4959</v>
      </c>
      <c r="BK40" s="211">
        <f t="shared" si="72"/>
        <v>0</v>
      </c>
      <c r="BL40" s="318">
        <f t="shared" si="20"/>
        <v>3847.1605859256147</v>
      </c>
      <c r="BM40" s="317">
        <f t="shared" si="73"/>
        <v>9840.3983913896336</v>
      </c>
    </row>
    <row r="41" spans="1:65" ht="15" x14ac:dyDescent="0.2">
      <c r="A41" s="405"/>
      <c r="B41" s="217" t="s">
        <v>17</v>
      </c>
      <c r="C41" s="215">
        <f t="shared" si="0"/>
        <v>0.65417238414469714</v>
      </c>
      <c r="D41" s="210">
        <v>15646.3254375</v>
      </c>
      <c r="E41" s="214">
        <v>0.14335980005378274</v>
      </c>
      <c r="F41" s="206">
        <v>15449.638297750003</v>
      </c>
      <c r="G41" s="213">
        <v>0.14155766276034568</v>
      </c>
      <c r="H41" s="212">
        <f t="shared" si="57"/>
        <v>196.68713974999628</v>
      </c>
      <c r="I41" s="210">
        <v>23917.740670078747</v>
      </c>
      <c r="J41" s="214">
        <v>0.21914682357192383</v>
      </c>
      <c r="K41" s="206">
        <v>23672.141760829869</v>
      </c>
      <c r="L41" s="213">
        <v>0.21689653800391342</v>
      </c>
      <c r="M41" s="212">
        <f t="shared" si="58"/>
        <v>245.59890924887804</v>
      </c>
      <c r="N41" s="210">
        <v>26889.397000000001</v>
      </c>
      <c r="O41" s="66">
        <v>17735.537842143014</v>
      </c>
      <c r="P41" s="211">
        <f t="shared" si="59"/>
        <v>9153.8591578569867</v>
      </c>
      <c r="Q41" s="210">
        <v>3731.848499042906</v>
      </c>
      <c r="R41" s="66">
        <v>3409.3424078571798</v>
      </c>
      <c r="S41" s="211">
        <f t="shared" si="60"/>
        <v>322.50609118572629</v>
      </c>
      <c r="T41" s="210">
        <v>937.54249999999956</v>
      </c>
      <c r="U41" s="66">
        <v>3177.4275000000002</v>
      </c>
      <c r="V41" s="211">
        <f t="shared" si="61"/>
        <v>-2239.8850000000007</v>
      </c>
      <c r="W41" s="210">
        <v>5669</v>
      </c>
      <c r="X41" s="66">
        <v>7878</v>
      </c>
      <c r="Y41" s="211">
        <f t="shared" si="62"/>
        <v>-2209</v>
      </c>
      <c r="Z41" s="210">
        <v>1283.4873750006277</v>
      </c>
      <c r="AA41" s="66">
        <v>969.38474999980576</v>
      </c>
      <c r="AB41" s="211">
        <f t="shared" si="63"/>
        <v>314.10262500082194</v>
      </c>
      <c r="AC41" s="210">
        <v>361.77999999999992</v>
      </c>
      <c r="AD41" s="66">
        <v>304.07</v>
      </c>
      <c r="AE41" s="209">
        <f t="shared" si="64"/>
        <v>57.709999999999923</v>
      </c>
      <c r="AF41" s="70">
        <v>38873.055374043535</v>
      </c>
      <c r="AG41" s="208">
        <v>0.35617522262102097</v>
      </c>
      <c r="AH41" s="207">
        <f t="shared" si="9"/>
        <v>0.40249795872612121</v>
      </c>
      <c r="AI41" s="206">
        <v>33473.762500000004</v>
      </c>
      <c r="AJ41" s="205">
        <v>0.30670411125320579</v>
      </c>
      <c r="AK41" s="204">
        <f t="shared" si="10"/>
        <v>0.46154471872559893</v>
      </c>
      <c r="AL41" s="203">
        <f t="shared" si="65"/>
        <v>5399.2928740435309</v>
      </c>
      <c r="AN41" s="405"/>
      <c r="AO41" s="320" t="s">
        <v>17</v>
      </c>
      <c r="AP41" s="319">
        <f t="shared" si="66"/>
        <v>196.68713974999628</v>
      </c>
      <c r="AQ41" s="210">
        <v>0</v>
      </c>
      <c r="AR41" s="66">
        <v>0</v>
      </c>
      <c r="AS41" s="211">
        <f t="shared" si="67"/>
        <v>0</v>
      </c>
      <c r="AT41" s="210">
        <v>619.86170000000106</v>
      </c>
      <c r="AU41" s="66">
        <v>78.02250000000295</v>
      </c>
      <c r="AV41" s="211">
        <f t="shared" si="68"/>
        <v>541.83919999999807</v>
      </c>
      <c r="AW41" s="210">
        <v>5493.1774999999998</v>
      </c>
      <c r="AX41" s="66">
        <v>3127.8999999999987</v>
      </c>
      <c r="AY41" s="211">
        <f t="shared" si="15"/>
        <v>2365.2775000000011</v>
      </c>
      <c r="AZ41" s="210">
        <v>423.40249999999929</v>
      </c>
      <c r="BA41" s="66">
        <v>499.14249999999981</v>
      </c>
      <c r="BB41" s="211">
        <f t="shared" si="69"/>
        <v>-75.740000000000521</v>
      </c>
      <c r="BC41" s="210">
        <v>2234.9691790654342</v>
      </c>
      <c r="BD41" s="66">
        <v>775.55308823042651</v>
      </c>
      <c r="BE41" s="211">
        <f t="shared" si="70"/>
        <v>1459.4160908350077</v>
      </c>
      <c r="BF41" s="210">
        <v>5736.75</v>
      </c>
      <c r="BG41" s="66">
        <v>5036</v>
      </c>
      <c r="BH41" s="211">
        <f t="shared" si="71"/>
        <v>-700.75</v>
      </c>
      <c r="BI41" s="210">
        <v>5669</v>
      </c>
      <c r="BJ41" s="66">
        <v>7878</v>
      </c>
      <c r="BK41" s="211">
        <f t="shared" si="72"/>
        <v>2209</v>
      </c>
      <c r="BL41" s="318">
        <f t="shared" si="20"/>
        <v>-596.4370565414722</v>
      </c>
      <c r="BM41" s="317">
        <f t="shared" si="73"/>
        <v>5399.2928740435309</v>
      </c>
    </row>
    <row r="42" spans="1:65" ht="15" x14ac:dyDescent="0.2">
      <c r="A42" s="405"/>
      <c r="B42" s="217" t="s">
        <v>16</v>
      </c>
      <c r="C42" s="215">
        <f t="shared" si="0"/>
        <v>0.64564747516424614</v>
      </c>
      <c r="D42" s="210">
        <v>25615.286846999996</v>
      </c>
      <c r="E42" s="214">
        <v>0.23470062765695365</v>
      </c>
      <c r="F42" s="206">
        <v>24665.089956499996</v>
      </c>
      <c r="G42" s="213">
        <v>0.22599444846060263</v>
      </c>
      <c r="H42" s="212">
        <f t="shared" si="57"/>
        <v>950.19689049999943</v>
      </c>
      <c r="I42" s="210">
        <v>39673.796974864228</v>
      </c>
      <c r="J42" s="214">
        <v>0.36351203510437052</v>
      </c>
      <c r="K42" s="206">
        <v>37996.90768836785</v>
      </c>
      <c r="L42" s="213">
        <v>0.34814753205382759</v>
      </c>
      <c r="M42" s="212">
        <f t="shared" si="58"/>
        <v>1676.8892864963782</v>
      </c>
      <c r="N42" s="210">
        <v>12399.906105297283</v>
      </c>
      <c r="O42" s="66">
        <v>12385.061750445278</v>
      </c>
      <c r="P42" s="211">
        <f t="shared" si="59"/>
        <v>14.844354852004471</v>
      </c>
      <c r="Q42" s="210">
        <v>5018.1087697193743</v>
      </c>
      <c r="R42" s="66">
        <v>5525.9286245538615</v>
      </c>
      <c r="S42" s="211">
        <f t="shared" si="60"/>
        <v>-507.81985483448716</v>
      </c>
      <c r="T42" s="210">
        <v>1141.1175000000001</v>
      </c>
      <c r="U42" s="66">
        <v>556.67999999999995</v>
      </c>
      <c r="V42" s="211">
        <f t="shared" si="61"/>
        <v>584.43750000000011</v>
      </c>
      <c r="W42" s="210">
        <v>8295.5</v>
      </c>
      <c r="X42" s="66">
        <v>11180</v>
      </c>
      <c r="Y42" s="211">
        <f t="shared" si="62"/>
        <v>-2884.5</v>
      </c>
      <c r="Z42" s="210">
        <v>17733.645000000004</v>
      </c>
      <c r="AA42" s="66">
        <v>8651.9621250008586</v>
      </c>
      <c r="AB42" s="211">
        <f t="shared" si="63"/>
        <v>9081.6828749991455</v>
      </c>
      <c r="AC42" s="210">
        <v>541.37999999999988</v>
      </c>
      <c r="AD42" s="66">
        <v>504.17999999999995</v>
      </c>
      <c r="AE42" s="209">
        <f t="shared" si="64"/>
        <v>37.199999999999932</v>
      </c>
      <c r="AF42" s="70">
        <v>45129.657375016657</v>
      </c>
      <c r="AG42" s="208">
        <v>0.41350147570571449</v>
      </c>
      <c r="AH42" s="207">
        <f t="shared" si="9"/>
        <v>0.56759320448952422</v>
      </c>
      <c r="AI42" s="206">
        <v>38803.8125</v>
      </c>
      <c r="AJ42" s="205">
        <v>0.35554081576723073</v>
      </c>
      <c r="AK42" s="204">
        <f t="shared" si="10"/>
        <v>0.63563573699104947</v>
      </c>
      <c r="AL42" s="203">
        <f t="shared" si="65"/>
        <v>6325.8448750166572</v>
      </c>
      <c r="AN42" s="405"/>
      <c r="AO42" s="320" t="s">
        <v>16</v>
      </c>
      <c r="AP42" s="319">
        <f t="shared" si="66"/>
        <v>950.19689049999943</v>
      </c>
      <c r="AQ42" s="210">
        <v>0</v>
      </c>
      <c r="AR42" s="66">
        <v>0</v>
      </c>
      <c r="AS42" s="211">
        <f t="shared" si="67"/>
        <v>0</v>
      </c>
      <c r="AT42" s="210">
        <v>2376.0053510969601</v>
      </c>
      <c r="AU42" s="66">
        <v>87.137500000000301</v>
      </c>
      <c r="AV42" s="211">
        <f t="shared" si="68"/>
        <v>2288.8678510969598</v>
      </c>
      <c r="AW42" s="210">
        <v>-12420.9</v>
      </c>
      <c r="AX42" s="66">
        <v>-10966.825000000001</v>
      </c>
      <c r="AY42" s="211">
        <f t="shared" si="15"/>
        <v>1454.0749999999989</v>
      </c>
      <c r="AZ42" s="210">
        <v>210.81499999999986</v>
      </c>
      <c r="BA42" s="66">
        <v>0</v>
      </c>
      <c r="BB42" s="211">
        <f t="shared" si="69"/>
        <v>210.81499999999986</v>
      </c>
      <c r="BC42" s="210">
        <v>3205.1473078620202</v>
      </c>
      <c r="BD42" s="66">
        <v>1272.9432139126873</v>
      </c>
      <c r="BE42" s="211">
        <f t="shared" si="70"/>
        <v>1932.2040939493329</v>
      </c>
      <c r="BF42" s="210">
        <v>1243.5</v>
      </c>
      <c r="BG42" s="66">
        <v>644.75</v>
      </c>
      <c r="BH42" s="211">
        <f t="shared" si="71"/>
        <v>-598.75</v>
      </c>
      <c r="BI42" s="210">
        <v>8295.5</v>
      </c>
      <c r="BJ42" s="66">
        <v>11180</v>
      </c>
      <c r="BK42" s="211">
        <f t="shared" si="72"/>
        <v>2884.5</v>
      </c>
      <c r="BL42" s="318">
        <f t="shared" si="20"/>
        <v>-2796.0639605296342</v>
      </c>
      <c r="BM42" s="317">
        <f t="shared" si="73"/>
        <v>6325.8448750166572</v>
      </c>
    </row>
    <row r="43" spans="1:65" ht="15" x14ac:dyDescent="0.2">
      <c r="A43" s="405"/>
      <c r="B43" s="217" t="s">
        <v>15</v>
      </c>
      <c r="C43" s="215">
        <f t="shared" si="0"/>
        <v>0.68630914623376893</v>
      </c>
      <c r="D43" s="210">
        <v>22592.630885499999</v>
      </c>
      <c r="E43" s="214">
        <v>0.20700547610185141</v>
      </c>
      <c r="F43" s="206">
        <v>23031.481155250003</v>
      </c>
      <c r="G43" s="213">
        <v>0.21102647061458685</v>
      </c>
      <c r="H43" s="212">
        <f t="shared" si="57"/>
        <v>-438.85026975000437</v>
      </c>
      <c r="I43" s="210">
        <v>32919.029288012069</v>
      </c>
      <c r="J43" s="214">
        <v>0.30162132799457358</v>
      </c>
      <c r="K43" s="206">
        <v>33091.682248689118</v>
      </c>
      <c r="L43" s="213">
        <v>0.30320329224889736</v>
      </c>
      <c r="M43" s="212">
        <f t="shared" si="58"/>
        <v>-172.65296067704912</v>
      </c>
      <c r="N43" s="210">
        <v>7521.4925728547078</v>
      </c>
      <c r="O43" s="66">
        <v>6493.7447922249339</v>
      </c>
      <c r="P43" s="211">
        <f t="shared" si="59"/>
        <v>1027.7477806297738</v>
      </c>
      <c r="Q43" s="210">
        <v>5807.4014000347643</v>
      </c>
      <c r="R43" s="66">
        <v>5268.1665459427304</v>
      </c>
      <c r="S43" s="211">
        <f t="shared" si="60"/>
        <v>539.23485409203386</v>
      </c>
      <c r="T43" s="210">
        <v>107.25750000000009</v>
      </c>
      <c r="U43" s="66">
        <v>210.63000000000002</v>
      </c>
      <c r="V43" s="211">
        <f t="shared" si="61"/>
        <v>-103.37249999999993</v>
      </c>
      <c r="W43" s="210">
        <v>5407.9050000000007</v>
      </c>
      <c r="X43" s="66">
        <v>8495.5299999999988</v>
      </c>
      <c r="Y43" s="211">
        <f t="shared" si="62"/>
        <v>-3087.6249999999982</v>
      </c>
      <c r="Z43" s="210">
        <v>12568.134738165976</v>
      </c>
      <c r="AA43" s="66">
        <v>8379.7638088308795</v>
      </c>
      <c r="AB43" s="211">
        <f t="shared" si="63"/>
        <v>4188.3709293350967</v>
      </c>
      <c r="AC43" s="210">
        <v>410.46249999999998</v>
      </c>
      <c r="AD43" s="66">
        <v>447.51</v>
      </c>
      <c r="AE43" s="209">
        <f t="shared" si="64"/>
        <v>-37.047500000000014</v>
      </c>
      <c r="AF43" s="70">
        <v>31822.653711055453</v>
      </c>
      <c r="AG43" s="208">
        <v>0.29157576271957031</v>
      </c>
      <c r="AH43" s="207">
        <f t="shared" si="9"/>
        <v>0.70995433286731624</v>
      </c>
      <c r="AI43" s="206">
        <v>29295.345146998541</v>
      </c>
      <c r="AJ43" s="205">
        <v>0.26841926709511971</v>
      </c>
      <c r="AK43" s="204">
        <f t="shared" si="10"/>
        <v>0.78618227707106214</v>
      </c>
      <c r="AL43" s="203">
        <f t="shared" si="65"/>
        <v>2527.3085640569116</v>
      </c>
      <c r="AN43" s="405"/>
      <c r="AO43" s="320" t="s">
        <v>15</v>
      </c>
      <c r="AP43" s="319">
        <f t="shared" si="66"/>
        <v>-438.85026975000437</v>
      </c>
      <c r="AQ43" s="210">
        <v>0</v>
      </c>
      <c r="AR43" s="66">
        <v>0</v>
      </c>
      <c r="AS43" s="211">
        <f t="shared" si="67"/>
        <v>0</v>
      </c>
      <c r="AT43" s="210">
        <v>1147.2419750000004</v>
      </c>
      <c r="AU43" s="66">
        <v>28.542500000001365</v>
      </c>
      <c r="AV43" s="211">
        <f t="shared" si="68"/>
        <v>1118.699474999999</v>
      </c>
      <c r="AW43" s="210">
        <v>-12529.195</v>
      </c>
      <c r="AX43" s="66">
        <v>-13456.817499999999</v>
      </c>
      <c r="AY43" s="211">
        <f t="shared" si="15"/>
        <v>-927.62249999999949</v>
      </c>
      <c r="AZ43" s="210">
        <v>96.917499999999947</v>
      </c>
      <c r="BA43" s="66">
        <v>0</v>
      </c>
      <c r="BB43" s="211">
        <f t="shared" si="69"/>
        <v>96.917499999999947</v>
      </c>
      <c r="BC43" s="210">
        <v>3345.6964327452179</v>
      </c>
      <c r="BD43" s="66">
        <v>1823.0476476666393</v>
      </c>
      <c r="BE43" s="211">
        <f t="shared" si="70"/>
        <v>1522.6487850785786</v>
      </c>
      <c r="BF43" s="210">
        <v>161.25</v>
      </c>
      <c r="BG43" s="66">
        <v>255.75</v>
      </c>
      <c r="BH43" s="211">
        <f t="shared" si="71"/>
        <v>94.5</v>
      </c>
      <c r="BI43" s="210">
        <v>5407.9050000000007</v>
      </c>
      <c r="BJ43" s="66">
        <v>8620.2349999999988</v>
      </c>
      <c r="BK43" s="211">
        <f t="shared" si="72"/>
        <v>3212.3299999999981</v>
      </c>
      <c r="BL43" s="318">
        <f t="shared" si="20"/>
        <v>-2151.3144262716601</v>
      </c>
      <c r="BM43" s="317">
        <f t="shared" si="73"/>
        <v>2527.3085640569116</v>
      </c>
    </row>
    <row r="44" spans="1:65" ht="15" x14ac:dyDescent="0.2">
      <c r="A44" s="405"/>
      <c r="B44" s="216" t="s">
        <v>14</v>
      </c>
      <c r="C44" s="215">
        <f t="shared" si="0"/>
        <v>0.68971782117413205</v>
      </c>
      <c r="D44" s="210">
        <v>9972.3662905000001</v>
      </c>
      <c r="E44" s="214">
        <v>9.1372024900026175E-2</v>
      </c>
      <c r="F44" s="206">
        <v>10363.45103</v>
      </c>
      <c r="G44" s="213">
        <v>9.4955356084404016E-2</v>
      </c>
      <c r="H44" s="212">
        <f t="shared" si="57"/>
        <v>-391.08473950000007</v>
      </c>
      <c r="I44" s="210">
        <v>14458.617690236963</v>
      </c>
      <c r="J44" s="214">
        <v>0.13247740176479739</v>
      </c>
      <c r="K44" s="206">
        <v>14928.831115607229</v>
      </c>
      <c r="L44" s="213">
        <v>0.13678575509285876</v>
      </c>
      <c r="M44" s="212">
        <f t="shared" si="58"/>
        <v>-470.21342537026612</v>
      </c>
      <c r="N44" s="210">
        <v>3783.9945076241247</v>
      </c>
      <c r="O44" s="66">
        <v>4030.3737171640255</v>
      </c>
      <c r="P44" s="211">
        <f t="shared" si="59"/>
        <v>-246.37920953990078</v>
      </c>
      <c r="Q44" s="210">
        <v>3021.8564525285237</v>
      </c>
      <c r="R44" s="66">
        <v>2951.0090974108598</v>
      </c>
      <c r="S44" s="211">
        <f t="shared" si="60"/>
        <v>70.847355117663938</v>
      </c>
      <c r="T44" s="210">
        <v>32.092500000000001</v>
      </c>
      <c r="U44" s="66">
        <v>65.8125</v>
      </c>
      <c r="V44" s="211">
        <f t="shared" si="61"/>
        <v>-33.72</v>
      </c>
      <c r="W44" s="210">
        <v>6385.7100000000009</v>
      </c>
      <c r="X44" s="66">
        <v>7242.8374999999996</v>
      </c>
      <c r="Y44" s="211">
        <f t="shared" si="62"/>
        <v>-857.12749999999869</v>
      </c>
      <c r="Z44" s="210">
        <v>7230.3182444550694</v>
      </c>
      <c r="AA44" s="66">
        <v>3992.1545675896623</v>
      </c>
      <c r="AB44" s="211">
        <f t="shared" si="63"/>
        <v>3238.1636768654071</v>
      </c>
      <c r="AC44" s="210">
        <v>224.07499999999999</v>
      </c>
      <c r="AD44" s="66">
        <v>202.9075</v>
      </c>
      <c r="AE44" s="209">
        <f t="shared" si="64"/>
        <v>21.16749999999999</v>
      </c>
      <c r="AF44" s="70">
        <v>20678.046704607721</v>
      </c>
      <c r="AG44" s="208">
        <v>0.18946305654428477</v>
      </c>
      <c r="AH44" s="207">
        <f t="shared" si="9"/>
        <v>0.48226829317867059</v>
      </c>
      <c r="AI44" s="206">
        <v>18485.094882164547</v>
      </c>
      <c r="AJ44" s="205">
        <v>0.16937010284593673</v>
      </c>
      <c r="AK44" s="204">
        <f t="shared" si="10"/>
        <v>0.56063823832461024</v>
      </c>
      <c r="AL44" s="203">
        <f t="shared" si="65"/>
        <v>2192.951822443174</v>
      </c>
      <c r="AN44" s="405"/>
      <c r="AO44" s="320" t="s">
        <v>14</v>
      </c>
      <c r="AP44" s="319">
        <f t="shared" si="66"/>
        <v>-391.08473950000007</v>
      </c>
      <c r="AQ44" s="210">
        <v>0</v>
      </c>
      <c r="AR44" s="66">
        <v>0</v>
      </c>
      <c r="AS44" s="211">
        <f t="shared" si="67"/>
        <v>0</v>
      </c>
      <c r="AT44" s="210">
        <v>348.36206004361304</v>
      </c>
      <c r="AU44" s="66">
        <v>3.1499999999990203E-2</v>
      </c>
      <c r="AV44" s="211">
        <f t="shared" si="68"/>
        <v>348.33056004361305</v>
      </c>
      <c r="AW44" s="210">
        <v>402.01750000000015</v>
      </c>
      <c r="AX44" s="66">
        <v>-573.6774999999999</v>
      </c>
      <c r="AY44" s="211">
        <f t="shared" si="15"/>
        <v>975.69500000000005</v>
      </c>
      <c r="AZ44" s="210">
        <v>111.05000000000004</v>
      </c>
      <c r="BA44" s="66">
        <v>109.68499999999875</v>
      </c>
      <c r="BB44" s="211">
        <f t="shared" si="69"/>
        <v>1.3650000000012881</v>
      </c>
      <c r="BC44" s="210">
        <v>4960.759529041281</v>
      </c>
      <c r="BD44" s="66">
        <v>2164.52247281567</v>
      </c>
      <c r="BE44" s="211">
        <f t="shared" si="70"/>
        <v>2796.237056225611</v>
      </c>
      <c r="BF44" s="210">
        <v>62</v>
      </c>
      <c r="BG44" s="66">
        <v>87.25</v>
      </c>
      <c r="BH44" s="211">
        <f t="shared" si="71"/>
        <v>25.25</v>
      </c>
      <c r="BI44" s="210">
        <v>6385.7100000000009</v>
      </c>
      <c r="BJ44" s="66">
        <v>7242.8374999999996</v>
      </c>
      <c r="BK44" s="211">
        <f t="shared" si="72"/>
        <v>857.12749999999869</v>
      </c>
      <c r="BL44" s="318">
        <f t="shared" si="20"/>
        <v>-2419.9685543260498</v>
      </c>
      <c r="BM44" s="317">
        <f t="shared" si="73"/>
        <v>2192.951822443174</v>
      </c>
    </row>
    <row r="45" spans="1:65" ht="15" x14ac:dyDescent="0.2">
      <c r="A45" s="405"/>
      <c r="B45" s="202" t="s">
        <v>13</v>
      </c>
      <c r="C45" s="158">
        <f t="shared" si="0"/>
        <v>0.64951522002806739</v>
      </c>
      <c r="D45" s="153">
        <v>1162.41096075</v>
      </c>
      <c r="E45" s="157">
        <v>1.0650615927625241E-2</v>
      </c>
      <c r="F45" s="149">
        <v>84.454607499999995</v>
      </c>
      <c r="G45" s="156">
        <v>7.7381726462705898E-4</v>
      </c>
      <c r="H45" s="155">
        <f t="shared" si="57"/>
        <v>1077.9563532499999</v>
      </c>
      <c r="I45" s="153">
        <v>1789.6593103696152</v>
      </c>
      <c r="J45" s="157">
        <v>1.6397792690931858E-2</v>
      </c>
      <c r="K45" s="149">
        <v>121.82317116977225</v>
      </c>
      <c r="L45" s="156">
        <v>1.1162075803003071E-3</v>
      </c>
      <c r="M45" s="155">
        <f t="shared" si="58"/>
        <v>1667.836139199843</v>
      </c>
      <c r="N45" s="153">
        <v>3914.1571961882651</v>
      </c>
      <c r="O45" s="21">
        <v>2728.2349999999997</v>
      </c>
      <c r="P45" s="154">
        <f t="shared" si="59"/>
        <v>1185.9221961882654</v>
      </c>
      <c r="Q45" s="153">
        <v>1887.5653038117348</v>
      </c>
      <c r="R45" s="21">
        <v>491.37750000000005</v>
      </c>
      <c r="S45" s="154">
        <f t="shared" si="60"/>
        <v>1396.1878038117347</v>
      </c>
      <c r="T45" s="153">
        <v>16.75</v>
      </c>
      <c r="U45" s="21">
        <v>31.347499999999968</v>
      </c>
      <c r="V45" s="154">
        <f t="shared" si="61"/>
        <v>-14.597499999999968</v>
      </c>
      <c r="W45" s="153">
        <v>5768.5925000000007</v>
      </c>
      <c r="X45" s="21">
        <v>3612</v>
      </c>
      <c r="Y45" s="154">
        <f t="shared" si="62"/>
        <v>2156.5925000000007</v>
      </c>
      <c r="Z45" s="153">
        <v>732.37273384840466</v>
      </c>
      <c r="AA45" s="21">
        <v>2892.49</v>
      </c>
      <c r="AB45" s="154">
        <f t="shared" si="63"/>
        <v>-2160.1172661515952</v>
      </c>
      <c r="AC45" s="153">
        <v>47.267499999999998</v>
      </c>
      <c r="AD45" s="21">
        <v>0</v>
      </c>
      <c r="AE45" s="152">
        <f t="shared" si="64"/>
        <v>47.267499999999998</v>
      </c>
      <c r="AF45" s="25">
        <v>12366.705233848405</v>
      </c>
      <c r="AG45" s="151">
        <v>0.11331020799295423</v>
      </c>
      <c r="AH45" s="150">
        <f t="shared" si="9"/>
        <v>9.3995202341235748E-2</v>
      </c>
      <c r="AI45" s="149">
        <v>9755.4499999999989</v>
      </c>
      <c r="AJ45" s="148">
        <v>8.9384532800132213E-2</v>
      </c>
      <c r="AK45" s="147">
        <f t="shared" si="10"/>
        <v>8.6571718885341022E-3</v>
      </c>
      <c r="AL45" s="146">
        <f t="shared" si="65"/>
        <v>2611.2552338484056</v>
      </c>
      <c r="AN45" s="405"/>
      <c r="AO45" s="316" t="s">
        <v>13</v>
      </c>
      <c r="AP45" s="302">
        <f t="shared" si="66"/>
        <v>1077.9563532499999</v>
      </c>
      <c r="AQ45" s="153">
        <v>86.246600000000015</v>
      </c>
      <c r="AR45" s="21">
        <v>0</v>
      </c>
      <c r="AS45" s="154">
        <f t="shared" si="67"/>
        <v>86.246600000000015</v>
      </c>
      <c r="AT45" s="153">
        <v>138.82250033637902</v>
      </c>
      <c r="AU45" s="21">
        <v>69.472500000000252</v>
      </c>
      <c r="AV45" s="154">
        <f t="shared" si="68"/>
        <v>69.35000033637877</v>
      </c>
      <c r="AW45" s="153">
        <v>6515.0274999999992</v>
      </c>
      <c r="AX45" s="21">
        <v>6769.2075000000004</v>
      </c>
      <c r="AY45" s="154">
        <f t="shared" si="15"/>
        <v>-254.1800000000012</v>
      </c>
      <c r="AZ45" s="153">
        <v>58.184999999999896</v>
      </c>
      <c r="BA45" s="21">
        <v>65.072499999999934</v>
      </c>
      <c r="BB45" s="154">
        <f t="shared" si="69"/>
        <v>-6.8875000000000384</v>
      </c>
      <c r="BC45" s="153">
        <v>3678.6362818686403</v>
      </c>
      <c r="BD45" s="21">
        <v>2817.3529255826725</v>
      </c>
      <c r="BE45" s="154">
        <f t="shared" si="70"/>
        <v>861.28335628596778</v>
      </c>
      <c r="BF45" s="153">
        <v>32.75</v>
      </c>
      <c r="BG45" s="21">
        <v>33</v>
      </c>
      <c r="BH45" s="154">
        <f t="shared" si="71"/>
        <v>0.25</v>
      </c>
      <c r="BI45" s="153">
        <v>5817</v>
      </c>
      <c r="BJ45" s="21">
        <v>3612</v>
      </c>
      <c r="BK45" s="154">
        <f t="shared" si="72"/>
        <v>-2205</v>
      </c>
      <c r="BL45" s="301">
        <f t="shared" si="20"/>
        <v>2982.23642397606</v>
      </c>
      <c r="BM45" s="300">
        <f t="shared" si="73"/>
        <v>2611.2552338484056</v>
      </c>
    </row>
    <row r="46" spans="1:65" ht="15" x14ac:dyDescent="0.2">
      <c r="A46" s="405"/>
      <c r="B46" s="201" t="s">
        <v>12</v>
      </c>
      <c r="C46" s="200">
        <f t="shared" si="0"/>
        <v>1</v>
      </c>
      <c r="D46" s="195">
        <v>0</v>
      </c>
      <c r="E46" s="199">
        <v>0</v>
      </c>
      <c r="F46" s="191">
        <v>0</v>
      </c>
      <c r="G46" s="198">
        <v>0</v>
      </c>
      <c r="H46" s="197">
        <f t="shared" si="57"/>
        <v>0</v>
      </c>
      <c r="I46" s="195">
        <v>0</v>
      </c>
      <c r="J46" s="199">
        <v>0</v>
      </c>
      <c r="K46" s="191">
        <v>0</v>
      </c>
      <c r="L46" s="198">
        <v>0</v>
      </c>
      <c r="M46" s="197">
        <f t="shared" si="58"/>
        <v>0</v>
      </c>
      <c r="N46" s="195">
        <v>3178.4895068538081</v>
      </c>
      <c r="O46" s="54">
        <v>1568.1174999999998</v>
      </c>
      <c r="P46" s="196">
        <f t="shared" si="59"/>
        <v>1610.3720068538082</v>
      </c>
      <c r="Q46" s="195">
        <v>1002.4953684339889</v>
      </c>
      <c r="R46" s="54">
        <v>204.79000000000002</v>
      </c>
      <c r="S46" s="196">
        <f t="shared" si="60"/>
        <v>797.70536843398895</v>
      </c>
      <c r="T46" s="195">
        <v>16.5</v>
      </c>
      <c r="U46" s="54">
        <v>12.5</v>
      </c>
      <c r="V46" s="196">
        <f t="shared" si="61"/>
        <v>4</v>
      </c>
      <c r="W46" s="195">
        <v>0</v>
      </c>
      <c r="X46" s="54">
        <v>0</v>
      </c>
      <c r="Y46" s="196">
        <f t="shared" si="62"/>
        <v>0</v>
      </c>
      <c r="Z46" s="195">
        <v>198.26500000000001</v>
      </c>
      <c r="AA46" s="54">
        <v>0.93500000000000227</v>
      </c>
      <c r="AB46" s="196">
        <f t="shared" si="63"/>
        <v>197.33</v>
      </c>
      <c r="AC46" s="195">
        <v>0</v>
      </c>
      <c r="AD46" s="54">
        <v>0</v>
      </c>
      <c r="AE46" s="194">
        <f t="shared" si="64"/>
        <v>0</v>
      </c>
      <c r="AF46" s="58">
        <v>4395.7498752877973</v>
      </c>
      <c r="AG46" s="193">
        <v>4.0276154661678144E-2</v>
      </c>
      <c r="AH46" s="192">
        <f t="shared" si="9"/>
        <v>0</v>
      </c>
      <c r="AI46" s="191">
        <v>1786.3424999999997</v>
      </c>
      <c r="AJ46" s="190">
        <v>1.6367403839240648E-2</v>
      </c>
      <c r="AK46" s="189">
        <f t="shared" si="10"/>
        <v>0</v>
      </c>
      <c r="AL46" s="188">
        <f t="shared" si="65"/>
        <v>2609.4073752877975</v>
      </c>
      <c r="AN46" s="405"/>
      <c r="AO46" s="315" t="s">
        <v>12</v>
      </c>
      <c r="AP46" s="314">
        <f t="shared" si="66"/>
        <v>0</v>
      </c>
      <c r="AQ46" s="195">
        <v>180.30880000000005</v>
      </c>
      <c r="AR46" s="54">
        <v>0</v>
      </c>
      <c r="AS46" s="196">
        <f t="shared" si="67"/>
        <v>180.30880000000005</v>
      </c>
      <c r="AT46" s="195">
        <v>1.7788739753927656</v>
      </c>
      <c r="AU46" s="54">
        <v>169.85000000000002</v>
      </c>
      <c r="AV46" s="196">
        <f t="shared" si="68"/>
        <v>-168.07112602460725</v>
      </c>
      <c r="AW46" s="195">
        <v>685.09</v>
      </c>
      <c r="AX46" s="54">
        <v>1050.4525000000003</v>
      </c>
      <c r="AY46" s="196">
        <f t="shared" si="15"/>
        <v>-365.3625000000003</v>
      </c>
      <c r="AZ46" s="195">
        <v>0</v>
      </c>
      <c r="BA46" s="54">
        <v>0</v>
      </c>
      <c r="BB46" s="196">
        <f t="shared" si="69"/>
        <v>0</v>
      </c>
      <c r="BC46" s="195">
        <v>4356.3291536455008</v>
      </c>
      <c r="BD46" s="54">
        <v>3221.378277058664</v>
      </c>
      <c r="BE46" s="196">
        <f t="shared" si="70"/>
        <v>1134.9508765868368</v>
      </c>
      <c r="BF46" s="195">
        <v>20.25</v>
      </c>
      <c r="BG46" s="54">
        <v>16.25</v>
      </c>
      <c r="BH46" s="196">
        <f t="shared" si="71"/>
        <v>-4</v>
      </c>
      <c r="BI46" s="195">
        <v>0</v>
      </c>
      <c r="BJ46" s="54">
        <v>0</v>
      </c>
      <c r="BK46" s="196">
        <f t="shared" si="72"/>
        <v>0</v>
      </c>
      <c r="BL46" s="313">
        <f t="shared" si="20"/>
        <v>1831.5813247255678</v>
      </c>
      <c r="BM46" s="312">
        <f t="shared" si="73"/>
        <v>2609.4073752877975</v>
      </c>
    </row>
    <row r="47" spans="1:65" ht="15.75" thickBot="1" x14ac:dyDescent="0.25">
      <c r="A47" s="405"/>
      <c r="B47" s="187" t="s">
        <v>11</v>
      </c>
      <c r="C47" s="186">
        <f t="shared" si="0"/>
        <v>1</v>
      </c>
      <c r="D47" s="181">
        <v>0</v>
      </c>
      <c r="E47" s="185">
        <v>0</v>
      </c>
      <c r="F47" s="177">
        <v>0</v>
      </c>
      <c r="G47" s="184">
        <v>0</v>
      </c>
      <c r="H47" s="183">
        <f t="shared" si="57"/>
        <v>0</v>
      </c>
      <c r="I47" s="181">
        <v>0</v>
      </c>
      <c r="J47" s="185">
        <v>0</v>
      </c>
      <c r="K47" s="177">
        <v>0</v>
      </c>
      <c r="L47" s="184">
        <v>0</v>
      </c>
      <c r="M47" s="183">
        <f t="shared" si="58"/>
        <v>0</v>
      </c>
      <c r="N47" s="181">
        <v>617.9425</v>
      </c>
      <c r="O47" s="43">
        <v>1160.1799999999998</v>
      </c>
      <c r="P47" s="182">
        <f t="shared" si="59"/>
        <v>-542.23749999999984</v>
      </c>
      <c r="Q47" s="181">
        <v>138.28749999999999</v>
      </c>
      <c r="R47" s="43">
        <v>168.5675</v>
      </c>
      <c r="S47" s="182">
        <f t="shared" si="60"/>
        <v>-30.28</v>
      </c>
      <c r="T47" s="181">
        <v>5.9600000000000009</v>
      </c>
      <c r="U47" s="43">
        <v>7.5</v>
      </c>
      <c r="V47" s="182">
        <f t="shared" si="61"/>
        <v>-1.5399999999999991</v>
      </c>
      <c r="W47" s="181">
        <v>0</v>
      </c>
      <c r="X47" s="43">
        <v>0</v>
      </c>
      <c r="Y47" s="182">
        <f t="shared" si="62"/>
        <v>0</v>
      </c>
      <c r="Z47" s="181">
        <v>128.50000000000003</v>
      </c>
      <c r="AA47" s="43">
        <v>0</v>
      </c>
      <c r="AB47" s="182">
        <f t="shared" si="63"/>
        <v>128.50000000000003</v>
      </c>
      <c r="AC47" s="181">
        <v>0</v>
      </c>
      <c r="AD47" s="43">
        <v>0</v>
      </c>
      <c r="AE47" s="180">
        <f t="shared" si="64"/>
        <v>0</v>
      </c>
      <c r="AF47" s="47">
        <v>890.69</v>
      </c>
      <c r="AG47" s="179">
        <v>8.1609666640237132E-3</v>
      </c>
      <c r="AH47" s="178">
        <f t="shared" si="9"/>
        <v>0</v>
      </c>
      <c r="AI47" s="177">
        <v>1336.2474999999999</v>
      </c>
      <c r="AJ47" s="176">
        <v>1.2243398151068858E-2</v>
      </c>
      <c r="AK47" s="175">
        <f t="shared" si="10"/>
        <v>0</v>
      </c>
      <c r="AL47" s="174">
        <f t="shared" si="65"/>
        <v>-445.55749999999989</v>
      </c>
      <c r="AN47" s="405"/>
      <c r="AO47" s="311" t="s">
        <v>11</v>
      </c>
      <c r="AP47" s="310">
        <f t="shared" si="66"/>
        <v>0</v>
      </c>
      <c r="AQ47" s="181">
        <v>61.173499999999997</v>
      </c>
      <c r="AR47" s="43">
        <v>0</v>
      </c>
      <c r="AS47" s="182">
        <f t="shared" si="67"/>
        <v>61.173499999999997</v>
      </c>
      <c r="AT47" s="181">
        <v>139.04866650209556</v>
      </c>
      <c r="AU47" s="43">
        <v>158.63000000000008</v>
      </c>
      <c r="AV47" s="182">
        <f t="shared" si="68"/>
        <v>-19.581333497904524</v>
      </c>
      <c r="AW47" s="181">
        <v>207.23250000000044</v>
      </c>
      <c r="AX47" s="43">
        <v>711.6424999999997</v>
      </c>
      <c r="AY47" s="182">
        <f t="shared" si="15"/>
        <v>-504.40999999999929</v>
      </c>
      <c r="AZ47" s="181">
        <v>0</v>
      </c>
      <c r="BA47" s="43">
        <v>0</v>
      </c>
      <c r="BB47" s="182">
        <f t="shared" si="69"/>
        <v>0</v>
      </c>
      <c r="BC47" s="181">
        <v>2358.7691781048561</v>
      </c>
      <c r="BD47" s="43">
        <v>2601.1796745422635</v>
      </c>
      <c r="BE47" s="182">
        <f t="shared" si="70"/>
        <v>-242.41049643740735</v>
      </c>
      <c r="BF47" s="181">
        <v>11.25</v>
      </c>
      <c r="BG47" s="43">
        <v>9.75</v>
      </c>
      <c r="BH47" s="182">
        <f t="shared" si="71"/>
        <v>-1.5</v>
      </c>
      <c r="BI47" s="181">
        <v>0</v>
      </c>
      <c r="BJ47" s="43">
        <v>0</v>
      </c>
      <c r="BK47" s="182">
        <f t="shared" si="72"/>
        <v>0</v>
      </c>
      <c r="BL47" s="309">
        <f t="shared" si="20"/>
        <v>261.1708299353113</v>
      </c>
      <c r="BM47" s="308">
        <f t="shared" si="73"/>
        <v>-445.55749999999989</v>
      </c>
    </row>
    <row r="48" spans="1:65" ht="15" x14ac:dyDescent="0.2">
      <c r="A48" s="405"/>
      <c r="B48" s="173" t="s">
        <v>10</v>
      </c>
      <c r="C48" s="172">
        <f t="shared" si="0"/>
        <v>0.65633516044612139</v>
      </c>
      <c r="D48" s="167">
        <f>SUM(D36:D47)</f>
        <v>84229.758687999987</v>
      </c>
      <c r="E48" s="171">
        <v>0.77175701172296718</v>
      </c>
      <c r="F48" s="163">
        <f>SUM(F36:F47)</f>
        <v>81959.504038250001</v>
      </c>
      <c r="G48" s="170">
        <v>0.75095582233413394</v>
      </c>
      <c r="H48" s="169">
        <f>SUM(H36:H47)</f>
        <v>2270.2546497499907</v>
      </c>
      <c r="I48" s="167">
        <f>SUM(I36:I47)</f>
        <v>128333.45486282906</v>
      </c>
      <c r="J48" s="171">
        <v>1.1758580954255013</v>
      </c>
      <c r="K48" s="163">
        <f>SUM(K36:K47)</f>
        <v>123787.12291042056</v>
      </c>
      <c r="L48" s="170">
        <v>1.1342023328519428</v>
      </c>
      <c r="M48" s="169">
        <f t="shared" ref="M48:AF48" si="74">SUM(M36:M47)</f>
        <v>4546.3319524085045</v>
      </c>
      <c r="N48" s="167">
        <f t="shared" si="74"/>
        <v>91493.61994493207</v>
      </c>
      <c r="O48" s="32">
        <f t="shared" si="74"/>
        <v>67433.193432298431</v>
      </c>
      <c r="P48" s="168">
        <f t="shared" si="74"/>
        <v>24060.426512633647</v>
      </c>
      <c r="Q48" s="167">
        <f t="shared" si="74"/>
        <v>24827.041128847028</v>
      </c>
      <c r="R48" s="32">
        <f t="shared" si="74"/>
        <v>20653.576543395629</v>
      </c>
      <c r="S48" s="168">
        <f t="shared" si="74"/>
        <v>4173.464585451401</v>
      </c>
      <c r="T48" s="167">
        <f t="shared" si="74"/>
        <v>2803.1525000000001</v>
      </c>
      <c r="U48" s="32">
        <f t="shared" si="74"/>
        <v>5397.4949999999999</v>
      </c>
      <c r="V48" s="168">
        <f t="shared" si="74"/>
        <v>-2594.3424999999997</v>
      </c>
      <c r="W48" s="167">
        <f t="shared" si="74"/>
        <v>36878.457499999997</v>
      </c>
      <c r="X48" s="32">
        <f t="shared" si="74"/>
        <v>43760.3675</v>
      </c>
      <c r="Y48" s="168">
        <f t="shared" si="74"/>
        <v>-6881.9099999999962</v>
      </c>
      <c r="Z48" s="167">
        <f t="shared" si="74"/>
        <v>44842.265591470081</v>
      </c>
      <c r="AA48" s="32">
        <f t="shared" si="74"/>
        <v>28231.340501942523</v>
      </c>
      <c r="AB48" s="168">
        <f t="shared" si="74"/>
        <v>16610.925089527558</v>
      </c>
      <c r="AC48" s="167">
        <f t="shared" si="74"/>
        <v>1797.4724999999996</v>
      </c>
      <c r="AD48" s="32">
        <f t="shared" si="74"/>
        <v>1616.4725000000001</v>
      </c>
      <c r="AE48" s="166">
        <f t="shared" si="74"/>
        <v>180.99999999999977</v>
      </c>
      <c r="AF48" s="36">
        <f t="shared" si="74"/>
        <v>202642.00916524918</v>
      </c>
      <c r="AG48" s="165">
        <v>1.8567118543246093</v>
      </c>
      <c r="AH48" s="164">
        <f t="shared" si="9"/>
        <v>0.41565793309576227</v>
      </c>
      <c r="AI48" s="163">
        <f>SUM(AI36:AI47)</f>
        <v>167092.44547763659</v>
      </c>
      <c r="AJ48" s="162">
        <v>1.5309883371295137</v>
      </c>
      <c r="AK48" s="161">
        <f t="shared" si="10"/>
        <v>0.49050394710525286</v>
      </c>
      <c r="AL48" s="160">
        <f>SUM(AL36:AL47)</f>
        <v>35549.563687612608</v>
      </c>
      <c r="AN48" s="405"/>
      <c r="AO48" s="307" t="s">
        <v>10</v>
      </c>
      <c r="AP48" s="306">
        <f t="shared" ref="AP48:AX48" si="75">SUM(AP36:AP47)</f>
        <v>2270.2546497499907</v>
      </c>
      <c r="AQ48" s="167">
        <f t="shared" si="75"/>
        <v>453.83410000000015</v>
      </c>
      <c r="AR48" s="32">
        <f t="shared" si="75"/>
        <v>0</v>
      </c>
      <c r="AS48" s="168">
        <f t="shared" si="75"/>
        <v>453.83410000000015</v>
      </c>
      <c r="AT48" s="167">
        <f t="shared" si="75"/>
        <v>8779.8470395030909</v>
      </c>
      <c r="AU48" s="32">
        <f t="shared" si="75"/>
        <v>938.23900000000629</v>
      </c>
      <c r="AV48" s="168">
        <f t="shared" si="75"/>
        <v>7841.608039503084</v>
      </c>
      <c r="AW48" s="167">
        <f t="shared" si="75"/>
        <v>1385.0225000000005</v>
      </c>
      <c r="AX48" s="32">
        <f t="shared" si="75"/>
        <v>-637.35249999999837</v>
      </c>
      <c r="AY48" s="168">
        <f t="shared" si="15"/>
        <v>2022.3749999999989</v>
      </c>
      <c r="AZ48" s="167">
        <f t="shared" ref="AZ48:BK48" si="76">SUM(AZ36:AZ47)</f>
        <v>1498.9649999999986</v>
      </c>
      <c r="BA48" s="32">
        <f t="shared" si="76"/>
        <v>1538.9724999999962</v>
      </c>
      <c r="BB48" s="168">
        <f t="shared" si="76"/>
        <v>-40.007499999997385</v>
      </c>
      <c r="BC48" s="167">
        <f t="shared" si="76"/>
        <v>35124.265508313452</v>
      </c>
      <c r="BD48" s="32">
        <f t="shared" si="76"/>
        <v>20453.891443755638</v>
      </c>
      <c r="BE48" s="168">
        <f t="shared" si="76"/>
        <v>14670.374064557813</v>
      </c>
      <c r="BF48" s="167">
        <f t="shared" si="76"/>
        <v>23082.5</v>
      </c>
      <c r="BG48" s="32">
        <f t="shared" si="76"/>
        <v>19261</v>
      </c>
      <c r="BH48" s="168">
        <f t="shared" si="76"/>
        <v>-3821.5</v>
      </c>
      <c r="BI48" s="167">
        <f t="shared" si="76"/>
        <v>36926.864999999998</v>
      </c>
      <c r="BJ48" s="32">
        <f t="shared" si="76"/>
        <v>43885.072500000002</v>
      </c>
      <c r="BK48" s="168">
        <f t="shared" si="76"/>
        <v>6958.2074999999968</v>
      </c>
      <c r="BL48" s="305">
        <f t="shared" si="20"/>
        <v>5194.4178338017191</v>
      </c>
      <c r="BM48" s="304">
        <f>SUM(BM36:BM47)</f>
        <v>35549.563687612608</v>
      </c>
    </row>
    <row r="49" spans="1:65" ht="15" x14ac:dyDescent="0.2">
      <c r="A49" s="405"/>
      <c r="B49" s="159" t="s">
        <v>9</v>
      </c>
      <c r="C49" s="158">
        <f t="shared" si="0"/>
        <v>0.65649035355125351</v>
      </c>
      <c r="D49" s="153">
        <f>SUM(D39:D44)</f>
        <v>83014.87347549999</v>
      </c>
      <c r="E49" s="157">
        <v>0.76062559931255747</v>
      </c>
      <c r="F49" s="149">
        <f>SUM(F39:F44)</f>
        <v>81875.049430750005</v>
      </c>
      <c r="G49" s="156">
        <v>0.75018200506950694</v>
      </c>
      <c r="H49" s="155">
        <f>SUM(H39:H44)</f>
        <v>1139.8240447499909</v>
      </c>
      <c r="I49" s="153">
        <f>SUM(I39:I44)</f>
        <v>126452.54119338533</v>
      </c>
      <c r="J49" s="157">
        <v>1.1586241826677104</v>
      </c>
      <c r="K49" s="149">
        <f>SUM(K39:K44)</f>
        <v>123665.29973925078</v>
      </c>
      <c r="L49" s="156">
        <v>1.1330861252716427</v>
      </c>
      <c r="M49" s="155">
        <f t="shared" ref="M49:AF49" si="77">SUM(M39:M44)</f>
        <v>2787.2414541345443</v>
      </c>
      <c r="N49" s="153">
        <f t="shared" si="77"/>
        <v>79921.316236827086</v>
      </c>
      <c r="O49" s="21">
        <f t="shared" si="77"/>
        <v>59893.980932298429</v>
      </c>
      <c r="P49" s="154">
        <f t="shared" si="77"/>
        <v>20027.335304528646</v>
      </c>
      <c r="Q49" s="153">
        <f t="shared" si="77"/>
        <v>20949.037461664237</v>
      </c>
      <c r="R49" s="21">
        <f t="shared" si="77"/>
        <v>19375.04154339563</v>
      </c>
      <c r="S49" s="154">
        <f t="shared" si="77"/>
        <v>1573.995918268608</v>
      </c>
      <c r="T49" s="153">
        <f t="shared" si="77"/>
        <v>2758.6925000000001</v>
      </c>
      <c r="U49" s="21">
        <f t="shared" si="77"/>
        <v>5339.6475</v>
      </c>
      <c r="V49" s="154">
        <f t="shared" si="77"/>
        <v>-2580.9549999999999</v>
      </c>
      <c r="W49" s="153">
        <f t="shared" si="77"/>
        <v>31109.864999999998</v>
      </c>
      <c r="X49" s="21">
        <f t="shared" si="77"/>
        <v>40148.3675</v>
      </c>
      <c r="Y49" s="154">
        <f t="shared" si="77"/>
        <v>-9038.5024999999969</v>
      </c>
      <c r="Z49" s="153">
        <f t="shared" si="77"/>
        <v>41750.807857621672</v>
      </c>
      <c r="AA49" s="21">
        <f t="shared" si="77"/>
        <v>22035.660501942526</v>
      </c>
      <c r="AB49" s="154">
        <f t="shared" si="77"/>
        <v>19715.147355679153</v>
      </c>
      <c r="AC49" s="153">
        <f t="shared" si="77"/>
        <v>1748.7924999999998</v>
      </c>
      <c r="AD49" s="21">
        <f t="shared" si="77"/>
        <v>1616.4725000000001</v>
      </c>
      <c r="AE49" s="152">
        <f t="shared" si="77"/>
        <v>132.31999999999979</v>
      </c>
      <c r="AF49" s="25">
        <f t="shared" si="77"/>
        <v>178238.51155611299</v>
      </c>
      <c r="AG49" s="151">
        <v>1.6331142721425451</v>
      </c>
      <c r="AH49" s="150">
        <f t="shared" si="9"/>
        <v>0.46575160862115522</v>
      </c>
      <c r="AI49" s="149">
        <f>SUM(AI39:AI44)</f>
        <v>148409.1704776366</v>
      </c>
      <c r="AJ49" s="148">
        <v>1.359802404440464</v>
      </c>
      <c r="AK49" s="147">
        <f t="shared" si="10"/>
        <v>0.55168457021385719</v>
      </c>
      <c r="AL49" s="146">
        <f>SUM(AL39:AL44)</f>
        <v>29829.341078476406</v>
      </c>
      <c r="AN49" s="405"/>
      <c r="AO49" s="303" t="s">
        <v>9</v>
      </c>
      <c r="AP49" s="302">
        <f t="shared" ref="AP49:AX49" si="78">SUM(AP39:AP44)</f>
        <v>1139.8240447499909</v>
      </c>
      <c r="AQ49" s="153">
        <f t="shared" si="78"/>
        <v>0</v>
      </c>
      <c r="AR49" s="21">
        <f t="shared" si="78"/>
        <v>0</v>
      </c>
      <c r="AS49" s="154">
        <f t="shared" si="78"/>
        <v>0</v>
      </c>
      <c r="AT49" s="153">
        <f t="shared" si="78"/>
        <v>7476.06658622127</v>
      </c>
      <c r="AU49" s="21">
        <f t="shared" si="78"/>
        <v>193.94400000000567</v>
      </c>
      <c r="AV49" s="154">
        <f t="shared" si="78"/>
        <v>7282.1225862212641</v>
      </c>
      <c r="AW49" s="153">
        <f t="shared" si="78"/>
        <v>-7892.9775000000009</v>
      </c>
      <c r="AX49" s="21">
        <f t="shared" si="78"/>
        <v>-14049.29</v>
      </c>
      <c r="AY49" s="154">
        <f t="shared" si="15"/>
        <v>-6156.3125</v>
      </c>
      <c r="AZ49" s="153">
        <f t="shared" ref="AZ49:BK49" si="79">SUM(AZ39:AZ44)</f>
        <v>1393.1699999999985</v>
      </c>
      <c r="BA49" s="21">
        <f t="shared" si="79"/>
        <v>1414.7299999999966</v>
      </c>
      <c r="BB49" s="154">
        <f t="shared" si="79"/>
        <v>-21.559999999997913</v>
      </c>
      <c r="BC49" s="153">
        <f t="shared" si="79"/>
        <v>18557.94974824474</v>
      </c>
      <c r="BD49" s="21">
        <f t="shared" si="79"/>
        <v>7442.2654034222869</v>
      </c>
      <c r="BE49" s="154">
        <f t="shared" si="79"/>
        <v>11115.68434482245</v>
      </c>
      <c r="BF49" s="153">
        <f t="shared" si="79"/>
        <v>23011.25</v>
      </c>
      <c r="BG49" s="21">
        <f t="shared" si="79"/>
        <v>19195.5</v>
      </c>
      <c r="BH49" s="154">
        <f t="shared" si="79"/>
        <v>-3815.75</v>
      </c>
      <c r="BI49" s="153">
        <f t="shared" si="79"/>
        <v>31109.864999999998</v>
      </c>
      <c r="BJ49" s="21">
        <f t="shared" si="79"/>
        <v>40273.072500000002</v>
      </c>
      <c r="BK49" s="154">
        <f t="shared" si="79"/>
        <v>9163.2074999999968</v>
      </c>
      <c r="BL49" s="301">
        <f t="shared" si="20"/>
        <v>11122.125102682701</v>
      </c>
      <c r="BM49" s="300">
        <f>SUM(BM39:BM44)</f>
        <v>29829.341078476406</v>
      </c>
    </row>
    <row r="50" spans="1:65" ht="15.75" thickBot="1" x14ac:dyDescent="0.25">
      <c r="A50" s="422"/>
      <c r="B50" s="145" t="s">
        <v>8</v>
      </c>
      <c r="C50" s="144">
        <f t="shared" si="0"/>
        <v>0.64590163399646816</v>
      </c>
      <c r="D50" s="139">
        <f>SUM(D36:D38,D45:D47)</f>
        <v>1214.8852124999999</v>
      </c>
      <c r="E50" s="143">
        <v>1.1131412410409753E-2</v>
      </c>
      <c r="F50" s="135">
        <f>SUM(F36:F38,F45:F47)</f>
        <v>84.454607499999995</v>
      </c>
      <c r="G50" s="142">
        <v>7.7381726462705898E-4</v>
      </c>
      <c r="H50" s="141">
        <f>SUM(H36:H38,H45:H47)</f>
        <v>1130.4306049999998</v>
      </c>
      <c r="I50" s="139">
        <f>SUM(I36:I38,I45:I47)</f>
        <v>1880.9136694437329</v>
      </c>
      <c r="J50" s="143">
        <v>1.7233912757790952E-2</v>
      </c>
      <c r="K50" s="135">
        <f>SUM(K36:K38,K45:K47)</f>
        <v>121.82317116977225</v>
      </c>
      <c r="L50" s="142">
        <v>1.1162075803003071E-3</v>
      </c>
      <c r="M50" s="141">
        <f t="shared" ref="M50:AF50" si="80">SUM(M36:M38,M45:M47)</f>
        <v>1759.0904982739607</v>
      </c>
      <c r="N50" s="139">
        <f t="shared" si="80"/>
        <v>11572.303708105004</v>
      </c>
      <c r="O50" s="10">
        <f t="shared" si="80"/>
        <v>7539.2124999999996</v>
      </c>
      <c r="P50" s="140">
        <f t="shared" si="80"/>
        <v>4033.091208105006</v>
      </c>
      <c r="Q50" s="139">
        <f t="shared" si="80"/>
        <v>3878.0036671827925</v>
      </c>
      <c r="R50" s="10">
        <f t="shared" si="80"/>
        <v>1278.5350000000003</v>
      </c>
      <c r="S50" s="140">
        <f t="shared" si="80"/>
        <v>2599.4686671827922</v>
      </c>
      <c r="T50" s="139">
        <f t="shared" si="80"/>
        <v>44.46</v>
      </c>
      <c r="U50" s="10">
        <f t="shared" si="80"/>
        <v>57.847499999999968</v>
      </c>
      <c r="V50" s="140">
        <f t="shared" si="80"/>
        <v>-13.387499999999967</v>
      </c>
      <c r="W50" s="139">
        <f t="shared" si="80"/>
        <v>5768.5925000000007</v>
      </c>
      <c r="X50" s="10">
        <f t="shared" si="80"/>
        <v>3612</v>
      </c>
      <c r="Y50" s="140">
        <f t="shared" si="80"/>
        <v>2156.5925000000007</v>
      </c>
      <c r="Z50" s="139">
        <f t="shared" si="80"/>
        <v>3091.4577338484041</v>
      </c>
      <c r="AA50" s="10">
        <f t="shared" si="80"/>
        <v>6195.6799999999994</v>
      </c>
      <c r="AB50" s="140">
        <f t="shared" si="80"/>
        <v>-3104.2222661515948</v>
      </c>
      <c r="AC50" s="139">
        <f t="shared" si="80"/>
        <v>48.68</v>
      </c>
      <c r="AD50" s="10">
        <f t="shared" si="80"/>
        <v>0</v>
      </c>
      <c r="AE50" s="138">
        <f t="shared" si="80"/>
        <v>48.68</v>
      </c>
      <c r="AF50" s="14">
        <f t="shared" si="80"/>
        <v>24403.4976091362</v>
      </c>
      <c r="AG50" s="137">
        <v>0.22359758218206438</v>
      </c>
      <c r="AH50" s="136">
        <f t="shared" si="9"/>
        <v>4.9783241400821583E-2</v>
      </c>
      <c r="AI50" s="135">
        <f>SUM(AI36:AI38,AI45:AI47)</f>
        <v>18683.274999999998</v>
      </c>
      <c r="AJ50" s="134">
        <v>0.17118593268904975</v>
      </c>
      <c r="AK50" s="133">
        <f t="shared" si="10"/>
        <v>4.520332088458796E-3</v>
      </c>
      <c r="AL50" s="132">
        <f>SUM(AL36:AL38,AL45:AL47)</f>
        <v>5720.2226091362036</v>
      </c>
      <c r="AN50" s="422"/>
      <c r="AO50" s="299" t="s">
        <v>8</v>
      </c>
      <c r="AP50" s="298">
        <f t="shared" ref="AP50:AX50" si="81">SUM(AP36:AP38,AP45:AP47)</f>
        <v>1130.4306049999998</v>
      </c>
      <c r="AQ50" s="139">
        <f t="shared" si="81"/>
        <v>453.83410000000015</v>
      </c>
      <c r="AR50" s="10">
        <f t="shared" si="81"/>
        <v>0</v>
      </c>
      <c r="AS50" s="140">
        <f t="shared" si="81"/>
        <v>453.83410000000015</v>
      </c>
      <c r="AT50" s="139">
        <f t="shared" si="81"/>
        <v>1303.7804532818204</v>
      </c>
      <c r="AU50" s="10">
        <f t="shared" si="81"/>
        <v>744.29500000000053</v>
      </c>
      <c r="AV50" s="140">
        <f t="shared" si="81"/>
        <v>559.48545328181979</v>
      </c>
      <c r="AW50" s="139">
        <f t="shared" si="81"/>
        <v>9277.9999999999982</v>
      </c>
      <c r="AX50" s="10">
        <f t="shared" si="81"/>
        <v>13411.937500000002</v>
      </c>
      <c r="AY50" s="140">
        <f t="shared" si="15"/>
        <v>-4133.9375000000036</v>
      </c>
      <c r="AZ50" s="139">
        <f t="shared" ref="AZ50:BK50" si="82">SUM(AZ36:AZ38,AZ45:AZ47)</f>
        <v>105.79499999999993</v>
      </c>
      <c r="BA50" s="10">
        <f t="shared" si="82"/>
        <v>124.24249999999938</v>
      </c>
      <c r="BB50" s="140">
        <f t="shared" si="82"/>
        <v>-18.447499999999451</v>
      </c>
      <c r="BC50" s="139">
        <f t="shared" si="82"/>
        <v>16566.315760068715</v>
      </c>
      <c r="BD50" s="10">
        <f t="shared" si="82"/>
        <v>13011.626040333353</v>
      </c>
      <c r="BE50" s="140">
        <f t="shared" si="82"/>
        <v>3554.6897197353615</v>
      </c>
      <c r="BF50" s="139">
        <f t="shared" si="82"/>
        <v>71.25</v>
      </c>
      <c r="BG50" s="10">
        <f t="shared" si="82"/>
        <v>65.5</v>
      </c>
      <c r="BH50" s="140">
        <f t="shared" si="82"/>
        <v>-5.75</v>
      </c>
      <c r="BI50" s="139">
        <f t="shared" si="82"/>
        <v>5817</v>
      </c>
      <c r="BJ50" s="10">
        <f t="shared" si="82"/>
        <v>3612</v>
      </c>
      <c r="BK50" s="140">
        <f t="shared" si="82"/>
        <v>-2205</v>
      </c>
      <c r="BL50" s="297">
        <f t="shared" si="20"/>
        <v>6384.917731119026</v>
      </c>
      <c r="BM50" s="296">
        <f>SUM(BM36:BM38,BM45:BM47)</f>
        <v>5720.2226091362036</v>
      </c>
    </row>
    <row r="51" spans="1:65"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c r="AJ52" s="388"/>
      <c r="AK52" s="388"/>
      <c r="AL52" s="388"/>
      <c r="AN52" s="6"/>
      <c r="AO52" s="387" t="s">
        <v>7</v>
      </c>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8"/>
      <c r="BL52" s="388"/>
      <c r="BM52" s="388"/>
    </row>
    <row r="53" spans="1:65"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388"/>
      <c r="AK53" s="388"/>
      <c r="AL53" s="388"/>
      <c r="AN53" s="5"/>
      <c r="AO53" s="387" t="s">
        <v>6</v>
      </c>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row>
    <row r="54" spans="1:6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row>
    <row r="55" spans="1:65"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N55" s="391" t="s">
        <v>87</v>
      </c>
      <c r="AO55" s="391"/>
      <c r="AP55" s="391"/>
      <c r="AQ55" s="391"/>
      <c r="AR55" s="391"/>
      <c r="AS55" s="391"/>
      <c r="AT55" s="391"/>
      <c r="AU55" s="391"/>
      <c r="AV55" s="391"/>
      <c r="AW55" s="391"/>
      <c r="AX55" s="391"/>
      <c r="AY55" s="391"/>
      <c r="AZ55" s="391"/>
      <c r="BA55" s="391"/>
      <c r="BB55" s="391"/>
      <c r="BC55" s="391"/>
      <c r="BD55" s="391"/>
      <c r="BE55" s="391"/>
      <c r="BF55" s="391"/>
      <c r="BG55" s="391"/>
      <c r="BH55" s="391"/>
      <c r="BI55" s="391"/>
      <c r="BJ55" s="391"/>
      <c r="BK55" s="391"/>
      <c r="BL55" s="391"/>
      <c r="BM55" s="391"/>
    </row>
    <row r="56" spans="1:65"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N56" s="391" t="s">
        <v>86</v>
      </c>
      <c r="AO56" s="391"/>
      <c r="AP56" s="391"/>
      <c r="AQ56" s="391"/>
      <c r="AR56" s="391"/>
      <c r="AS56" s="391"/>
      <c r="AT56" s="391"/>
      <c r="AU56" s="391"/>
      <c r="AV56" s="391"/>
      <c r="AW56" s="391"/>
      <c r="AX56" s="391"/>
      <c r="AY56" s="391"/>
      <c r="AZ56" s="391"/>
      <c r="BA56" s="391"/>
      <c r="BB56" s="391"/>
      <c r="BC56" s="391"/>
      <c r="BD56" s="391"/>
      <c r="BE56" s="391"/>
      <c r="BF56" s="391"/>
      <c r="BG56" s="391"/>
      <c r="BH56" s="391"/>
      <c r="BI56" s="391"/>
      <c r="BJ56" s="391"/>
      <c r="BK56" s="391"/>
      <c r="BL56" s="391"/>
      <c r="BM56" s="391"/>
    </row>
    <row r="57" spans="1:65"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N57" s="391" t="s">
        <v>85</v>
      </c>
      <c r="AO57" s="391"/>
      <c r="AP57" s="391"/>
      <c r="AQ57" s="391"/>
      <c r="AR57" s="391"/>
      <c r="AS57" s="391"/>
      <c r="AT57" s="391"/>
      <c r="AU57" s="391"/>
      <c r="AV57" s="391"/>
      <c r="AW57" s="391"/>
      <c r="AX57" s="391"/>
      <c r="AY57" s="391"/>
      <c r="AZ57" s="391"/>
      <c r="BA57" s="391"/>
      <c r="BB57" s="391"/>
      <c r="BC57" s="391"/>
      <c r="BD57" s="391"/>
      <c r="BE57" s="391"/>
      <c r="BF57" s="391"/>
      <c r="BG57" s="391"/>
      <c r="BH57" s="391"/>
      <c r="BI57" s="391"/>
      <c r="BJ57" s="391"/>
      <c r="BK57" s="391"/>
      <c r="BL57" s="391"/>
      <c r="BM57" s="391"/>
    </row>
    <row r="58" spans="1:65"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K58" s="391"/>
      <c r="AL58" s="391"/>
      <c r="AN58" s="391" t="s">
        <v>84</v>
      </c>
      <c r="AO58" s="391"/>
      <c r="AP58" s="391"/>
      <c r="AQ58" s="391"/>
      <c r="AR58" s="391"/>
      <c r="AS58" s="391"/>
      <c r="AT58" s="391"/>
      <c r="AU58" s="391"/>
      <c r="AV58" s="391"/>
      <c r="AW58" s="391"/>
      <c r="AX58" s="391"/>
      <c r="AY58" s="391"/>
      <c r="AZ58" s="391"/>
      <c r="BA58" s="391"/>
      <c r="BB58" s="391"/>
      <c r="BC58" s="391"/>
      <c r="BD58" s="391"/>
      <c r="BE58" s="391"/>
      <c r="BF58" s="391"/>
      <c r="BG58" s="391"/>
      <c r="BH58" s="391"/>
      <c r="BI58" s="391"/>
      <c r="BJ58" s="391"/>
      <c r="BK58" s="391"/>
      <c r="BL58" s="391"/>
      <c r="BM58" s="391"/>
    </row>
    <row r="59" spans="1:65" x14ac:dyDescent="0.2">
      <c r="A59" s="391" t="s">
        <v>83</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c r="AN59" s="391" t="s">
        <v>82</v>
      </c>
      <c r="AO59" s="391"/>
      <c r="AP59" s="391"/>
      <c r="AQ59" s="391"/>
      <c r="AR59" s="391"/>
      <c r="AS59" s="391"/>
      <c r="AT59" s="391"/>
      <c r="AU59" s="391"/>
      <c r="AV59" s="391"/>
      <c r="AW59" s="391"/>
      <c r="AX59" s="391"/>
      <c r="AY59" s="391"/>
      <c r="AZ59" s="391"/>
      <c r="BA59" s="391"/>
      <c r="BB59" s="391"/>
      <c r="BC59" s="391"/>
      <c r="BD59" s="391"/>
      <c r="BE59" s="391"/>
      <c r="BF59" s="391"/>
      <c r="BG59" s="391"/>
      <c r="BH59" s="391"/>
      <c r="BI59" s="391"/>
      <c r="BJ59" s="391"/>
      <c r="BK59" s="391"/>
      <c r="BL59" s="391"/>
      <c r="BM59" s="391"/>
    </row>
    <row r="60" spans="1:65" x14ac:dyDescent="0.2">
      <c r="A60" s="391" t="s">
        <v>81</v>
      </c>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c r="AJ60" s="391"/>
      <c r="AK60" s="391"/>
      <c r="AL60" s="391"/>
      <c r="AN60" s="391" t="s">
        <v>80</v>
      </c>
      <c r="AO60" s="391"/>
      <c r="AP60" s="391"/>
      <c r="AQ60" s="391"/>
      <c r="AR60" s="391"/>
      <c r="AS60" s="391"/>
      <c r="AT60" s="391"/>
      <c r="AU60" s="391"/>
      <c r="AV60" s="391"/>
      <c r="AW60" s="391"/>
      <c r="AX60" s="391"/>
      <c r="AY60" s="391"/>
      <c r="AZ60" s="391"/>
      <c r="BA60" s="391"/>
      <c r="BB60" s="391"/>
      <c r="BC60" s="391"/>
      <c r="BD60" s="391"/>
      <c r="BE60" s="391"/>
      <c r="BF60" s="391"/>
      <c r="BG60" s="391"/>
      <c r="BH60" s="391"/>
      <c r="BI60" s="391"/>
      <c r="BJ60" s="391"/>
      <c r="BK60" s="391"/>
      <c r="BL60" s="391"/>
      <c r="BM60" s="391"/>
    </row>
    <row r="61" spans="1:65" x14ac:dyDescent="0.2">
      <c r="A61" s="391"/>
      <c r="B61" s="391"/>
      <c r="C61" s="391"/>
      <c r="D61" s="391"/>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391"/>
      <c r="AJ61" s="391"/>
      <c r="AK61" s="391"/>
      <c r="AL61" s="391"/>
      <c r="AN61" s="391"/>
      <c r="AO61" s="391"/>
      <c r="AP61" s="391"/>
      <c r="AQ61" s="391"/>
      <c r="AR61" s="391"/>
      <c r="AS61" s="391"/>
      <c r="AT61" s="391"/>
      <c r="AU61" s="391"/>
      <c r="AV61" s="391"/>
      <c r="AW61" s="391"/>
      <c r="AX61" s="391"/>
      <c r="AY61" s="391"/>
      <c r="AZ61" s="391"/>
      <c r="BA61" s="391"/>
      <c r="BB61" s="391"/>
      <c r="BC61" s="391"/>
      <c r="BD61" s="391"/>
      <c r="BE61" s="391"/>
      <c r="BF61" s="391"/>
      <c r="BG61" s="391"/>
      <c r="BH61" s="391"/>
      <c r="BI61" s="391"/>
      <c r="BJ61" s="391"/>
      <c r="BK61" s="391"/>
      <c r="BL61" s="391"/>
      <c r="BM61" s="391"/>
    </row>
    <row r="62" spans="1:65" x14ac:dyDescent="0.2">
      <c r="A62" s="389" t="s">
        <v>3</v>
      </c>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row>
    <row r="63" spans="1:65" x14ac:dyDescent="0.2">
      <c r="A63" s="393" t="s">
        <v>47</v>
      </c>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3"/>
    </row>
  </sheetData>
  <mergeCells count="43">
    <mergeCell ref="A63:AL63"/>
    <mergeCell ref="AN58:BM58"/>
    <mergeCell ref="AN59:BM59"/>
    <mergeCell ref="AN60:BM60"/>
    <mergeCell ref="AN61:BM61"/>
    <mergeCell ref="A60:AL60"/>
    <mergeCell ref="A61:AL61"/>
    <mergeCell ref="A62:AL62"/>
    <mergeCell ref="AN57:BM57"/>
    <mergeCell ref="A59:AL59"/>
    <mergeCell ref="A56:AL56"/>
    <mergeCell ref="AN56:BM56"/>
    <mergeCell ref="A57:AL57"/>
    <mergeCell ref="A58:AL58"/>
    <mergeCell ref="B52:AL52"/>
    <mergeCell ref="AO52:BM52"/>
    <mergeCell ref="B53:AL53"/>
    <mergeCell ref="AO53:BM53"/>
    <mergeCell ref="A55:AL55"/>
    <mergeCell ref="AN55:BM55"/>
    <mergeCell ref="A6:A20"/>
    <mergeCell ref="AN6:AN20"/>
    <mergeCell ref="A21:A35"/>
    <mergeCell ref="AN21:AN35"/>
    <mergeCell ref="A36:A50"/>
    <mergeCell ref="AN36:AN50"/>
    <mergeCell ref="BM3:BM4"/>
    <mergeCell ref="D4:E4"/>
    <mergeCell ref="F4:G4"/>
    <mergeCell ref="I4:J4"/>
    <mergeCell ref="K4:L4"/>
    <mergeCell ref="AK3:AK4"/>
    <mergeCell ref="AL3:AL4"/>
    <mergeCell ref="AN3:AN5"/>
    <mergeCell ref="AO3:AO5"/>
    <mergeCell ref="AP3:AP4"/>
    <mergeCell ref="BL3:BL4"/>
    <mergeCell ref="AI3:AJ4"/>
    <mergeCell ref="A3:A5"/>
    <mergeCell ref="B3:B5"/>
    <mergeCell ref="C3:C4"/>
    <mergeCell ref="AF3:AG4"/>
    <mergeCell ref="AH3:AH4"/>
  </mergeCells>
  <pageMargins left="0.7" right="0.3" top="0.7" bottom="0.7" header="0.3" footer="0.3"/>
  <pageSetup paperSize="3" scale="55" orientation="landscape" r:id="rId1"/>
  <headerFooter>
    <oddFooter>&amp;L&amp;Z&amp;F
Tab: &amp;A&amp;R&amp;D &amp;T
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PabloFdrSCrow!A1</f>
        <v>FIIP DIVERSION: Pablo Feeder Canal from South Crow Creek to Middle Crow Creek</v>
      </c>
      <c r="C1" s="288"/>
      <c r="D1" s="288"/>
      <c r="E1" s="288"/>
      <c r="F1" s="288"/>
      <c r="G1" s="288"/>
      <c r="H1" s="288"/>
      <c r="I1" s="288"/>
      <c r="J1" s="288"/>
      <c r="K1" s="288"/>
      <c r="L1" s="288"/>
      <c r="M1" s="288"/>
      <c r="N1" s="288"/>
      <c r="O1" s="288"/>
    </row>
    <row r="2" spans="2:15" ht="23.25" x14ac:dyDescent="0.35">
      <c r="B2" s="289" t="str">
        <f>PabloFdrSCrow!A2</f>
        <v>0 Acres</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7109375" customWidth="1"/>
    <col min="5" max="5" width="7.140625" customWidth="1"/>
    <col min="6" max="6" width="5.28515625" customWidth="1"/>
    <col min="7" max="7" width="7.5703125" customWidth="1"/>
    <col min="8" max="8" width="12.7109375" bestFit="1" customWidth="1"/>
    <col min="9" max="9" width="4.42578125" bestFit="1" customWidth="1"/>
    <col min="10" max="10" width="6.42578125" bestFit="1" customWidth="1"/>
    <col min="11" max="11" width="4.42578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7.7109375" bestFit="1" customWidth="1"/>
    <col min="24" max="24" width="6.42578125" bestFit="1" customWidth="1"/>
    <col min="25" max="25" width="9.140625" bestFit="1" customWidth="1"/>
    <col min="26" max="26" width="7.710937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212</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283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174</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17.507500000000011</v>
      </c>
      <c r="O6" s="88">
        <v>0</v>
      </c>
      <c r="P6" s="240">
        <f t="shared" ref="P6:P17" si="3">N6-O6</f>
        <v>17.507500000000011</v>
      </c>
      <c r="Q6" s="239">
        <v>4.0174999999999885</v>
      </c>
      <c r="R6" s="88">
        <v>0</v>
      </c>
      <c r="S6" s="240">
        <f t="shared" ref="S6:S17" si="4">Q6-R6</f>
        <v>4.0174999999999885</v>
      </c>
      <c r="T6" s="239">
        <v>27.732500000000002</v>
      </c>
      <c r="U6" s="88">
        <v>0</v>
      </c>
      <c r="V6" s="238">
        <f t="shared" ref="V6:V17" si="5">T6-U6</f>
        <v>27.732500000000002</v>
      </c>
      <c r="W6" s="92">
        <v>49.2575</v>
      </c>
      <c r="X6" s="237">
        <v>0</v>
      </c>
      <c r="Y6" s="236">
        <f t="shared" ref="Y6:Y50" si="6">IFERROR(D6/W6,1)</f>
        <v>0</v>
      </c>
      <c r="Z6" s="235">
        <v>0</v>
      </c>
      <c r="AA6" s="234">
        <v>0</v>
      </c>
      <c r="AB6" s="233">
        <f t="shared" ref="AB6:AB50" si="7">IFERROR(F6/Z6,1)</f>
        <v>1</v>
      </c>
      <c r="AC6" s="232">
        <f t="shared" ref="AC6:AC17" si="8">W6-Z6</f>
        <v>49.2575</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9.9750000000000441</v>
      </c>
      <c r="R7" s="66">
        <v>0</v>
      </c>
      <c r="S7" s="211">
        <f t="shared" si="4"/>
        <v>9.9750000000000441</v>
      </c>
      <c r="T7" s="210">
        <v>32.784999999999954</v>
      </c>
      <c r="U7" s="66">
        <v>0</v>
      </c>
      <c r="V7" s="209">
        <f t="shared" si="5"/>
        <v>32.784999999999954</v>
      </c>
      <c r="W7" s="70">
        <v>42.76</v>
      </c>
      <c r="X7" s="208">
        <v>0</v>
      </c>
      <c r="Y7" s="207">
        <f t="shared" si="6"/>
        <v>0</v>
      </c>
      <c r="Z7" s="206">
        <v>0</v>
      </c>
      <c r="AA7" s="205">
        <v>0</v>
      </c>
      <c r="AB7" s="204">
        <f t="shared" si="7"/>
        <v>1</v>
      </c>
      <c r="AC7" s="203">
        <f t="shared" si="8"/>
        <v>42.76</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15.597499999999975</v>
      </c>
      <c r="R8" s="77">
        <v>0</v>
      </c>
      <c r="S8" s="226">
        <f t="shared" si="4"/>
        <v>15.597499999999975</v>
      </c>
      <c r="T8" s="225">
        <v>119.23000000000002</v>
      </c>
      <c r="U8" s="77">
        <v>0</v>
      </c>
      <c r="V8" s="224">
        <f t="shared" si="5"/>
        <v>119.23000000000002</v>
      </c>
      <c r="W8" s="81">
        <v>134.82749999999999</v>
      </c>
      <c r="X8" s="223">
        <v>0</v>
      </c>
      <c r="Y8" s="222">
        <f t="shared" si="6"/>
        <v>0</v>
      </c>
      <c r="Z8" s="221">
        <v>0</v>
      </c>
      <c r="AA8" s="220">
        <v>0</v>
      </c>
      <c r="AB8" s="219">
        <f t="shared" si="7"/>
        <v>1</v>
      </c>
      <c r="AC8" s="218">
        <f t="shared" si="8"/>
        <v>134.82749999999999</v>
      </c>
    </row>
    <row r="9" spans="1:30" ht="15" x14ac:dyDescent="0.2">
      <c r="A9" s="405"/>
      <c r="B9" s="201" t="s">
        <v>19</v>
      </c>
      <c r="C9" s="200">
        <f t="shared" si="0"/>
        <v>1</v>
      </c>
      <c r="D9" s="195">
        <v>0</v>
      </c>
      <c r="E9" s="199">
        <v>0</v>
      </c>
      <c r="F9" s="191">
        <v>0</v>
      </c>
      <c r="G9" s="198">
        <v>0</v>
      </c>
      <c r="H9" s="197">
        <f t="shared" si="1"/>
        <v>0</v>
      </c>
      <c r="I9" s="195">
        <v>0</v>
      </c>
      <c r="J9" s="199">
        <v>0</v>
      </c>
      <c r="K9" s="191">
        <v>0</v>
      </c>
      <c r="L9" s="198">
        <v>0</v>
      </c>
      <c r="M9" s="197">
        <f t="shared" si="2"/>
        <v>0</v>
      </c>
      <c r="N9" s="195">
        <v>437.63500000000005</v>
      </c>
      <c r="O9" s="54">
        <v>744.7149999999998</v>
      </c>
      <c r="P9" s="196">
        <f t="shared" si="3"/>
        <v>-307.07999999999976</v>
      </c>
      <c r="Q9" s="195">
        <v>56.55</v>
      </c>
      <c r="R9" s="54">
        <v>60.677499999999995</v>
      </c>
      <c r="S9" s="196">
        <f t="shared" si="4"/>
        <v>-4.1274999999999977</v>
      </c>
      <c r="T9" s="195">
        <v>194.87</v>
      </c>
      <c r="U9" s="54">
        <v>246.29500000000024</v>
      </c>
      <c r="V9" s="194">
        <f t="shared" si="5"/>
        <v>-51.425000000000239</v>
      </c>
      <c r="W9" s="58">
        <v>689.05500000000006</v>
      </c>
      <c r="X9" s="193">
        <v>0</v>
      </c>
      <c r="Y9" s="192">
        <f t="shared" si="6"/>
        <v>0</v>
      </c>
      <c r="Z9" s="191">
        <v>1051.6875</v>
      </c>
      <c r="AA9" s="190">
        <v>0</v>
      </c>
      <c r="AB9" s="189">
        <f t="shared" si="7"/>
        <v>0</v>
      </c>
      <c r="AC9" s="188">
        <f t="shared" si="8"/>
        <v>-362.63249999999994</v>
      </c>
    </row>
    <row r="10" spans="1:30" ht="15" x14ac:dyDescent="0.2">
      <c r="A10" s="405"/>
      <c r="B10" s="217" t="s">
        <v>18</v>
      </c>
      <c r="C10" s="215">
        <f t="shared" si="0"/>
        <v>1</v>
      </c>
      <c r="D10" s="210">
        <v>0</v>
      </c>
      <c r="E10" s="214">
        <v>0</v>
      </c>
      <c r="F10" s="206">
        <v>0</v>
      </c>
      <c r="G10" s="213">
        <v>0</v>
      </c>
      <c r="H10" s="212">
        <f t="shared" si="1"/>
        <v>0</v>
      </c>
      <c r="I10" s="210">
        <v>0</v>
      </c>
      <c r="J10" s="214">
        <v>0</v>
      </c>
      <c r="K10" s="206">
        <v>0</v>
      </c>
      <c r="L10" s="213">
        <v>0</v>
      </c>
      <c r="M10" s="212">
        <f t="shared" si="2"/>
        <v>0</v>
      </c>
      <c r="N10" s="210">
        <v>2256.5825</v>
      </c>
      <c r="O10" s="66">
        <v>2116.0450000000001</v>
      </c>
      <c r="P10" s="211">
        <f t="shared" si="3"/>
        <v>140.53749999999991</v>
      </c>
      <c r="Q10" s="210">
        <v>93.487500000000011</v>
      </c>
      <c r="R10" s="66">
        <v>26.074999999999843</v>
      </c>
      <c r="S10" s="211">
        <f t="shared" si="4"/>
        <v>67.412500000000165</v>
      </c>
      <c r="T10" s="210">
        <v>994.07499999999993</v>
      </c>
      <c r="U10" s="66">
        <v>32.772499999999951</v>
      </c>
      <c r="V10" s="209">
        <f t="shared" si="5"/>
        <v>961.30250000000001</v>
      </c>
      <c r="W10" s="70">
        <v>3344.145</v>
      </c>
      <c r="X10" s="208">
        <v>0</v>
      </c>
      <c r="Y10" s="207">
        <f t="shared" si="6"/>
        <v>0</v>
      </c>
      <c r="Z10" s="206">
        <v>2174.8924999999999</v>
      </c>
      <c r="AA10" s="205">
        <v>0</v>
      </c>
      <c r="AB10" s="204">
        <f t="shared" si="7"/>
        <v>0</v>
      </c>
      <c r="AC10" s="203">
        <f t="shared" si="8"/>
        <v>1169.2525000000001</v>
      </c>
    </row>
    <row r="11" spans="1:30" ht="15" x14ac:dyDescent="0.2">
      <c r="A11" s="405"/>
      <c r="B11" s="217" t="s">
        <v>17</v>
      </c>
      <c r="C11" s="215">
        <f t="shared" si="0"/>
        <v>1</v>
      </c>
      <c r="D11" s="210">
        <v>0</v>
      </c>
      <c r="E11" s="214">
        <v>0</v>
      </c>
      <c r="F11" s="206">
        <v>0</v>
      </c>
      <c r="G11" s="213">
        <v>0</v>
      </c>
      <c r="H11" s="212">
        <f t="shared" si="1"/>
        <v>0</v>
      </c>
      <c r="I11" s="210">
        <v>0</v>
      </c>
      <c r="J11" s="214">
        <v>0</v>
      </c>
      <c r="K11" s="206">
        <v>0</v>
      </c>
      <c r="L11" s="213">
        <v>0</v>
      </c>
      <c r="M11" s="212">
        <f t="shared" si="2"/>
        <v>0</v>
      </c>
      <c r="N11" s="210">
        <v>2691.5699999999993</v>
      </c>
      <c r="O11" s="66">
        <v>4968.5450000000001</v>
      </c>
      <c r="P11" s="211">
        <f t="shared" si="3"/>
        <v>-2276.9750000000008</v>
      </c>
      <c r="Q11" s="210">
        <v>50.947499999999998</v>
      </c>
      <c r="R11" s="66">
        <v>24.527499999999595</v>
      </c>
      <c r="S11" s="211">
        <f t="shared" si="4"/>
        <v>26.420000000000403</v>
      </c>
      <c r="T11" s="210">
        <v>2229.0000000000009</v>
      </c>
      <c r="U11" s="66">
        <v>5.6099999999998431</v>
      </c>
      <c r="V11" s="209">
        <f t="shared" si="5"/>
        <v>2223.3900000000012</v>
      </c>
      <c r="W11" s="70">
        <v>4971.5174999999999</v>
      </c>
      <c r="X11" s="208">
        <v>0</v>
      </c>
      <c r="Y11" s="207">
        <f t="shared" si="6"/>
        <v>0</v>
      </c>
      <c r="Z11" s="206">
        <v>4998.682499999999</v>
      </c>
      <c r="AA11" s="205">
        <v>0</v>
      </c>
      <c r="AB11" s="204">
        <f t="shared" si="7"/>
        <v>0</v>
      </c>
      <c r="AC11" s="203">
        <f t="shared" si="8"/>
        <v>-27.164999999999054</v>
      </c>
    </row>
    <row r="12" spans="1:30" ht="15" x14ac:dyDescent="0.2">
      <c r="A12" s="405"/>
      <c r="B12" s="217" t="s">
        <v>16</v>
      </c>
      <c r="C12" s="215">
        <f t="shared" si="0"/>
        <v>1</v>
      </c>
      <c r="D12" s="210">
        <v>0</v>
      </c>
      <c r="E12" s="214">
        <v>0</v>
      </c>
      <c r="F12" s="206">
        <v>0</v>
      </c>
      <c r="G12" s="213">
        <v>0</v>
      </c>
      <c r="H12" s="212">
        <f t="shared" si="1"/>
        <v>0</v>
      </c>
      <c r="I12" s="210">
        <v>0</v>
      </c>
      <c r="J12" s="214">
        <v>0</v>
      </c>
      <c r="K12" s="206">
        <v>0</v>
      </c>
      <c r="L12" s="213">
        <v>0</v>
      </c>
      <c r="M12" s="212">
        <f t="shared" si="2"/>
        <v>0</v>
      </c>
      <c r="N12" s="210">
        <v>1372.1724999999999</v>
      </c>
      <c r="O12" s="66">
        <v>1927.9749999999988</v>
      </c>
      <c r="P12" s="211">
        <f t="shared" si="3"/>
        <v>-555.80249999999887</v>
      </c>
      <c r="Q12" s="210">
        <v>0</v>
      </c>
      <c r="R12" s="66">
        <v>58.965000000001098</v>
      </c>
      <c r="S12" s="211">
        <f t="shared" si="4"/>
        <v>-58.965000000001098</v>
      </c>
      <c r="T12" s="210">
        <v>0</v>
      </c>
      <c r="U12" s="66">
        <v>0</v>
      </c>
      <c r="V12" s="209">
        <f t="shared" si="5"/>
        <v>0</v>
      </c>
      <c r="W12" s="70">
        <v>1372.1724999999999</v>
      </c>
      <c r="X12" s="208">
        <v>0</v>
      </c>
      <c r="Y12" s="207">
        <f t="shared" si="6"/>
        <v>0</v>
      </c>
      <c r="Z12" s="206">
        <v>1986.9399999999998</v>
      </c>
      <c r="AA12" s="205">
        <v>0</v>
      </c>
      <c r="AB12" s="204">
        <f t="shared" si="7"/>
        <v>0</v>
      </c>
      <c r="AC12" s="203">
        <f t="shared" si="8"/>
        <v>-614.76749999999993</v>
      </c>
    </row>
    <row r="13" spans="1:30" ht="15" x14ac:dyDescent="0.2">
      <c r="A13" s="405"/>
      <c r="B13" s="217" t="s">
        <v>15</v>
      </c>
      <c r="C13" s="215">
        <f t="shared" si="0"/>
        <v>1</v>
      </c>
      <c r="D13" s="210">
        <v>0</v>
      </c>
      <c r="E13" s="214">
        <v>0</v>
      </c>
      <c r="F13" s="206">
        <v>0</v>
      </c>
      <c r="G13" s="213">
        <v>0</v>
      </c>
      <c r="H13" s="212">
        <f t="shared" si="1"/>
        <v>0</v>
      </c>
      <c r="I13" s="210">
        <v>0</v>
      </c>
      <c r="J13" s="214">
        <v>0</v>
      </c>
      <c r="K13" s="206">
        <v>0</v>
      </c>
      <c r="L13" s="213">
        <v>0</v>
      </c>
      <c r="M13" s="212">
        <f t="shared" si="2"/>
        <v>0</v>
      </c>
      <c r="N13" s="210">
        <v>0</v>
      </c>
      <c r="O13" s="66">
        <v>0</v>
      </c>
      <c r="P13" s="211">
        <f t="shared" si="3"/>
        <v>0</v>
      </c>
      <c r="Q13" s="210">
        <v>0</v>
      </c>
      <c r="R13" s="66">
        <v>0</v>
      </c>
      <c r="S13" s="211">
        <f t="shared" si="4"/>
        <v>0</v>
      </c>
      <c r="T13" s="210">
        <v>0</v>
      </c>
      <c r="U13" s="66">
        <v>0</v>
      </c>
      <c r="V13" s="209">
        <f t="shared" si="5"/>
        <v>0</v>
      </c>
      <c r="W13" s="70">
        <v>0</v>
      </c>
      <c r="X13" s="208">
        <v>0</v>
      </c>
      <c r="Y13" s="207">
        <f t="shared" si="6"/>
        <v>1</v>
      </c>
      <c r="Z13" s="206">
        <v>0</v>
      </c>
      <c r="AA13" s="205">
        <v>0</v>
      </c>
      <c r="AB13" s="204">
        <f t="shared" si="7"/>
        <v>1</v>
      </c>
      <c r="AC13" s="203">
        <f t="shared" si="8"/>
        <v>0</v>
      </c>
    </row>
    <row r="14" spans="1:30" ht="15" x14ac:dyDescent="0.2">
      <c r="A14" s="405"/>
      <c r="B14" s="262" t="s">
        <v>14</v>
      </c>
      <c r="C14" s="186">
        <f t="shared" si="0"/>
        <v>1</v>
      </c>
      <c r="D14" s="181">
        <v>0</v>
      </c>
      <c r="E14" s="185">
        <v>0</v>
      </c>
      <c r="F14" s="177">
        <v>0</v>
      </c>
      <c r="G14" s="184">
        <v>0</v>
      </c>
      <c r="H14" s="183">
        <f t="shared" si="1"/>
        <v>0</v>
      </c>
      <c r="I14" s="181">
        <v>0</v>
      </c>
      <c r="J14" s="185">
        <v>0</v>
      </c>
      <c r="K14" s="177">
        <v>0</v>
      </c>
      <c r="L14" s="184">
        <v>0</v>
      </c>
      <c r="M14" s="183">
        <f t="shared" si="2"/>
        <v>0</v>
      </c>
      <c r="N14" s="181">
        <v>0</v>
      </c>
      <c r="O14" s="43">
        <v>0</v>
      </c>
      <c r="P14" s="182">
        <f t="shared" si="3"/>
        <v>0</v>
      </c>
      <c r="Q14" s="181">
        <v>0</v>
      </c>
      <c r="R14" s="43">
        <v>0</v>
      </c>
      <c r="S14" s="182">
        <f t="shared" si="4"/>
        <v>0</v>
      </c>
      <c r="T14" s="181">
        <v>247.8775</v>
      </c>
      <c r="U14" s="43">
        <v>0</v>
      </c>
      <c r="V14" s="180">
        <f t="shared" si="5"/>
        <v>247.8775</v>
      </c>
      <c r="W14" s="47">
        <v>247.8775</v>
      </c>
      <c r="X14" s="179">
        <v>0</v>
      </c>
      <c r="Y14" s="178">
        <f t="shared" si="6"/>
        <v>0</v>
      </c>
      <c r="Z14" s="177">
        <v>0</v>
      </c>
      <c r="AA14" s="176">
        <v>0</v>
      </c>
      <c r="AB14" s="175">
        <f t="shared" si="7"/>
        <v>1</v>
      </c>
      <c r="AC14" s="174">
        <f t="shared" si="8"/>
        <v>247.8775</v>
      </c>
    </row>
    <row r="15" spans="1:30"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32.295000000000002</v>
      </c>
      <c r="O15" s="21">
        <v>0</v>
      </c>
      <c r="P15" s="154">
        <f t="shared" si="3"/>
        <v>32.295000000000002</v>
      </c>
      <c r="Q15" s="153">
        <v>95.439999999999969</v>
      </c>
      <c r="R15" s="21">
        <v>0</v>
      </c>
      <c r="S15" s="154">
        <f t="shared" si="4"/>
        <v>95.439999999999969</v>
      </c>
      <c r="T15" s="153">
        <v>450.01500000000004</v>
      </c>
      <c r="U15" s="21">
        <v>0</v>
      </c>
      <c r="V15" s="152">
        <f t="shared" si="5"/>
        <v>450.01500000000004</v>
      </c>
      <c r="W15" s="25">
        <v>577.75</v>
      </c>
      <c r="X15" s="151">
        <v>0</v>
      </c>
      <c r="Y15" s="150">
        <f t="shared" si="6"/>
        <v>0</v>
      </c>
      <c r="Z15" s="149">
        <v>0</v>
      </c>
      <c r="AA15" s="148">
        <v>0</v>
      </c>
      <c r="AB15" s="147">
        <f t="shared" si="7"/>
        <v>1</v>
      </c>
      <c r="AC15" s="146">
        <f t="shared" si="8"/>
        <v>577.75</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73.97999999999999</v>
      </c>
      <c r="O16" s="54">
        <v>0</v>
      </c>
      <c r="P16" s="196">
        <f t="shared" si="3"/>
        <v>73.97999999999999</v>
      </c>
      <c r="Q16" s="195">
        <v>62.742499999999914</v>
      </c>
      <c r="R16" s="54">
        <v>0</v>
      </c>
      <c r="S16" s="196">
        <f t="shared" si="4"/>
        <v>62.742499999999914</v>
      </c>
      <c r="T16" s="195">
        <v>390.76750000000004</v>
      </c>
      <c r="U16" s="54">
        <v>0</v>
      </c>
      <c r="V16" s="194">
        <f t="shared" si="5"/>
        <v>390.76750000000004</v>
      </c>
      <c r="W16" s="58">
        <v>527.49</v>
      </c>
      <c r="X16" s="193">
        <v>0</v>
      </c>
      <c r="Y16" s="192">
        <f t="shared" si="6"/>
        <v>0</v>
      </c>
      <c r="Z16" s="191">
        <v>0</v>
      </c>
      <c r="AA16" s="190">
        <v>0</v>
      </c>
      <c r="AB16" s="189">
        <f t="shared" si="7"/>
        <v>1</v>
      </c>
      <c r="AC16" s="188">
        <f t="shared" si="8"/>
        <v>527.49</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0.88999999999999702</v>
      </c>
      <c r="R17" s="43">
        <v>0</v>
      </c>
      <c r="S17" s="182">
        <f t="shared" si="4"/>
        <v>0.88999999999999702</v>
      </c>
      <c r="T17" s="181">
        <v>48.442500000000003</v>
      </c>
      <c r="U17" s="43">
        <v>0</v>
      </c>
      <c r="V17" s="180">
        <f t="shared" si="5"/>
        <v>48.442500000000003</v>
      </c>
      <c r="W17" s="47">
        <v>49.332499999999996</v>
      </c>
      <c r="X17" s="179">
        <v>0</v>
      </c>
      <c r="Y17" s="178">
        <f t="shared" si="6"/>
        <v>0</v>
      </c>
      <c r="Z17" s="177">
        <v>0</v>
      </c>
      <c r="AA17" s="176">
        <v>0</v>
      </c>
      <c r="AB17" s="175">
        <f t="shared" si="7"/>
        <v>1</v>
      </c>
      <c r="AC17" s="174">
        <f t="shared" si="8"/>
        <v>49.332499999999996</v>
      </c>
    </row>
    <row r="18" spans="1:29" ht="15" x14ac:dyDescent="0.2">
      <c r="A18" s="405"/>
      <c r="B18" s="173" t="s">
        <v>10</v>
      </c>
      <c r="C18" s="172">
        <f t="shared" si="0"/>
        <v>1</v>
      </c>
      <c r="D18" s="167">
        <f>SUM(D6:D17)</f>
        <v>0</v>
      </c>
      <c r="E18" s="171">
        <v>0</v>
      </c>
      <c r="F18" s="163">
        <f>SUM(F6:F17)</f>
        <v>0</v>
      </c>
      <c r="G18" s="170">
        <v>0</v>
      </c>
      <c r="H18" s="169">
        <f>SUM(H6:H17)</f>
        <v>0</v>
      </c>
      <c r="I18" s="167">
        <f>SUM(I6:I17)</f>
        <v>0</v>
      </c>
      <c r="J18" s="171">
        <v>0</v>
      </c>
      <c r="K18" s="163">
        <f>SUM(K6:K17)</f>
        <v>0</v>
      </c>
      <c r="L18" s="170">
        <v>0</v>
      </c>
      <c r="M18" s="169">
        <f t="shared" ref="M18:W18" si="9">SUM(M6:M17)</f>
        <v>0</v>
      </c>
      <c r="N18" s="167">
        <f t="shared" si="9"/>
        <v>6881.7424999999985</v>
      </c>
      <c r="O18" s="32">
        <f t="shared" si="9"/>
        <v>9757.2799999999988</v>
      </c>
      <c r="P18" s="168">
        <f t="shared" si="9"/>
        <v>-2875.5374999999995</v>
      </c>
      <c r="Q18" s="167">
        <f t="shared" si="9"/>
        <v>389.64749999999987</v>
      </c>
      <c r="R18" s="32">
        <f t="shared" si="9"/>
        <v>170.24500000000052</v>
      </c>
      <c r="S18" s="168">
        <f t="shared" si="9"/>
        <v>219.40249999999935</v>
      </c>
      <c r="T18" s="167">
        <f t="shared" si="9"/>
        <v>4734.795000000001</v>
      </c>
      <c r="U18" s="32">
        <f t="shared" si="9"/>
        <v>284.67750000000007</v>
      </c>
      <c r="V18" s="166">
        <f t="shared" si="9"/>
        <v>4450.1175000000012</v>
      </c>
      <c r="W18" s="36">
        <f t="shared" si="9"/>
        <v>12006.185000000001</v>
      </c>
      <c r="X18" s="165">
        <v>0</v>
      </c>
      <c r="Y18" s="164">
        <f t="shared" si="6"/>
        <v>0</v>
      </c>
      <c r="Z18" s="163">
        <f>SUM(Z6:Z17)</f>
        <v>10212.202499999999</v>
      </c>
      <c r="AA18" s="162">
        <v>0</v>
      </c>
      <c r="AB18" s="161">
        <f t="shared" si="7"/>
        <v>0</v>
      </c>
      <c r="AC18" s="160">
        <f>SUM(AC6:AC17)</f>
        <v>1793.9825000000012</v>
      </c>
    </row>
    <row r="19" spans="1:29" ht="15" x14ac:dyDescent="0.2">
      <c r="A19" s="405"/>
      <c r="B19" s="159" t="s">
        <v>9</v>
      </c>
      <c r="C19" s="158">
        <f t="shared" si="0"/>
        <v>1</v>
      </c>
      <c r="D19" s="153">
        <f>SUM(D9:D14)</f>
        <v>0</v>
      </c>
      <c r="E19" s="157">
        <v>0</v>
      </c>
      <c r="F19" s="149">
        <f>SUM(F9:F14)</f>
        <v>0</v>
      </c>
      <c r="G19" s="156">
        <v>0</v>
      </c>
      <c r="H19" s="155">
        <f>SUM(H9:H14)</f>
        <v>0</v>
      </c>
      <c r="I19" s="153">
        <f>SUM(I9:I14)</f>
        <v>0</v>
      </c>
      <c r="J19" s="157">
        <v>0</v>
      </c>
      <c r="K19" s="149">
        <f>SUM(K9:K14)</f>
        <v>0</v>
      </c>
      <c r="L19" s="156">
        <v>0</v>
      </c>
      <c r="M19" s="155">
        <f t="shared" ref="M19:W19" si="10">SUM(M9:M14)</f>
        <v>0</v>
      </c>
      <c r="N19" s="153">
        <f t="shared" si="10"/>
        <v>6757.9599999999991</v>
      </c>
      <c r="O19" s="21">
        <f t="shared" si="10"/>
        <v>9757.2799999999988</v>
      </c>
      <c r="P19" s="154">
        <f t="shared" si="10"/>
        <v>-2999.3199999999997</v>
      </c>
      <c r="Q19" s="153">
        <f t="shared" si="10"/>
        <v>200.98500000000001</v>
      </c>
      <c r="R19" s="21">
        <f t="shared" si="10"/>
        <v>170.24500000000052</v>
      </c>
      <c r="S19" s="154">
        <f t="shared" si="10"/>
        <v>30.739999999999469</v>
      </c>
      <c r="T19" s="153">
        <f t="shared" si="10"/>
        <v>3665.8225000000007</v>
      </c>
      <c r="U19" s="21">
        <f t="shared" si="10"/>
        <v>284.67750000000007</v>
      </c>
      <c r="V19" s="152">
        <f t="shared" si="10"/>
        <v>3381.1450000000009</v>
      </c>
      <c r="W19" s="25">
        <f t="shared" si="10"/>
        <v>10624.7675</v>
      </c>
      <c r="X19" s="151">
        <v>0</v>
      </c>
      <c r="Y19" s="150">
        <f t="shared" si="6"/>
        <v>0</v>
      </c>
      <c r="Z19" s="149">
        <f>SUM(Z9:Z14)</f>
        <v>10212.202499999999</v>
      </c>
      <c r="AA19" s="148">
        <v>0</v>
      </c>
      <c r="AB19" s="147">
        <f t="shared" si="7"/>
        <v>0</v>
      </c>
      <c r="AC19" s="146">
        <f>SUM(AC9:AC14)</f>
        <v>412.56500000000113</v>
      </c>
    </row>
    <row r="20" spans="1:29"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W20" si="11">SUM(M6:M8,M15:M17)</f>
        <v>0</v>
      </c>
      <c r="N20" s="255">
        <f t="shared" si="11"/>
        <v>123.7825</v>
      </c>
      <c r="O20" s="254">
        <f t="shared" si="11"/>
        <v>0</v>
      </c>
      <c r="P20" s="256">
        <f t="shared" si="11"/>
        <v>123.7825</v>
      </c>
      <c r="Q20" s="255">
        <f t="shared" si="11"/>
        <v>188.66249999999988</v>
      </c>
      <c r="R20" s="254">
        <f t="shared" si="11"/>
        <v>0</v>
      </c>
      <c r="S20" s="256">
        <f t="shared" si="11"/>
        <v>188.66249999999988</v>
      </c>
      <c r="T20" s="255">
        <f t="shared" si="11"/>
        <v>1068.9725000000001</v>
      </c>
      <c r="U20" s="254">
        <f t="shared" si="11"/>
        <v>0</v>
      </c>
      <c r="V20" s="253">
        <f t="shared" si="11"/>
        <v>1068.9725000000001</v>
      </c>
      <c r="W20" s="252">
        <f t="shared" si="11"/>
        <v>1381.4175</v>
      </c>
      <c r="X20" s="251">
        <v>0</v>
      </c>
      <c r="Y20" s="250">
        <f t="shared" si="6"/>
        <v>0</v>
      </c>
      <c r="Z20" s="249">
        <f>SUM(Z6:Z8,Z15:Z17)</f>
        <v>0</v>
      </c>
      <c r="AA20" s="248">
        <v>0</v>
      </c>
      <c r="AB20" s="247">
        <f t="shared" si="7"/>
        <v>1</v>
      </c>
      <c r="AC20" s="246">
        <f>SUM(AC6:AC8,AC15:AC17)</f>
        <v>1381.4175</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0.85083333333332101</v>
      </c>
      <c r="R21" s="88">
        <v>0</v>
      </c>
      <c r="S21" s="240">
        <f t="shared" ref="S21:S32" si="15">Q21-R21</f>
        <v>0.85083333333332101</v>
      </c>
      <c r="T21" s="239">
        <v>35.374166666666675</v>
      </c>
      <c r="U21" s="88">
        <v>0</v>
      </c>
      <c r="V21" s="238">
        <f t="shared" ref="V21:V32" si="16">T21-U21</f>
        <v>35.374166666666675</v>
      </c>
      <c r="W21" s="92">
        <v>36.224999999999994</v>
      </c>
      <c r="X21" s="237">
        <v>0</v>
      </c>
      <c r="Y21" s="236">
        <f t="shared" si="6"/>
        <v>0</v>
      </c>
      <c r="Z21" s="235">
        <v>0</v>
      </c>
      <c r="AA21" s="234">
        <v>0</v>
      </c>
      <c r="AB21" s="233">
        <f t="shared" si="7"/>
        <v>1</v>
      </c>
      <c r="AC21" s="232">
        <f t="shared" ref="AC21:AC32" si="17">W21-Z21</f>
        <v>36.224999999999994</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2.1991666666666685</v>
      </c>
      <c r="O22" s="66">
        <v>0</v>
      </c>
      <c r="P22" s="211">
        <f t="shared" si="14"/>
        <v>2.1991666666666685</v>
      </c>
      <c r="Q22" s="210">
        <v>9.7191666666667</v>
      </c>
      <c r="R22" s="66">
        <v>0</v>
      </c>
      <c r="S22" s="211">
        <f t="shared" si="15"/>
        <v>9.7191666666667</v>
      </c>
      <c r="T22" s="210">
        <v>27.278333333333293</v>
      </c>
      <c r="U22" s="66">
        <v>0</v>
      </c>
      <c r="V22" s="209">
        <f t="shared" si="16"/>
        <v>27.278333333333293</v>
      </c>
      <c r="W22" s="70">
        <v>39.196666666666658</v>
      </c>
      <c r="X22" s="208">
        <v>0</v>
      </c>
      <c r="Y22" s="207">
        <f t="shared" si="6"/>
        <v>0</v>
      </c>
      <c r="Z22" s="206">
        <v>0</v>
      </c>
      <c r="AA22" s="205">
        <v>0</v>
      </c>
      <c r="AB22" s="204">
        <f t="shared" si="7"/>
        <v>1</v>
      </c>
      <c r="AC22" s="203">
        <f t="shared" si="17"/>
        <v>39.196666666666658</v>
      </c>
    </row>
    <row r="23" spans="1:29" ht="15" x14ac:dyDescent="0.2">
      <c r="A23" s="405"/>
      <c r="B23" s="231" t="s">
        <v>20</v>
      </c>
      <c r="C23" s="230">
        <f t="shared" si="0"/>
        <v>1</v>
      </c>
      <c r="D23" s="225">
        <v>0</v>
      </c>
      <c r="E23" s="229">
        <v>0</v>
      </c>
      <c r="F23" s="221">
        <v>0</v>
      </c>
      <c r="G23" s="228">
        <v>0</v>
      </c>
      <c r="H23" s="227">
        <f t="shared" si="12"/>
        <v>0</v>
      </c>
      <c r="I23" s="225">
        <v>0</v>
      </c>
      <c r="J23" s="229">
        <v>0</v>
      </c>
      <c r="K23" s="221">
        <v>0</v>
      </c>
      <c r="L23" s="228">
        <v>0</v>
      </c>
      <c r="M23" s="227">
        <f t="shared" si="13"/>
        <v>0</v>
      </c>
      <c r="N23" s="225">
        <v>0</v>
      </c>
      <c r="O23" s="77">
        <v>0</v>
      </c>
      <c r="P23" s="226">
        <f t="shared" si="14"/>
        <v>0</v>
      </c>
      <c r="Q23" s="225">
        <v>2.55416666666666</v>
      </c>
      <c r="R23" s="77">
        <v>0</v>
      </c>
      <c r="S23" s="226">
        <f t="shared" si="15"/>
        <v>2.55416666666666</v>
      </c>
      <c r="T23" s="225">
        <v>56.041666666666664</v>
      </c>
      <c r="U23" s="77">
        <v>0</v>
      </c>
      <c r="V23" s="224">
        <f t="shared" si="16"/>
        <v>56.041666666666664</v>
      </c>
      <c r="W23" s="81">
        <v>58.595833333333324</v>
      </c>
      <c r="X23" s="223">
        <v>0</v>
      </c>
      <c r="Y23" s="222">
        <f t="shared" si="6"/>
        <v>0</v>
      </c>
      <c r="Z23" s="221">
        <v>0</v>
      </c>
      <c r="AA23" s="220">
        <v>0</v>
      </c>
      <c r="AB23" s="219">
        <f t="shared" si="7"/>
        <v>1</v>
      </c>
      <c r="AC23" s="218">
        <f t="shared" si="17"/>
        <v>58.595833333333324</v>
      </c>
    </row>
    <row r="24" spans="1:29" ht="15" x14ac:dyDescent="0.2">
      <c r="A24" s="405"/>
      <c r="B24" s="201" t="s">
        <v>19</v>
      </c>
      <c r="C24" s="200">
        <f t="shared" si="0"/>
        <v>1</v>
      </c>
      <c r="D24" s="195">
        <v>0</v>
      </c>
      <c r="E24" s="199">
        <v>0</v>
      </c>
      <c r="F24" s="191">
        <v>0</v>
      </c>
      <c r="G24" s="198">
        <v>0</v>
      </c>
      <c r="H24" s="197">
        <f t="shared" si="12"/>
        <v>0</v>
      </c>
      <c r="I24" s="195">
        <v>0</v>
      </c>
      <c r="J24" s="199">
        <v>0</v>
      </c>
      <c r="K24" s="191">
        <v>0</v>
      </c>
      <c r="L24" s="198">
        <v>0</v>
      </c>
      <c r="M24" s="197">
        <f t="shared" si="13"/>
        <v>0</v>
      </c>
      <c r="N24" s="195">
        <v>305.55750000000006</v>
      </c>
      <c r="O24" s="54">
        <v>540.71333333333337</v>
      </c>
      <c r="P24" s="196">
        <f t="shared" si="14"/>
        <v>-235.15583333333331</v>
      </c>
      <c r="Q24" s="195">
        <v>45.744166666666651</v>
      </c>
      <c r="R24" s="54">
        <v>21.294999999999998</v>
      </c>
      <c r="S24" s="196">
        <f t="shared" si="15"/>
        <v>24.449166666666653</v>
      </c>
      <c r="T24" s="195">
        <v>115.27083333333333</v>
      </c>
      <c r="U24" s="54">
        <v>405.33500000000004</v>
      </c>
      <c r="V24" s="194">
        <f t="shared" si="16"/>
        <v>-290.06416666666672</v>
      </c>
      <c r="W24" s="58">
        <v>466.57250000000005</v>
      </c>
      <c r="X24" s="193">
        <v>0</v>
      </c>
      <c r="Y24" s="192">
        <f t="shared" si="6"/>
        <v>0</v>
      </c>
      <c r="Z24" s="191">
        <v>967.34333333333336</v>
      </c>
      <c r="AA24" s="190">
        <v>0</v>
      </c>
      <c r="AB24" s="189">
        <f t="shared" si="7"/>
        <v>0</v>
      </c>
      <c r="AC24" s="188">
        <f t="shared" si="17"/>
        <v>-500.77083333333331</v>
      </c>
    </row>
    <row r="25" spans="1:29" ht="15" x14ac:dyDescent="0.2">
      <c r="A25" s="405"/>
      <c r="B25" s="217" t="s">
        <v>18</v>
      </c>
      <c r="C25" s="215">
        <f t="shared" si="0"/>
        <v>1</v>
      </c>
      <c r="D25" s="210">
        <v>0</v>
      </c>
      <c r="E25" s="214">
        <v>0</v>
      </c>
      <c r="F25" s="206">
        <v>0</v>
      </c>
      <c r="G25" s="213">
        <v>0</v>
      </c>
      <c r="H25" s="212">
        <f t="shared" si="12"/>
        <v>0</v>
      </c>
      <c r="I25" s="210">
        <v>0</v>
      </c>
      <c r="J25" s="214">
        <v>0</v>
      </c>
      <c r="K25" s="206">
        <v>0</v>
      </c>
      <c r="L25" s="213">
        <v>0</v>
      </c>
      <c r="M25" s="212">
        <f t="shared" si="13"/>
        <v>0</v>
      </c>
      <c r="N25" s="210">
        <v>2154.5700000000002</v>
      </c>
      <c r="O25" s="66">
        <v>1989.2391666666663</v>
      </c>
      <c r="P25" s="211">
        <f t="shared" si="14"/>
        <v>165.33083333333389</v>
      </c>
      <c r="Q25" s="210">
        <v>87.131666666666661</v>
      </c>
      <c r="R25" s="66">
        <v>13.840000000000005</v>
      </c>
      <c r="S25" s="211">
        <f t="shared" si="15"/>
        <v>73.291666666666657</v>
      </c>
      <c r="T25" s="210">
        <v>630.41833333333329</v>
      </c>
      <c r="U25" s="66">
        <v>280.67083333333329</v>
      </c>
      <c r="V25" s="209">
        <f t="shared" si="16"/>
        <v>349.7475</v>
      </c>
      <c r="W25" s="70">
        <v>2872.12</v>
      </c>
      <c r="X25" s="208">
        <v>0</v>
      </c>
      <c r="Y25" s="207">
        <f t="shared" si="6"/>
        <v>0</v>
      </c>
      <c r="Z25" s="206">
        <v>2283.7499999999995</v>
      </c>
      <c r="AA25" s="205">
        <v>0</v>
      </c>
      <c r="AB25" s="204">
        <f t="shared" si="7"/>
        <v>0</v>
      </c>
      <c r="AC25" s="203">
        <f t="shared" si="17"/>
        <v>588.37000000000035</v>
      </c>
    </row>
    <row r="26" spans="1:29" ht="15" x14ac:dyDescent="0.2">
      <c r="A26" s="405"/>
      <c r="B26" s="217" t="s">
        <v>17</v>
      </c>
      <c r="C26" s="215">
        <f t="shared" si="0"/>
        <v>1</v>
      </c>
      <c r="D26" s="210">
        <v>0</v>
      </c>
      <c r="E26" s="214">
        <v>0</v>
      </c>
      <c r="F26" s="206">
        <v>0</v>
      </c>
      <c r="G26" s="213">
        <v>0</v>
      </c>
      <c r="H26" s="212">
        <f t="shared" si="12"/>
        <v>0</v>
      </c>
      <c r="I26" s="210">
        <v>0</v>
      </c>
      <c r="J26" s="214">
        <v>0</v>
      </c>
      <c r="K26" s="206">
        <v>0</v>
      </c>
      <c r="L26" s="213">
        <v>0</v>
      </c>
      <c r="M26" s="212">
        <f t="shared" si="13"/>
        <v>0</v>
      </c>
      <c r="N26" s="210">
        <v>2950.7950000000001</v>
      </c>
      <c r="O26" s="66">
        <v>3469.9208333333336</v>
      </c>
      <c r="P26" s="211">
        <f t="shared" si="14"/>
        <v>-519.1258333333335</v>
      </c>
      <c r="Q26" s="210">
        <v>65.18416666666667</v>
      </c>
      <c r="R26" s="66">
        <v>47.064999999999969</v>
      </c>
      <c r="S26" s="211">
        <f t="shared" si="15"/>
        <v>18.1191666666667</v>
      </c>
      <c r="T26" s="210">
        <v>1731.1174999999996</v>
      </c>
      <c r="U26" s="66">
        <v>297.13249999999999</v>
      </c>
      <c r="V26" s="209">
        <f t="shared" si="16"/>
        <v>1433.9849999999997</v>
      </c>
      <c r="W26" s="70">
        <v>4747.0966666666664</v>
      </c>
      <c r="X26" s="208">
        <v>0</v>
      </c>
      <c r="Y26" s="207">
        <f t="shared" si="6"/>
        <v>0</v>
      </c>
      <c r="Z26" s="206">
        <v>3814.1183333333338</v>
      </c>
      <c r="AA26" s="205">
        <v>0</v>
      </c>
      <c r="AB26" s="204">
        <f t="shared" si="7"/>
        <v>0</v>
      </c>
      <c r="AC26" s="203">
        <f t="shared" si="17"/>
        <v>932.97833333333256</v>
      </c>
    </row>
    <row r="27" spans="1:29" ht="15" x14ac:dyDescent="0.2">
      <c r="A27" s="405"/>
      <c r="B27" s="217" t="s">
        <v>16</v>
      </c>
      <c r="C27" s="215">
        <f t="shared" si="0"/>
        <v>1</v>
      </c>
      <c r="D27" s="210">
        <v>0</v>
      </c>
      <c r="E27" s="214">
        <v>0</v>
      </c>
      <c r="F27" s="206">
        <v>0</v>
      </c>
      <c r="G27" s="213">
        <v>0</v>
      </c>
      <c r="H27" s="212">
        <f t="shared" si="12"/>
        <v>0</v>
      </c>
      <c r="I27" s="210">
        <v>0</v>
      </c>
      <c r="J27" s="214">
        <v>0</v>
      </c>
      <c r="K27" s="206">
        <v>0</v>
      </c>
      <c r="L27" s="213">
        <v>0</v>
      </c>
      <c r="M27" s="212">
        <f t="shared" si="13"/>
        <v>0</v>
      </c>
      <c r="N27" s="210">
        <v>1067.2758333333334</v>
      </c>
      <c r="O27" s="66">
        <v>1384.2550000000003</v>
      </c>
      <c r="P27" s="211">
        <f t="shared" si="14"/>
        <v>-316.97916666666697</v>
      </c>
      <c r="Q27" s="210">
        <v>68.864166666666634</v>
      </c>
      <c r="R27" s="66">
        <v>111.64416666666631</v>
      </c>
      <c r="S27" s="211">
        <f t="shared" si="15"/>
        <v>-42.779999999999674</v>
      </c>
      <c r="T27" s="210">
        <v>702.86250000000018</v>
      </c>
      <c r="U27" s="66">
        <v>61.526666666666642</v>
      </c>
      <c r="V27" s="209">
        <f t="shared" si="16"/>
        <v>641.33583333333354</v>
      </c>
      <c r="W27" s="70">
        <v>1839.0025000000003</v>
      </c>
      <c r="X27" s="208">
        <v>0</v>
      </c>
      <c r="Y27" s="207">
        <f t="shared" si="6"/>
        <v>0</v>
      </c>
      <c r="Z27" s="206">
        <v>1557.4258333333332</v>
      </c>
      <c r="AA27" s="205">
        <v>0</v>
      </c>
      <c r="AB27" s="204">
        <f t="shared" si="7"/>
        <v>0</v>
      </c>
      <c r="AC27" s="203">
        <f t="shared" si="17"/>
        <v>281.57666666666705</v>
      </c>
    </row>
    <row r="28" spans="1:29" ht="15" x14ac:dyDescent="0.2">
      <c r="A28" s="405"/>
      <c r="B28" s="217" t="s">
        <v>15</v>
      </c>
      <c r="C28" s="215">
        <f t="shared" si="0"/>
        <v>1</v>
      </c>
      <c r="D28" s="210">
        <v>0</v>
      </c>
      <c r="E28" s="214">
        <v>0</v>
      </c>
      <c r="F28" s="206">
        <v>0</v>
      </c>
      <c r="G28" s="213">
        <v>0</v>
      </c>
      <c r="H28" s="212">
        <f t="shared" si="12"/>
        <v>0</v>
      </c>
      <c r="I28" s="210">
        <v>0</v>
      </c>
      <c r="J28" s="214">
        <v>0</v>
      </c>
      <c r="K28" s="206">
        <v>0</v>
      </c>
      <c r="L28" s="213">
        <v>0</v>
      </c>
      <c r="M28" s="212">
        <f t="shared" si="13"/>
        <v>0</v>
      </c>
      <c r="N28" s="210">
        <v>14.242500000000055</v>
      </c>
      <c r="O28" s="66">
        <v>0</v>
      </c>
      <c r="P28" s="211">
        <f t="shared" si="14"/>
        <v>14.242500000000055</v>
      </c>
      <c r="Q28" s="210">
        <v>13.2525</v>
      </c>
      <c r="R28" s="66">
        <v>0</v>
      </c>
      <c r="S28" s="211">
        <f t="shared" si="15"/>
        <v>13.2525</v>
      </c>
      <c r="T28" s="210">
        <v>266.01833333333326</v>
      </c>
      <c r="U28" s="66">
        <v>0</v>
      </c>
      <c r="V28" s="209">
        <f t="shared" si="16"/>
        <v>266.01833333333326</v>
      </c>
      <c r="W28" s="70">
        <v>293.51333333333332</v>
      </c>
      <c r="X28" s="208">
        <v>0</v>
      </c>
      <c r="Y28" s="207">
        <f t="shared" si="6"/>
        <v>0</v>
      </c>
      <c r="Z28" s="206">
        <v>0</v>
      </c>
      <c r="AA28" s="205">
        <v>0</v>
      </c>
      <c r="AB28" s="204">
        <f t="shared" si="7"/>
        <v>1</v>
      </c>
      <c r="AC28" s="203">
        <f t="shared" si="17"/>
        <v>293.51333333333332</v>
      </c>
    </row>
    <row r="29" spans="1:29" ht="15" x14ac:dyDescent="0.2">
      <c r="A29" s="405"/>
      <c r="B29" s="216" t="s">
        <v>14</v>
      </c>
      <c r="C29" s="215">
        <f t="shared" si="0"/>
        <v>1</v>
      </c>
      <c r="D29" s="210">
        <v>0</v>
      </c>
      <c r="E29" s="214">
        <v>0</v>
      </c>
      <c r="F29" s="206">
        <v>0</v>
      </c>
      <c r="G29" s="213">
        <v>0</v>
      </c>
      <c r="H29" s="212">
        <f t="shared" si="12"/>
        <v>0</v>
      </c>
      <c r="I29" s="210">
        <v>0</v>
      </c>
      <c r="J29" s="214">
        <v>0</v>
      </c>
      <c r="K29" s="206">
        <v>0</v>
      </c>
      <c r="L29" s="213">
        <v>0</v>
      </c>
      <c r="M29" s="212">
        <f t="shared" si="13"/>
        <v>0</v>
      </c>
      <c r="N29" s="210">
        <v>22.092499999999962</v>
      </c>
      <c r="O29" s="66">
        <v>0</v>
      </c>
      <c r="P29" s="211">
        <f t="shared" si="14"/>
        <v>22.092499999999962</v>
      </c>
      <c r="Q29" s="210">
        <v>16.295000000000005</v>
      </c>
      <c r="R29" s="66">
        <v>0</v>
      </c>
      <c r="S29" s="211">
        <f t="shared" si="15"/>
        <v>16.295000000000005</v>
      </c>
      <c r="T29" s="210">
        <v>302.43083333333334</v>
      </c>
      <c r="U29" s="66">
        <v>0</v>
      </c>
      <c r="V29" s="209">
        <f t="shared" si="16"/>
        <v>302.43083333333334</v>
      </c>
      <c r="W29" s="70">
        <v>340.81833333333333</v>
      </c>
      <c r="X29" s="208">
        <v>0</v>
      </c>
      <c r="Y29" s="207">
        <f t="shared" si="6"/>
        <v>0</v>
      </c>
      <c r="Z29" s="206">
        <v>0</v>
      </c>
      <c r="AA29" s="205">
        <v>0</v>
      </c>
      <c r="AB29" s="204">
        <f t="shared" si="7"/>
        <v>1</v>
      </c>
      <c r="AC29" s="203">
        <f t="shared" si="17"/>
        <v>340.81833333333333</v>
      </c>
    </row>
    <row r="30" spans="1:29" ht="15" x14ac:dyDescent="0.2">
      <c r="A30" s="405"/>
      <c r="B30" s="202" t="s">
        <v>13</v>
      </c>
      <c r="C30" s="158">
        <f t="shared" si="0"/>
        <v>1</v>
      </c>
      <c r="D30" s="153">
        <v>0</v>
      </c>
      <c r="E30" s="157">
        <v>0</v>
      </c>
      <c r="F30" s="149">
        <v>0</v>
      </c>
      <c r="G30" s="156">
        <v>0</v>
      </c>
      <c r="H30" s="155">
        <f t="shared" si="12"/>
        <v>0</v>
      </c>
      <c r="I30" s="153">
        <v>0</v>
      </c>
      <c r="J30" s="157">
        <v>0</v>
      </c>
      <c r="K30" s="149">
        <v>0</v>
      </c>
      <c r="L30" s="156">
        <v>0</v>
      </c>
      <c r="M30" s="155">
        <f t="shared" si="13"/>
        <v>0</v>
      </c>
      <c r="N30" s="153">
        <v>29.001666666666637</v>
      </c>
      <c r="O30" s="21">
        <v>0</v>
      </c>
      <c r="P30" s="154">
        <f t="shared" si="14"/>
        <v>29.001666666666637</v>
      </c>
      <c r="Q30" s="153">
        <v>40.690833333333323</v>
      </c>
      <c r="R30" s="21">
        <v>0</v>
      </c>
      <c r="S30" s="154">
        <f t="shared" si="15"/>
        <v>40.690833333333323</v>
      </c>
      <c r="T30" s="153">
        <v>410.1466666666667</v>
      </c>
      <c r="U30" s="21">
        <v>0</v>
      </c>
      <c r="V30" s="152">
        <f t="shared" si="16"/>
        <v>410.1466666666667</v>
      </c>
      <c r="W30" s="25">
        <v>479.83916666666664</v>
      </c>
      <c r="X30" s="151">
        <v>0</v>
      </c>
      <c r="Y30" s="150">
        <f t="shared" si="6"/>
        <v>0</v>
      </c>
      <c r="Z30" s="149">
        <v>0</v>
      </c>
      <c r="AA30" s="148">
        <v>0</v>
      </c>
      <c r="AB30" s="147">
        <f t="shared" si="7"/>
        <v>1</v>
      </c>
      <c r="AC30" s="146">
        <f t="shared" si="17"/>
        <v>479.83916666666664</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58.076666666666675</v>
      </c>
      <c r="O31" s="54">
        <v>0</v>
      </c>
      <c r="P31" s="196">
        <f t="shared" si="14"/>
        <v>58.076666666666675</v>
      </c>
      <c r="Q31" s="195">
        <v>20.619999999999994</v>
      </c>
      <c r="R31" s="54">
        <v>0</v>
      </c>
      <c r="S31" s="196">
        <f t="shared" si="15"/>
        <v>20.619999999999994</v>
      </c>
      <c r="T31" s="195">
        <v>193.10416666666671</v>
      </c>
      <c r="U31" s="54">
        <v>0</v>
      </c>
      <c r="V31" s="194">
        <f t="shared" si="16"/>
        <v>193.10416666666671</v>
      </c>
      <c r="W31" s="58">
        <v>271.8008333333334</v>
      </c>
      <c r="X31" s="193">
        <v>0</v>
      </c>
      <c r="Y31" s="192">
        <f t="shared" si="6"/>
        <v>0</v>
      </c>
      <c r="Z31" s="191">
        <v>0</v>
      </c>
      <c r="AA31" s="190">
        <v>0</v>
      </c>
      <c r="AB31" s="189">
        <f t="shared" si="7"/>
        <v>1</v>
      </c>
      <c r="AC31" s="188">
        <f t="shared" si="17"/>
        <v>271.8008333333334</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12.802500000000002</v>
      </c>
      <c r="O32" s="43">
        <v>0</v>
      </c>
      <c r="P32" s="182">
        <f t="shared" si="14"/>
        <v>12.802500000000002</v>
      </c>
      <c r="Q32" s="181">
        <v>1.724999999999995</v>
      </c>
      <c r="R32" s="43">
        <v>0</v>
      </c>
      <c r="S32" s="182">
        <f t="shared" si="15"/>
        <v>1.724999999999995</v>
      </c>
      <c r="T32" s="181">
        <v>59.755833333333328</v>
      </c>
      <c r="U32" s="43">
        <v>0</v>
      </c>
      <c r="V32" s="180">
        <f t="shared" si="16"/>
        <v>59.755833333333328</v>
      </c>
      <c r="W32" s="47">
        <v>74.283333333333331</v>
      </c>
      <c r="X32" s="179">
        <v>0</v>
      </c>
      <c r="Y32" s="178">
        <f t="shared" si="6"/>
        <v>0</v>
      </c>
      <c r="Z32" s="177">
        <v>0</v>
      </c>
      <c r="AA32" s="176">
        <v>0</v>
      </c>
      <c r="AB32" s="175">
        <f t="shared" si="7"/>
        <v>1</v>
      </c>
      <c r="AC32" s="174">
        <f t="shared" si="17"/>
        <v>74.283333333333331</v>
      </c>
    </row>
    <row r="33" spans="1:29" ht="15" x14ac:dyDescent="0.2">
      <c r="A33" s="405"/>
      <c r="B33" s="173" t="s">
        <v>10</v>
      </c>
      <c r="C33" s="172">
        <f t="shared" si="0"/>
        <v>1</v>
      </c>
      <c r="D33" s="167">
        <f>SUM(D21:D32)</f>
        <v>0</v>
      </c>
      <c r="E33" s="171">
        <v>0</v>
      </c>
      <c r="F33" s="163">
        <f>SUM(F21:F32)</f>
        <v>0</v>
      </c>
      <c r="G33" s="170">
        <v>0</v>
      </c>
      <c r="H33" s="169">
        <f>SUM(H21:H32)</f>
        <v>0</v>
      </c>
      <c r="I33" s="167">
        <f>SUM(I21:I32)</f>
        <v>0</v>
      </c>
      <c r="J33" s="171">
        <v>0</v>
      </c>
      <c r="K33" s="163">
        <f>SUM(K21:K32)</f>
        <v>0</v>
      </c>
      <c r="L33" s="170">
        <v>0</v>
      </c>
      <c r="M33" s="169">
        <f t="shared" ref="M33:W33" si="18">SUM(M21:M32)</f>
        <v>0</v>
      </c>
      <c r="N33" s="167">
        <f t="shared" si="18"/>
        <v>6616.6133333333337</v>
      </c>
      <c r="O33" s="32">
        <f t="shared" si="18"/>
        <v>7384.1283333333331</v>
      </c>
      <c r="P33" s="168">
        <f t="shared" si="18"/>
        <v>-767.51499999999987</v>
      </c>
      <c r="Q33" s="167">
        <f t="shared" si="18"/>
        <v>372.63166666666666</v>
      </c>
      <c r="R33" s="32">
        <f t="shared" si="18"/>
        <v>193.8441666666663</v>
      </c>
      <c r="S33" s="168">
        <f t="shared" si="18"/>
        <v>178.78750000000034</v>
      </c>
      <c r="T33" s="167">
        <f t="shared" si="18"/>
        <v>4529.8191666666671</v>
      </c>
      <c r="U33" s="32">
        <f t="shared" si="18"/>
        <v>1044.665</v>
      </c>
      <c r="V33" s="166">
        <f t="shared" si="18"/>
        <v>3485.1541666666658</v>
      </c>
      <c r="W33" s="36">
        <f t="shared" si="18"/>
        <v>11519.064166666667</v>
      </c>
      <c r="X33" s="165">
        <v>0</v>
      </c>
      <c r="Y33" s="164">
        <f t="shared" si="6"/>
        <v>0</v>
      </c>
      <c r="Z33" s="163">
        <f>SUM(Z21:Z32)</f>
        <v>8622.6374999999989</v>
      </c>
      <c r="AA33" s="162">
        <v>0</v>
      </c>
      <c r="AB33" s="161">
        <f t="shared" si="7"/>
        <v>0</v>
      </c>
      <c r="AC33" s="160">
        <f>SUM(AC21:AC32)</f>
        <v>2896.4266666666663</v>
      </c>
    </row>
    <row r="34" spans="1:29" ht="15" x14ac:dyDescent="0.2">
      <c r="A34" s="405"/>
      <c r="B34" s="159" t="s">
        <v>9</v>
      </c>
      <c r="C34" s="158">
        <f t="shared" si="0"/>
        <v>1</v>
      </c>
      <c r="D34" s="153">
        <f>SUM(D24:D29)</f>
        <v>0</v>
      </c>
      <c r="E34" s="157">
        <v>0</v>
      </c>
      <c r="F34" s="149">
        <f>SUM(F24:F29)</f>
        <v>0</v>
      </c>
      <c r="G34" s="156">
        <v>0</v>
      </c>
      <c r="H34" s="155">
        <f>SUM(H24:H29)</f>
        <v>0</v>
      </c>
      <c r="I34" s="153">
        <f>SUM(I24:I29)</f>
        <v>0</v>
      </c>
      <c r="J34" s="157">
        <v>0</v>
      </c>
      <c r="K34" s="149">
        <f>SUM(K24:K29)</f>
        <v>0</v>
      </c>
      <c r="L34" s="156">
        <v>0</v>
      </c>
      <c r="M34" s="155">
        <f t="shared" ref="M34:W34" si="19">SUM(M24:M29)</f>
        <v>0</v>
      </c>
      <c r="N34" s="153">
        <f t="shared" si="19"/>
        <v>6514.5333333333338</v>
      </c>
      <c r="O34" s="21">
        <f t="shared" si="19"/>
        <v>7384.1283333333331</v>
      </c>
      <c r="P34" s="154">
        <f t="shared" si="19"/>
        <v>-869.5949999999998</v>
      </c>
      <c r="Q34" s="153">
        <f t="shared" si="19"/>
        <v>296.47166666666664</v>
      </c>
      <c r="R34" s="21">
        <f t="shared" si="19"/>
        <v>193.8441666666663</v>
      </c>
      <c r="S34" s="154">
        <f t="shared" si="19"/>
        <v>102.62750000000034</v>
      </c>
      <c r="T34" s="153">
        <f t="shared" si="19"/>
        <v>3748.1183333333333</v>
      </c>
      <c r="U34" s="21">
        <f t="shared" si="19"/>
        <v>1044.665</v>
      </c>
      <c r="V34" s="152">
        <f t="shared" si="19"/>
        <v>2703.4533333333334</v>
      </c>
      <c r="W34" s="25">
        <f t="shared" si="19"/>
        <v>10559.123333333333</v>
      </c>
      <c r="X34" s="151">
        <v>0</v>
      </c>
      <c r="Y34" s="150">
        <f t="shared" si="6"/>
        <v>0</v>
      </c>
      <c r="Z34" s="149">
        <f>SUM(Z24:Z29)</f>
        <v>8622.6374999999989</v>
      </c>
      <c r="AA34" s="148">
        <v>0</v>
      </c>
      <c r="AB34" s="147">
        <f t="shared" si="7"/>
        <v>0</v>
      </c>
      <c r="AC34" s="146">
        <f>SUM(AC24:AC29)</f>
        <v>1936.4858333333334</v>
      </c>
    </row>
    <row r="35" spans="1:29"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W35" si="20">SUM(M21:M23,M30:M32)</f>
        <v>0</v>
      </c>
      <c r="N35" s="255">
        <f t="shared" si="20"/>
        <v>102.07999999999998</v>
      </c>
      <c r="O35" s="254">
        <f t="shared" si="20"/>
        <v>0</v>
      </c>
      <c r="P35" s="256">
        <f t="shared" si="20"/>
        <v>102.07999999999998</v>
      </c>
      <c r="Q35" s="255">
        <f t="shared" si="20"/>
        <v>76.16</v>
      </c>
      <c r="R35" s="254">
        <f t="shared" si="20"/>
        <v>0</v>
      </c>
      <c r="S35" s="256">
        <f t="shared" si="20"/>
        <v>76.16</v>
      </c>
      <c r="T35" s="255">
        <f t="shared" si="20"/>
        <v>781.70083333333332</v>
      </c>
      <c r="U35" s="254">
        <f t="shared" si="20"/>
        <v>0</v>
      </c>
      <c r="V35" s="253">
        <f t="shared" si="20"/>
        <v>781.70083333333332</v>
      </c>
      <c r="W35" s="252">
        <f t="shared" si="20"/>
        <v>959.94083333333333</v>
      </c>
      <c r="X35" s="251">
        <v>0</v>
      </c>
      <c r="Y35" s="250">
        <f t="shared" si="6"/>
        <v>0</v>
      </c>
      <c r="Z35" s="249">
        <f>SUM(Z21:Z23,Z30:Z32)</f>
        <v>0</v>
      </c>
      <c r="AA35" s="248">
        <v>0</v>
      </c>
      <c r="AB35" s="247">
        <f t="shared" si="7"/>
        <v>1</v>
      </c>
      <c r="AC35" s="246">
        <f>SUM(AC21:AC23,AC30:AC32)</f>
        <v>959.94083333333333</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0.40000000000002878</v>
      </c>
      <c r="R36" s="88">
        <v>0</v>
      </c>
      <c r="S36" s="240">
        <f t="shared" ref="S36:S47" si="24">Q36-R36</f>
        <v>0.40000000000002878</v>
      </c>
      <c r="T36" s="239">
        <v>15.124999999999972</v>
      </c>
      <c r="U36" s="88">
        <v>0</v>
      </c>
      <c r="V36" s="238">
        <f t="shared" ref="V36:V47" si="25">T36-U36</f>
        <v>15.124999999999972</v>
      </c>
      <c r="W36" s="92">
        <v>15.525</v>
      </c>
      <c r="X36" s="237">
        <v>0</v>
      </c>
      <c r="Y36" s="236">
        <f t="shared" si="6"/>
        <v>0</v>
      </c>
      <c r="Z36" s="235">
        <v>0</v>
      </c>
      <c r="AA36" s="234">
        <v>0</v>
      </c>
      <c r="AB36" s="233">
        <f t="shared" si="7"/>
        <v>1</v>
      </c>
      <c r="AC36" s="232">
        <f t="shared" ref="AC36:AC47" si="26">W36-Z36</f>
        <v>15.525</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6.8824999999999701</v>
      </c>
      <c r="R37" s="66">
        <v>0</v>
      </c>
      <c r="S37" s="211">
        <f t="shared" si="24"/>
        <v>6.8824999999999701</v>
      </c>
      <c r="T37" s="210">
        <v>25.187500000000028</v>
      </c>
      <c r="U37" s="66">
        <v>0</v>
      </c>
      <c r="V37" s="209">
        <f t="shared" si="25"/>
        <v>25.187500000000028</v>
      </c>
      <c r="W37" s="70">
        <v>32.07</v>
      </c>
      <c r="X37" s="208">
        <v>0</v>
      </c>
      <c r="Y37" s="207">
        <f t="shared" si="6"/>
        <v>0</v>
      </c>
      <c r="Z37" s="206">
        <v>0</v>
      </c>
      <c r="AA37" s="205">
        <v>0</v>
      </c>
      <c r="AB37" s="204">
        <f t="shared" si="7"/>
        <v>1</v>
      </c>
      <c r="AC37" s="203">
        <f t="shared" si="26"/>
        <v>32.07</v>
      </c>
    </row>
    <row r="38" spans="1:29" ht="15" x14ac:dyDescent="0.2">
      <c r="A38" s="405"/>
      <c r="B38" s="231" t="s">
        <v>20</v>
      </c>
      <c r="C38" s="230">
        <f t="shared" si="0"/>
        <v>1</v>
      </c>
      <c r="D38" s="225">
        <v>0</v>
      </c>
      <c r="E38" s="229">
        <v>0</v>
      </c>
      <c r="F38" s="221">
        <v>0</v>
      </c>
      <c r="G38" s="228">
        <v>0</v>
      </c>
      <c r="H38" s="227">
        <f t="shared" si="21"/>
        <v>0</v>
      </c>
      <c r="I38" s="225">
        <v>0</v>
      </c>
      <c r="J38" s="229">
        <v>0</v>
      </c>
      <c r="K38" s="221">
        <v>0</v>
      </c>
      <c r="L38" s="228">
        <v>0</v>
      </c>
      <c r="M38" s="227">
        <f t="shared" si="22"/>
        <v>0</v>
      </c>
      <c r="N38" s="225">
        <v>0</v>
      </c>
      <c r="O38" s="77">
        <v>0</v>
      </c>
      <c r="P38" s="226">
        <f t="shared" si="23"/>
        <v>0</v>
      </c>
      <c r="Q38" s="225">
        <v>2.9624999999999861</v>
      </c>
      <c r="R38" s="77">
        <v>0</v>
      </c>
      <c r="S38" s="226">
        <f t="shared" si="24"/>
        <v>2.9624999999999861</v>
      </c>
      <c r="T38" s="225">
        <v>94.682500000000005</v>
      </c>
      <c r="U38" s="77">
        <v>0</v>
      </c>
      <c r="V38" s="224">
        <f t="shared" si="25"/>
        <v>94.682500000000005</v>
      </c>
      <c r="W38" s="81">
        <v>97.644999999999996</v>
      </c>
      <c r="X38" s="223">
        <v>0</v>
      </c>
      <c r="Y38" s="222">
        <f t="shared" si="6"/>
        <v>0</v>
      </c>
      <c r="Z38" s="221">
        <v>0</v>
      </c>
      <c r="AA38" s="220">
        <v>0</v>
      </c>
      <c r="AB38" s="219">
        <f t="shared" si="7"/>
        <v>1</v>
      </c>
      <c r="AC38" s="218">
        <f t="shared" si="26"/>
        <v>97.644999999999996</v>
      </c>
    </row>
    <row r="39" spans="1:29" ht="15" x14ac:dyDescent="0.2">
      <c r="A39" s="405"/>
      <c r="B39" s="201" t="s">
        <v>19</v>
      </c>
      <c r="C39" s="200">
        <f t="shared" si="0"/>
        <v>1</v>
      </c>
      <c r="D39" s="195">
        <v>0</v>
      </c>
      <c r="E39" s="199">
        <v>0</v>
      </c>
      <c r="F39" s="191">
        <v>0</v>
      </c>
      <c r="G39" s="198">
        <v>0</v>
      </c>
      <c r="H39" s="197">
        <f t="shared" si="21"/>
        <v>0</v>
      </c>
      <c r="I39" s="195">
        <v>0</v>
      </c>
      <c r="J39" s="199">
        <v>0</v>
      </c>
      <c r="K39" s="191">
        <v>0</v>
      </c>
      <c r="L39" s="198">
        <v>0</v>
      </c>
      <c r="M39" s="197">
        <f t="shared" si="22"/>
        <v>0</v>
      </c>
      <c r="N39" s="195">
        <v>238.58249999999998</v>
      </c>
      <c r="O39" s="54">
        <v>690.25</v>
      </c>
      <c r="P39" s="196">
        <f t="shared" si="23"/>
        <v>-451.66750000000002</v>
      </c>
      <c r="Q39" s="195">
        <v>37.27500000000002</v>
      </c>
      <c r="R39" s="54">
        <v>7.7200000000000006</v>
      </c>
      <c r="S39" s="196">
        <f t="shared" si="24"/>
        <v>29.555000000000021</v>
      </c>
      <c r="T39" s="195">
        <v>21.99</v>
      </c>
      <c r="U39" s="54">
        <v>374.99749999999995</v>
      </c>
      <c r="V39" s="194">
        <f t="shared" si="25"/>
        <v>-353.00749999999994</v>
      </c>
      <c r="W39" s="58">
        <v>297.84750000000003</v>
      </c>
      <c r="X39" s="193">
        <v>0</v>
      </c>
      <c r="Y39" s="192">
        <f t="shared" si="6"/>
        <v>0</v>
      </c>
      <c r="Z39" s="191">
        <v>1072.9675</v>
      </c>
      <c r="AA39" s="190">
        <v>0</v>
      </c>
      <c r="AB39" s="189">
        <f t="shared" si="7"/>
        <v>0</v>
      </c>
      <c r="AC39" s="188">
        <f t="shared" si="26"/>
        <v>-775.11999999999989</v>
      </c>
    </row>
    <row r="40" spans="1:29" ht="15" x14ac:dyDescent="0.2">
      <c r="A40" s="405"/>
      <c r="B40" s="217" t="s">
        <v>18</v>
      </c>
      <c r="C40" s="215">
        <f t="shared" si="0"/>
        <v>1</v>
      </c>
      <c r="D40" s="210">
        <v>0</v>
      </c>
      <c r="E40" s="214">
        <v>0</v>
      </c>
      <c r="F40" s="206">
        <v>0</v>
      </c>
      <c r="G40" s="213">
        <v>0</v>
      </c>
      <c r="H40" s="212">
        <f t="shared" si="21"/>
        <v>0</v>
      </c>
      <c r="I40" s="210">
        <v>0</v>
      </c>
      <c r="J40" s="214">
        <v>0</v>
      </c>
      <c r="K40" s="206">
        <v>0</v>
      </c>
      <c r="L40" s="213">
        <v>0</v>
      </c>
      <c r="M40" s="212">
        <f t="shared" si="22"/>
        <v>0</v>
      </c>
      <c r="N40" s="210">
        <v>2058.6925000000001</v>
      </c>
      <c r="O40" s="66">
        <v>2126.8150000000001</v>
      </c>
      <c r="P40" s="211">
        <f t="shared" si="23"/>
        <v>-68.122499999999945</v>
      </c>
      <c r="Q40" s="210">
        <v>87.707499999999996</v>
      </c>
      <c r="R40" s="66">
        <v>30.164999999999999</v>
      </c>
      <c r="S40" s="211">
        <f t="shared" si="24"/>
        <v>57.542499999999997</v>
      </c>
      <c r="T40" s="210">
        <v>825.80750000000012</v>
      </c>
      <c r="U40" s="66">
        <v>73.220000000000027</v>
      </c>
      <c r="V40" s="209">
        <f t="shared" si="25"/>
        <v>752.58750000000009</v>
      </c>
      <c r="W40" s="70">
        <v>2972.2075000000004</v>
      </c>
      <c r="X40" s="208">
        <v>0</v>
      </c>
      <c r="Y40" s="207">
        <f t="shared" si="6"/>
        <v>0</v>
      </c>
      <c r="Z40" s="206">
        <v>2230.1999999999998</v>
      </c>
      <c r="AA40" s="205">
        <v>0</v>
      </c>
      <c r="AB40" s="204">
        <f t="shared" si="7"/>
        <v>0</v>
      </c>
      <c r="AC40" s="203">
        <f t="shared" si="26"/>
        <v>742.00750000000062</v>
      </c>
    </row>
    <row r="41" spans="1:29" ht="15" x14ac:dyDescent="0.2">
      <c r="A41" s="405"/>
      <c r="B41" s="217" t="s">
        <v>17</v>
      </c>
      <c r="C41" s="215">
        <f t="shared" si="0"/>
        <v>1</v>
      </c>
      <c r="D41" s="210">
        <v>0</v>
      </c>
      <c r="E41" s="214">
        <v>0</v>
      </c>
      <c r="F41" s="206">
        <v>0</v>
      </c>
      <c r="G41" s="213">
        <v>0</v>
      </c>
      <c r="H41" s="212">
        <f t="shared" si="21"/>
        <v>0</v>
      </c>
      <c r="I41" s="210">
        <v>0</v>
      </c>
      <c r="J41" s="214">
        <v>0</v>
      </c>
      <c r="K41" s="206">
        <v>0</v>
      </c>
      <c r="L41" s="213">
        <v>0</v>
      </c>
      <c r="M41" s="212">
        <f t="shared" si="22"/>
        <v>0</v>
      </c>
      <c r="N41" s="210">
        <v>1835.7449999999999</v>
      </c>
      <c r="O41" s="66">
        <v>1953.0925</v>
      </c>
      <c r="P41" s="211">
        <f t="shared" si="23"/>
        <v>-117.34750000000008</v>
      </c>
      <c r="Q41" s="210">
        <v>62.132500000000007</v>
      </c>
      <c r="R41" s="66">
        <v>27.482499999999998</v>
      </c>
      <c r="S41" s="211">
        <f t="shared" si="24"/>
        <v>34.650000000000006</v>
      </c>
      <c r="T41" s="210">
        <v>1060.81</v>
      </c>
      <c r="U41" s="66">
        <v>545.27499999999998</v>
      </c>
      <c r="V41" s="209">
        <f t="shared" si="25"/>
        <v>515.53499999999997</v>
      </c>
      <c r="W41" s="70">
        <v>2958.6875</v>
      </c>
      <c r="X41" s="208">
        <v>0</v>
      </c>
      <c r="Y41" s="207">
        <f t="shared" si="6"/>
        <v>0</v>
      </c>
      <c r="Z41" s="206">
        <v>2525.85</v>
      </c>
      <c r="AA41" s="205">
        <v>0</v>
      </c>
      <c r="AB41" s="204">
        <f t="shared" si="7"/>
        <v>0</v>
      </c>
      <c r="AC41" s="203">
        <f t="shared" si="26"/>
        <v>432.83750000000009</v>
      </c>
    </row>
    <row r="42" spans="1:29" ht="15" x14ac:dyDescent="0.2">
      <c r="A42" s="405"/>
      <c r="B42" s="217" t="s">
        <v>16</v>
      </c>
      <c r="C42" s="215">
        <f t="shared" si="0"/>
        <v>1</v>
      </c>
      <c r="D42" s="210">
        <v>0</v>
      </c>
      <c r="E42" s="214">
        <v>0</v>
      </c>
      <c r="F42" s="206">
        <v>0</v>
      </c>
      <c r="G42" s="213">
        <v>0</v>
      </c>
      <c r="H42" s="212">
        <f t="shared" si="21"/>
        <v>0</v>
      </c>
      <c r="I42" s="210">
        <v>0</v>
      </c>
      <c r="J42" s="214">
        <v>0</v>
      </c>
      <c r="K42" s="206">
        <v>0</v>
      </c>
      <c r="L42" s="213">
        <v>0</v>
      </c>
      <c r="M42" s="212">
        <f t="shared" si="22"/>
        <v>0</v>
      </c>
      <c r="N42" s="210">
        <v>92.990000000000009</v>
      </c>
      <c r="O42" s="66">
        <v>92.862500000000011</v>
      </c>
      <c r="P42" s="211">
        <f t="shared" si="23"/>
        <v>0.12749999999999773</v>
      </c>
      <c r="Q42" s="210">
        <v>60.214999999999954</v>
      </c>
      <c r="R42" s="66">
        <v>3.145</v>
      </c>
      <c r="S42" s="211">
        <f t="shared" si="24"/>
        <v>57.069999999999951</v>
      </c>
      <c r="T42" s="210">
        <v>1238.3925000000002</v>
      </c>
      <c r="U42" s="66">
        <v>16.577499999999986</v>
      </c>
      <c r="V42" s="209">
        <f t="shared" si="25"/>
        <v>1221.8150000000001</v>
      </c>
      <c r="W42" s="70">
        <v>1391.5975000000001</v>
      </c>
      <c r="X42" s="208">
        <v>0</v>
      </c>
      <c r="Y42" s="207">
        <f t="shared" si="6"/>
        <v>0</v>
      </c>
      <c r="Z42" s="206">
        <v>112.58499999999999</v>
      </c>
      <c r="AA42" s="205">
        <v>0</v>
      </c>
      <c r="AB42" s="204">
        <f t="shared" si="7"/>
        <v>0</v>
      </c>
      <c r="AC42" s="203">
        <f t="shared" si="26"/>
        <v>1279.0125</v>
      </c>
    </row>
    <row r="43" spans="1:29" ht="15" x14ac:dyDescent="0.2">
      <c r="A43" s="405"/>
      <c r="B43" s="217" t="s">
        <v>15</v>
      </c>
      <c r="C43" s="215">
        <f t="shared" si="0"/>
        <v>1</v>
      </c>
      <c r="D43" s="210">
        <v>0</v>
      </c>
      <c r="E43" s="214">
        <v>0</v>
      </c>
      <c r="F43" s="206">
        <v>0</v>
      </c>
      <c r="G43" s="213">
        <v>0</v>
      </c>
      <c r="H43" s="212">
        <f t="shared" si="21"/>
        <v>0</v>
      </c>
      <c r="I43" s="210">
        <v>0</v>
      </c>
      <c r="J43" s="214">
        <v>0</v>
      </c>
      <c r="K43" s="206">
        <v>0</v>
      </c>
      <c r="L43" s="213">
        <v>0</v>
      </c>
      <c r="M43" s="212">
        <f t="shared" si="22"/>
        <v>0</v>
      </c>
      <c r="N43" s="210">
        <v>1.7250000000000227</v>
      </c>
      <c r="O43" s="66">
        <v>0</v>
      </c>
      <c r="P43" s="211">
        <f t="shared" si="23"/>
        <v>1.7250000000000227</v>
      </c>
      <c r="Q43" s="210">
        <v>75.912499999999923</v>
      </c>
      <c r="R43" s="66">
        <v>0</v>
      </c>
      <c r="S43" s="211">
        <f t="shared" si="24"/>
        <v>75.912499999999923</v>
      </c>
      <c r="T43" s="210">
        <v>716.745</v>
      </c>
      <c r="U43" s="66">
        <v>0</v>
      </c>
      <c r="V43" s="209">
        <f t="shared" si="25"/>
        <v>716.745</v>
      </c>
      <c r="W43" s="70">
        <v>794.38249999999994</v>
      </c>
      <c r="X43" s="208">
        <v>0</v>
      </c>
      <c r="Y43" s="207">
        <f t="shared" si="6"/>
        <v>0</v>
      </c>
      <c r="Z43" s="206">
        <v>0</v>
      </c>
      <c r="AA43" s="205">
        <v>0</v>
      </c>
      <c r="AB43" s="204">
        <f t="shared" si="7"/>
        <v>1</v>
      </c>
      <c r="AC43" s="203">
        <f t="shared" si="26"/>
        <v>794.38249999999994</v>
      </c>
    </row>
    <row r="44" spans="1:29" ht="15" x14ac:dyDescent="0.2">
      <c r="A44" s="405"/>
      <c r="B44" s="216" t="s">
        <v>14</v>
      </c>
      <c r="C44" s="215">
        <f t="shared" si="0"/>
        <v>1</v>
      </c>
      <c r="D44" s="210">
        <v>0</v>
      </c>
      <c r="E44" s="214">
        <v>0</v>
      </c>
      <c r="F44" s="206">
        <v>0</v>
      </c>
      <c r="G44" s="213">
        <v>0</v>
      </c>
      <c r="H44" s="212">
        <f t="shared" si="21"/>
        <v>0</v>
      </c>
      <c r="I44" s="210">
        <v>0</v>
      </c>
      <c r="J44" s="214">
        <v>0</v>
      </c>
      <c r="K44" s="206">
        <v>0</v>
      </c>
      <c r="L44" s="213">
        <v>0</v>
      </c>
      <c r="M44" s="212">
        <f t="shared" si="22"/>
        <v>0</v>
      </c>
      <c r="N44" s="210">
        <v>0</v>
      </c>
      <c r="O44" s="66">
        <v>5.05</v>
      </c>
      <c r="P44" s="211">
        <f t="shared" si="23"/>
        <v>-5.05</v>
      </c>
      <c r="Q44" s="210">
        <v>22.102499999999903</v>
      </c>
      <c r="R44" s="66">
        <v>2.2900000000000169</v>
      </c>
      <c r="S44" s="211">
        <f t="shared" si="24"/>
        <v>19.812499999999886</v>
      </c>
      <c r="T44" s="210">
        <v>437.93750000000006</v>
      </c>
      <c r="U44" s="66">
        <v>21.174999999999983</v>
      </c>
      <c r="V44" s="209">
        <f t="shared" si="25"/>
        <v>416.76250000000005</v>
      </c>
      <c r="W44" s="70">
        <v>460.03999999999996</v>
      </c>
      <c r="X44" s="208">
        <v>0</v>
      </c>
      <c r="Y44" s="207">
        <f t="shared" si="6"/>
        <v>0</v>
      </c>
      <c r="Z44" s="206">
        <v>28.515000000000001</v>
      </c>
      <c r="AA44" s="205">
        <v>0</v>
      </c>
      <c r="AB44" s="204">
        <f t="shared" si="7"/>
        <v>0</v>
      </c>
      <c r="AC44" s="203">
        <f t="shared" si="26"/>
        <v>431.52499999999998</v>
      </c>
    </row>
    <row r="45" spans="1:29" ht="15" x14ac:dyDescent="0.2">
      <c r="A45" s="405"/>
      <c r="B45" s="202" t="s">
        <v>13</v>
      </c>
      <c r="C45" s="158">
        <f t="shared" si="0"/>
        <v>1</v>
      </c>
      <c r="D45" s="153">
        <v>0</v>
      </c>
      <c r="E45" s="157">
        <v>0</v>
      </c>
      <c r="F45" s="149">
        <v>0</v>
      </c>
      <c r="G45" s="156">
        <v>0</v>
      </c>
      <c r="H45" s="155">
        <f t="shared" si="21"/>
        <v>0</v>
      </c>
      <c r="I45" s="153">
        <v>0</v>
      </c>
      <c r="J45" s="157">
        <v>0</v>
      </c>
      <c r="K45" s="149">
        <v>0</v>
      </c>
      <c r="L45" s="156">
        <v>0</v>
      </c>
      <c r="M45" s="155">
        <f t="shared" si="22"/>
        <v>0</v>
      </c>
      <c r="N45" s="153">
        <v>0</v>
      </c>
      <c r="O45" s="21">
        <v>0</v>
      </c>
      <c r="P45" s="154">
        <f t="shared" si="23"/>
        <v>0</v>
      </c>
      <c r="Q45" s="153">
        <v>5.8600000000000048</v>
      </c>
      <c r="R45" s="21">
        <v>0</v>
      </c>
      <c r="S45" s="154">
        <f t="shared" si="24"/>
        <v>5.8600000000000048</v>
      </c>
      <c r="T45" s="153">
        <v>369.33500000000004</v>
      </c>
      <c r="U45" s="21">
        <v>0</v>
      </c>
      <c r="V45" s="152">
        <f t="shared" si="25"/>
        <v>369.33500000000004</v>
      </c>
      <c r="W45" s="25">
        <v>375.19500000000005</v>
      </c>
      <c r="X45" s="151">
        <v>0</v>
      </c>
      <c r="Y45" s="150">
        <f t="shared" si="6"/>
        <v>0</v>
      </c>
      <c r="Z45" s="149">
        <v>0</v>
      </c>
      <c r="AA45" s="148">
        <v>0</v>
      </c>
      <c r="AB45" s="147">
        <f t="shared" si="7"/>
        <v>1</v>
      </c>
      <c r="AC45" s="146">
        <f t="shared" si="26"/>
        <v>375.19500000000005</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0.99749999999999783</v>
      </c>
      <c r="R46" s="54">
        <v>0</v>
      </c>
      <c r="S46" s="196">
        <f t="shared" si="24"/>
        <v>0.99749999999999783</v>
      </c>
      <c r="T46" s="195">
        <v>54.222499999999997</v>
      </c>
      <c r="U46" s="54">
        <v>0</v>
      </c>
      <c r="V46" s="194">
        <f t="shared" si="25"/>
        <v>54.222499999999997</v>
      </c>
      <c r="W46" s="58">
        <v>55.219999999999992</v>
      </c>
      <c r="X46" s="193">
        <v>0</v>
      </c>
      <c r="Y46" s="192">
        <f t="shared" si="6"/>
        <v>0</v>
      </c>
      <c r="Z46" s="191">
        <v>0</v>
      </c>
      <c r="AA46" s="190">
        <v>0</v>
      </c>
      <c r="AB46" s="189">
        <f t="shared" si="7"/>
        <v>1</v>
      </c>
      <c r="AC46" s="188">
        <f t="shared" si="26"/>
        <v>55.219999999999992</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0.54750000000000121</v>
      </c>
      <c r="R47" s="43">
        <v>0</v>
      </c>
      <c r="S47" s="182">
        <f t="shared" si="24"/>
        <v>0.54750000000000121</v>
      </c>
      <c r="T47" s="181">
        <v>29.86</v>
      </c>
      <c r="U47" s="43">
        <v>0</v>
      </c>
      <c r="V47" s="180">
        <f t="shared" si="25"/>
        <v>29.86</v>
      </c>
      <c r="W47" s="47">
        <v>30.407499999999999</v>
      </c>
      <c r="X47" s="179">
        <v>0</v>
      </c>
      <c r="Y47" s="178">
        <f t="shared" si="6"/>
        <v>0</v>
      </c>
      <c r="Z47" s="177">
        <v>0</v>
      </c>
      <c r="AA47" s="176">
        <v>0</v>
      </c>
      <c r="AB47" s="175">
        <f t="shared" si="7"/>
        <v>1</v>
      </c>
      <c r="AC47" s="174">
        <f t="shared" si="26"/>
        <v>30.407499999999999</v>
      </c>
    </row>
    <row r="48" spans="1:29" ht="15" x14ac:dyDescent="0.2">
      <c r="A48" s="405"/>
      <c r="B48" s="173" t="s">
        <v>10</v>
      </c>
      <c r="C48" s="172">
        <f t="shared" si="0"/>
        <v>1</v>
      </c>
      <c r="D48" s="167">
        <f>SUM(D36:D47)</f>
        <v>0</v>
      </c>
      <c r="E48" s="171">
        <v>0</v>
      </c>
      <c r="F48" s="163">
        <f>SUM(F36:F47)</f>
        <v>0</v>
      </c>
      <c r="G48" s="170">
        <v>0</v>
      </c>
      <c r="H48" s="169">
        <f>SUM(H36:H47)</f>
        <v>0</v>
      </c>
      <c r="I48" s="167">
        <f>SUM(I36:I47)</f>
        <v>0</v>
      </c>
      <c r="J48" s="171">
        <v>0</v>
      </c>
      <c r="K48" s="163">
        <f>SUM(K36:K47)</f>
        <v>0</v>
      </c>
      <c r="L48" s="170">
        <v>0</v>
      </c>
      <c r="M48" s="169">
        <f t="shared" ref="M48:W48" si="27">SUM(M36:M47)</f>
        <v>0</v>
      </c>
      <c r="N48" s="167">
        <f t="shared" si="27"/>
        <v>4227.7350000000006</v>
      </c>
      <c r="O48" s="32">
        <f t="shared" si="27"/>
        <v>4868.0700000000006</v>
      </c>
      <c r="P48" s="168">
        <f t="shared" si="27"/>
        <v>-640.33499999999992</v>
      </c>
      <c r="Q48" s="167">
        <f t="shared" si="27"/>
        <v>362.99499999999983</v>
      </c>
      <c r="R48" s="32">
        <f t="shared" si="27"/>
        <v>70.802500000000009</v>
      </c>
      <c r="S48" s="168">
        <f t="shared" si="27"/>
        <v>292.19249999999977</v>
      </c>
      <c r="T48" s="167">
        <f t="shared" si="27"/>
        <v>4890.0949999999993</v>
      </c>
      <c r="U48" s="32">
        <f t="shared" si="27"/>
        <v>1031.2449999999999</v>
      </c>
      <c r="V48" s="166">
        <f t="shared" si="27"/>
        <v>3858.85</v>
      </c>
      <c r="W48" s="36">
        <f t="shared" si="27"/>
        <v>9480.8249999999971</v>
      </c>
      <c r="X48" s="165">
        <v>0</v>
      </c>
      <c r="Y48" s="164">
        <f t="shared" si="6"/>
        <v>0</v>
      </c>
      <c r="Z48" s="163">
        <f>SUM(Z36:Z47)</f>
        <v>5970.1175000000003</v>
      </c>
      <c r="AA48" s="162">
        <v>0</v>
      </c>
      <c r="AB48" s="161">
        <f t="shared" si="7"/>
        <v>0</v>
      </c>
      <c r="AC48" s="160">
        <f>SUM(AC36:AC47)</f>
        <v>3510.7075000000004</v>
      </c>
    </row>
    <row r="49" spans="1:29" ht="15" x14ac:dyDescent="0.2">
      <c r="A49" s="405"/>
      <c r="B49" s="159" t="s">
        <v>9</v>
      </c>
      <c r="C49" s="158">
        <f t="shared" si="0"/>
        <v>1</v>
      </c>
      <c r="D49" s="153">
        <f>SUM(D39:D44)</f>
        <v>0</v>
      </c>
      <c r="E49" s="157">
        <v>0</v>
      </c>
      <c r="F49" s="149">
        <f>SUM(F39:F44)</f>
        <v>0</v>
      </c>
      <c r="G49" s="156">
        <v>0</v>
      </c>
      <c r="H49" s="155">
        <f>SUM(H39:H44)</f>
        <v>0</v>
      </c>
      <c r="I49" s="153">
        <f>SUM(I39:I44)</f>
        <v>0</v>
      </c>
      <c r="J49" s="157">
        <v>0</v>
      </c>
      <c r="K49" s="149">
        <f>SUM(K39:K44)</f>
        <v>0</v>
      </c>
      <c r="L49" s="156">
        <v>0</v>
      </c>
      <c r="M49" s="155">
        <f t="shared" ref="M49:W49" si="28">SUM(M39:M44)</f>
        <v>0</v>
      </c>
      <c r="N49" s="153">
        <f t="shared" si="28"/>
        <v>4227.7350000000006</v>
      </c>
      <c r="O49" s="21">
        <f t="shared" si="28"/>
        <v>4868.0700000000006</v>
      </c>
      <c r="P49" s="154">
        <f t="shared" si="28"/>
        <v>-640.33499999999992</v>
      </c>
      <c r="Q49" s="153">
        <f t="shared" si="28"/>
        <v>345.3449999999998</v>
      </c>
      <c r="R49" s="21">
        <f t="shared" si="28"/>
        <v>70.802500000000009</v>
      </c>
      <c r="S49" s="154">
        <f t="shared" si="28"/>
        <v>274.54249999999979</v>
      </c>
      <c r="T49" s="153">
        <f t="shared" si="28"/>
        <v>4301.6824999999999</v>
      </c>
      <c r="U49" s="21">
        <f t="shared" si="28"/>
        <v>1031.2449999999999</v>
      </c>
      <c r="V49" s="152">
        <f t="shared" si="28"/>
        <v>3270.4375</v>
      </c>
      <c r="W49" s="25">
        <f t="shared" si="28"/>
        <v>8874.7625000000007</v>
      </c>
      <c r="X49" s="151">
        <v>0</v>
      </c>
      <c r="Y49" s="150">
        <f t="shared" si="6"/>
        <v>0</v>
      </c>
      <c r="Z49" s="149">
        <f>SUM(Z39:Z44)</f>
        <v>5970.1175000000003</v>
      </c>
      <c r="AA49" s="148">
        <v>0</v>
      </c>
      <c r="AB49" s="147">
        <f t="shared" si="7"/>
        <v>0</v>
      </c>
      <c r="AC49" s="146">
        <f>SUM(AC39:AC44)</f>
        <v>2904.6450000000009</v>
      </c>
    </row>
    <row r="50" spans="1:29"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W50" si="29">SUM(M36:M38,M45:M47)</f>
        <v>0</v>
      </c>
      <c r="N50" s="139">
        <f t="shared" si="29"/>
        <v>0</v>
      </c>
      <c r="O50" s="10">
        <f t="shared" si="29"/>
        <v>0</v>
      </c>
      <c r="P50" s="140">
        <f t="shared" si="29"/>
        <v>0</v>
      </c>
      <c r="Q50" s="139">
        <f t="shared" si="29"/>
        <v>17.649999999999991</v>
      </c>
      <c r="R50" s="10">
        <f t="shared" si="29"/>
        <v>0</v>
      </c>
      <c r="S50" s="140">
        <f t="shared" si="29"/>
        <v>17.649999999999991</v>
      </c>
      <c r="T50" s="139">
        <f t="shared" si="29"/>
        <v>588.41250000000002</v>
      </c>
      <c r="U50" s="10">
        <f t="shared" si="29"/>
        <v>0</v>
      </c>
      <c r="V50" s="138">
        <f t="shared" si="29"/>
        <v>588.41250000000002</v>
      </c>
      <c r="W50" s="14">
        <f t="shared" si="29"/>
        <v>606.06250000000011</v>
      </c>
      <c r="X50" s="137">
        <v>0</v>
      </c>
      <c r="Y50" s="136">
        <f t="shared" si="6"/>
        <v>0</v>
      </c>
      <c r="Z50" s="135">
        <f>SUM(Z36:Z38,Z45:Z47)</f>
        <v>0</v>
      </c>
      <c r="AA50" s="134">
        <v>0</v>
      </c>
      <c r="AB50" s="133">
        <f t="shared" si="7"/>
        <v>1</v>
      </c>
      <c r="AC50" s="132">
        <f>SUM(AC36:AC38,AC45:AC47)</f>
        <v>606.06250000000011</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211</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62:AC62"/>
    <mergeCell ref="A59:AC59"/>
    <mergeCell ref="A55:AC55"/>
    <mergeCell ref="A6:A20"/>
    <mergeCell ref="A21:A35"/>
    <mergeCell ref="A36:A50"/>
    <mergeCell ref="A56:AC56"/>
    <mergeCell ref="A57:AC57"/>
    <mergeCell ref="A58:AC58"/>
    <mergeCell ref="A60:AC60"/>
    <mergeCell ref="A61:AC61"/>
    <mergeCell ref="B52:AC52"/>
    <mergeCell ref="B53:AC53"/>
    <mergeCell ref="AB3:AB4"/>
    <mergeCell ref="AC3:AC4"/>
    <mergeCell ref="Z3:AA4"/>
    <mergeCell ref="W3:X4"/>
    <mergeCell ref="A3:A5"/>
    <mergeCell ref="B3:B5"/>
    <mergeCell ref="D4:E4"/>
    <mergeCell ref="F4:G4"/>
    <mergeCell ref="Y3:Y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SCrowFdr!A1</f>
        <v>FIIP DIVERSION: South Crow Feeder Canal</v>
      </c>
      <c r="C1" s="129"/>
      <c r="D1" s="129"/>
      <c r="E1" s="129"/>
      <c r="F1" s="129"/>
      <c r="G1" s="129"/>
      <c r="H1" s="129"/>
      <c r="I1" s="129"/>
      <c r="J1" s="129"/>
      <c r="K1" s="129"/>
      <c r="L1" s="129"/>
      <c r="M1" s="129"/>
      <c r="N1" s="129"/>
      <c r="O1" s="129"/>
    </row>
    <row r="2" spans="2:15" ht="23.25" x14ac:dyDescent="0.35">
      <c r="B2" s="130" t="str">
        <f>SCrowFdr!A2</f>
        <v>0 Acres</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140625" customWidth="1"/>
    <col min="5" max="5" width="7" customWidth="1"/>
    <col min="6" max="6" width="5.140625" customWidth="1"/>
    <col min="7" max="7" width="7.28515625" customWidth="1"/>
    <col min="8" max="8" width="12.7109375" bestFit="1" customWidth="1"/>
    <col min="9" max="9" width="4.42578125" bestFit="1" customWidth="1"/>
    <col min="10" max="10" width="6.42578125" bestFit="1" customWidth="1"/>
    <col min="11" max="11" width="4.42578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6.5703125" bestFit="1" customWidth="1"/>
    <col min="24" max="24" width="6.42578125" bestFit="1" customWidth="1"/>
    <col min="25" max="25" width="9.140625" bestFit="1" customWidth="1"/>
    <col min="26" max="26" width="6.570312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213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283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174</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92">
        <v>0</v>
      </c>
      <c r="X6" s="237">
        <v>0</v>
      </c>
      <c r="Y6" s="236">
        <f t="shared" ref="Y6:Y50" si="6">IFERROR(D6/W6,1)</f>
        <v>1</v>
      </c>
      <c r="Z6" s="235">
        <v>0</v>
      </c>
      <c r="AA6" s="234">
        <v>0</v>
      </c>
      <c r="AB6" s="233">
        <f t="shared" ref="AB6:AB50" si="7">IFERROR(F6/Z6,1)</f>
        <v>1</v>
      </c>
      <c r="AC6" s="232">
        <f t="shared" ref="AC6:AC17" si="8">W6-Z6</f>
        <v>0</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70">
        <v>0</v>
      </c>
      <c r="X7" s="208">
        <v>0</v>
      </c>
      <c r="Y7" s="207">
        <f t="shared" si="6"/>
        <v>1</v>
      </c>
      <c r="Z7" s="206">
        <v>0</v>
      </c>
      <c r="AA7" s="205">
        <v>0</v>
      </c>
      <c r="AB7" s="204">
        <f t="shared" si="7"/>
        <v>1</v>
      </c>
      <c r="AC7" s="203">
        <f t="shared" si="8"/>
        <v>0</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81">
        <v>0</v>
      </c>
      <c r="X8" s="223">
        <v>0</v>
      </c>
      <c r="Y8" s="222">
        <f t="shared" si="6"/>
        <v>1</v>
      </c>
      <c r="Z8" s="221">
        <v>0</v>
      </c>
      <c r="AA8" s="220">
        <v>0</v>
      </c>
      <c r="AB8" s="219">
        <f t="shared" si="7"/>
        <v>1</v>
      </c>
      <c r="AC8" s="218">
        <f t="shared" si="8"/>
        <v>0</v>
      </c>
    </row>
    <row r="9" spans="1:30" ht="15" x14ac:dyDescent="0.2">
      <c r="A9" s="405"/>
      <c r="B9" s="201" t="s">
        <v>19</v>
      </c>
      <c r="C9" s="200">
        <f t="shared" si="0"/>
        <v>1</v>
      </c>
      <c r="D9" s="195">
        <v>0</v>
      </c>
      <c r="E9" s="199">
        <v>0</v>
      </c>
      <c r="F9" s="191">
        <v>0</v>
      </c>
      <c r="G9" s="198">
        <v>0</v>
      </c>
      <c r="H9" s="197">
        <f t="shared" si="1"/>
        <v>0</v>
      </c>
      <c r="I9" s="195">
        <v>0</v>
      </c>
      <c r="J9" s="199">
        <v>0</v>
      </c>
      <c r="K9" s="191">
        <v>0</v>
      </c>
      <c r="L9" s="198">
        <v>0</v>
      </c>
      <c r="M9" s="197">
        <f t="shared" si="2"/>
        <v>0</v>
      </c>
      <c r="N9" s="195">
        <v>0</v>
      </c>
      <c r="O9" s="54">
        <v>0</v>
      </c>
      <c r="P9" s="196">
        <f t="shared" si="3"/>
        <v>0</v>
      </c>
      <c r="Q9" s="195">
        <v>0</v>
      </c>
      <c r="R9" s="54">
        <v>0</v>
      </c>
      <c r="S9" s="196">
        <f t="shared" si="4"/>
        <v>0</v>
      </c>
      <c r="T9" s="195">
        <v>0</v>
      </c>
      <c r="U9" s="54">
        <v>0</v>
      </c>
      <c r="V9" s="194">
        <f t="shared" si="5"/>
        <v>0</v>
      </c>
      <c r="W9" s="58">
        <v>0</v>
      </c>
      <c r="X9" s="193">
        <v>0</v>
      </c>
      <c r="Y9" s="192">
        <f t="shared" si="6"/>
        <v>1</v>
      </c>
      <c r="Z9" s="191">
        <v>0</v>
      </c>
      <c r="AA9" s="190">
        <v>0</v>
      </c>
      <c r="AB9" s="189">
        <f t="shared" si="7"/>
        <v>1</v>
      </c>
      <c r="AC9" s="188">
        <f t="shared" si="8"/>
        <v>0</v>
      </c>
    </row>
    <row r="10" spans="1:30" ht="15" x14ac:dyDescent="0.2">
      <c r="A10" s="405"/>
      <c r="B10" s="217" t="s">
        <v>18</v>
      </c>
      <c r="C10" s="215">
        <f t="shared" si="0"/>
        <v>1</v>
      </c>
      <c r="D10" s="210">
        <v>0</v>
      </c>
      <c r="E10" s="214">
        <v>0</v>
      </c>
      <c r="F10" s="206">
        <v>0</v>
      </c>
      <c r="G10" s="213">
        <v>0</v>
      </c>
      <c r="H10" s="212">
        <f t="shared" si="1"/>
        <v>0</v>
      </c>
      <c r="I10" s="210">
        <v>0</v>
      </c>
      <c r="J10" s="214">
        <v>0</v>
      </c>
      <c r="K10" s="206">
        <v>0</v>
      </c>
      <c r="L10" s="213">
        <v>0</v>
      </c>
      <c r="M10" s="212">
        <f t="shared" si="2"/>
        <v>0</v>
      </c>
      <c r="N10" s="210">
        <v>0</v>
      </c>
      <c r="O10" s="66">
        <v>0</v>
      </c>
      <c r="P10" s="211">
        <f t="shared" si="3"/>
        <v>0</v>
      </c>
      <c r="Q10" s="210">
        <v>0</v>
      </c>
      <c r="R10" s="66">
        <v>0</v>
      </c>
      <c r="S10" s="211">
        <f t="shared" si="4"/>
        <v>0</v>
      </c>
      <c r="T10" s="210">
        <v>0</v>
      </c>
      <c r="U10" s="66">
        <v>0</v>
      </c>
      <c r="V10" s="209">
        <f t="shared" si="5"/>
        <v>0</v>
      </c>
      <c r="W10" s="70">
        <v>0</v>
      </c>
      <c r="X10" s="208">
        <v>0</v>
      </c>
      <c r="Y10" s="207">
        <f t="shared" si="6"/>
        <v>1</v>
      </c>
      <c r="Z10" s="206">
        <v>0</v>
      </c>
      <c r="AA10" s="205">
        <v>0</v>
      </c>
      <c r="AB10" s="204">
        <f t="shared" si="7"/>
        <v>1</v>
      </c>
      <c r="AC10" s="203">
        <f t="shared" si="8"/>
        <v>0</v>
      </c>
    </row>
    <row r="11" spans="1:30" ht="15" x14ac:dyDescent="0.2">
      <c r="A11" s="405"/>
      <c r="B11" s="217" t="s">
        <v>17</v>
      </c>
      <c r="C11" s="215">
        <f t="shared" si="0"/>
        <v>1</v>
      </c>
      <c r="D11" s="210">
        <v>0</v>
      </c>
      <c r="E11" s="214">
        <v>0</v>
      </c>
      <c r="F11" s="206">
        <v>0</v>
      </c>
      <c r="G11" s="213">
        <v>0</v>
      </c>
      <c r="H11" s="212">
        <f t="shared" si="1"/>
        <v>0</v>
      </c>
      <c r="I11" s="210">
        <v>0</v>
      </c>
      <c r="J11" s="214">
        <v>0</v>
      </c>
      <c r="K11" s="206">
        <v>0</v>
      </c>
      <c r="L11" s="213">
        <v>0</v>
      </c>
      <c r="M11" s="212">
        <f t="shared" si="2"/>
        <v>0</v>
      </c>
      <c r="N11" s="210">
        <v>0</v>
      </c>
      <c r="O11" s="66">
        <v>0</v>
      </c>
      <c r="P11" s="211">
        <f t="shared" si="3"/>
        <v>0</v>
      </c>
      <c r="Q11" s="210">
        <v>0</v>
      </c>
      <c r="R11" s="66">
        <v>0</v>
      </c>
      <c r="S11" s="211">
        <f t="shared" si="4"/>
        <v>0</v>
      </c>
      <c r="T11" s="210">
        <v>0</v>
      </c>
      <c r="U11" s="66">
        <v>0</v>
      </c>
      <c r="V11" s="209">
        <f t="shared" si="5"/>
        <v>0</v>
      </c>
      <c r="W11" s="70">
        <v>0</v>
      </c>
      <c r="X11" s="208">
        <v>0</v>
      </c>
      <c r="Y11" s="207">
        <f t="shared" si="6"/>
        <v>1</v>
      </c>
      <c r="Z11" s="206">
        <v>0</v>
      </c>
      <c r="AA11" s="205">
        <v>0</v>
      </c>
      <c r="AB11" s="204">
        <f t="shared" si="7"/>
        <v>1</v>
      </c>
      <c r="AC11" s="203">
        <f t="shared" si="8"/>
        <v>0</v>
      </c>
    </row>
    <row r="12" spans="1:30" ht="15" x14ac:dyDescent="0.2">
      <c r="A12" s="405"/>
      <c r="B12" s="217" t="s">
        <v>16</v>
      </c>
      <c r="C12" s="215">
        <f t="shared" si="0"/>
        <v>1</v>
      </c>
      <c r="D12" s="210">
        <v>0</v>
      </c>
      <c r="E12" s="214">
        <v>0</v>
      </c>
      <c r="F12" s="206">
        <v>0</v>
      </c>
      <c r="G12" s="213">
        <v>0</v>
      </c>
      <c r="H12" s="212">
        <f t="shared" si="1"/>
        <v>0</v>
      </c>
      <c r="I12" s="210">
        <v>0</v>
      </c>
      <c r="J12" s="214">
        <v>0</v>
      </c>
      <c r="K12" s="206">
        <v>0</v>
      </c>
      <c r="L12" s="213">
        <v>0</v>
      </c>
      <c r="M12" s="212">
        <f t="shared" si="2"/>
        <v>0</v>
      </c>
      <c r="N12" s="210">
        <v>0</v>
      </c>
      <c r="O12" s="66">
        <v>453.85750000000002</v>
      </c>
      <c r="P12" s="211">
        <f t="shared" si="3"/>
        <v>-453.85750000000002</v>
      </c>
      <c r="Q12" s="210">
        <v>395.98</v>
      </c>
      <c r="R12" s="66">
        <v>468.45249999999993</v>
      </c>
      <c r="S12" s="211">
        <f t="shared" si="4"/>
        <v>-72.472499999999911</v>
      </c>
      <c r="T12" s="210">
        <v>0</v>
      </c>
      <c r="U12" s="66">
        <v>0</v>
      </c>
      <c r="V12" s="209">
        <f t="shared" si="5"/>
        <v>0</v>
      </c>
      <c r="W12" s="70">
        <v>395.98</v>
      </c>
      <c r="X12" s="208">
        <v>0</v>
      </c>
      <c r="Y12" s="207">
        <f t="shared" si="6"/>
        <v>0</v>
      </c>
      <c r="Z12" s="206">
        <v>922.31</v>
      </c>
      <c r="AA12" s="205">
        <v>0</v>
      </c>
      <c r="AB12" s="204">
        <f t="shared" si="7"/>
        <v>0</v>
      </c>
      <c r="AC12" s="203">
        <f t="shared" si="8"/>
        <v>-526.32999999999993</v>
      </c>
    </row>
    <row r="13" spans="1:30" ht="15" x14ac:dyDescent="0.2">
      <c r="A13" s="405"/>
      <c r="B13" s="217" t="s">
        <v>15</v>
      </c>
      <c r="C13" s="215">
        <f t="shared" si="0"/>
        <v>1</v>
      </c>
      <c r="D13" s="210">
        <v>0</v>
      </c>
      <c r="E13" s="214">
        <v>0</v>
      </c>
      <c r="F13" s="206">
        <v>0</v>
      </c>
      <c r="G13" s="213">
        <v>0</v>
      </c>
      <c r="H13" s="212">
        <f t="shared" si="1"/>
        <v>0</v>
      </c>
      <c r="I13" s="210">
        <v>0</v>
      </c>
      <c r="J13" s="214">
        <v>0</v>
      </c>
      <c r="K13" s="206">
        <v>0</v>
      </c>
      <c r="L13" s="213">
        <v>0</v>
      </c>
      <c r="M13" s="212">
        <f t="shared" si="2"/>
        <v>0</v>
      </c>
      <c r="N13" s="210">
        <v>0</v>
      </c>
      <c r="O13" s="66">
        <v>0</v>
      </c>
      <c r="P13" s="211">
        <f t="shared" si="3"/>
        <v>0</v>
      </c>
      <c r="Q13" s="210">
        <v>98.705000000000354</v>
      </c>
      <c r="R13" s="66">
        <v>0</v>
      </c>
      <c r="S13" s="211">
        <f t="shared" si="4"/>
        <v>98.705000000000354</v>
      </c>
      <c r="T13" s="210">
        <v>94.36499999999964</v>
      </c>
      <c r="U13" s="66">
        <v>0</v>
      </c>
      <c r="V13" s="209">
        <f t="shared" si="5"/>
        <v>94.36499999999964</v>
      </c>
      <c r="W13" s="70">
        <v>193.07</v>
      </c>
      <c r="X13" s="208">
        <v>0</v>
      </c>
      <c r="Y13" s="207">
        <f t="shared" si="6"/>
        <v>0</v>
      </c>
      <c r="Z13" s="206">
        <v>0</v>
      </c>
      <c r="AA13" s="205">
        <v>0</v>
      </c>
      <c r="AB13" s="204">
        <f t="shared" si="7"/>
        <v>1</v>
      </c>
      <c r="AC13" s="203">
        <f t="shared" si="8"/>
        <v>193.07</v>
      </c>
    </row>
    <row r="14" spans="1:30" ht="15" x14ac:dyDescent="0.2">
      <c r="A14" s="405"/>
      <c r="B14" s="262" t="s">
        <v>14</v>
      </c>
      <c r="C14" s="186">
        <f t="shared" si="0"/>
        <v>1</v>
      </c>
      <c r="D14" s="181">
        <v>0</v>
      </c>
      <c r="E14" s="185">
        <v>0</v>
      </c>
      <c r="F14" s="177">
        <v>0</v>
      </c>
      <c r="G14" s="184">
        <v>0</v>
      </c>
      <c r="H14" s="183">
        <f t="shared" si="1"/>
        <v>0</v>
      </c>
      <c r="I14" s="181">
        <v>0</v>
      </c>
      <c r="J14" s="185">
        <v>0</v>
      </c>
      <c r="K14" s="177">
        <v>0</v>
      </c>
      <c r="L14" s="184">
        <v>0</v>
      </c>
      <c r="M14" s="183">
        <f t="shared" si="2"/>
        <v>0</v>
      </c>
      <c r="N14" s="181">
        <v>0</v>
      </c>
      <c r="O14" s="43">
        <v>0</v>
      </c>
      <c r="P14" s="182">
        <f t="shared" si="3"/>
        <v>0</v>
      </c>
      <c r="Q14" s="181">
        <v>0</v>
      </c>
      <c r="R14" s="43">
        <v>69.34</v>
      </c>
      <c r="S14" s="182">
        <f t="shared" si="4"/>
        <v>-69.34</v>
      </c>
      <c r="T14" s="181">
        <v>223.14</v>
      </c>
      <c r="U14" s="43">
        <v>0</v>
      </c>
      <c r="V14" s="180">
        <f t="shared" si="5"/>
        <v>223.14</v>
      </c>
      <c r="W14" s="47">
        <v>223.14</v>
      </c>
      <c r="X14" s="179">
        <v>0</v>
      </c>
      <c r="Y14" s="178">
        <f t="shared" si="6"/>
        <v>0</v>
      </c>
      <c r="Z14" s="177">
        <v>69.34</v>
      </c>
      <c r="AA14" s="176">
        <v>0</v>
      </c>
      <c r="AB14" s="175">
        <f t="shared" si="7"/>
        <v>0</v>
      </c>
      <c r="AC14" s="174">
        <f t="shared" si="8"/>
        <v>153.79999999999998</v>
      </c>
    </row>
    <row r="15" spans="1:30"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4">
        <f t="shared" si="4"/>
        <v>0</v>
      </c>
      <c r="T15" s="153">
        <v>0</v>
      </c>
      <c r="U15" s="21">
        <v>0</v>
      </c>
      <c r="V15" s="152">
        <f t="shared" si="5"/>
        <v>0</v>
      </c>
      <c r="W15" s="25">
        <v>0</v>
      </c>
      <c r="X15" s="151">
        <v>0</v>
      </c>
      <c r="Y15" s="150">
        <f t="shared" si="6"/>
        <v>1</v>
      </c>
      <c r="Z15" s="149">
        <v>0</v>
      </c>
      <c r="AA15" s="148">
        <v>0</v>
      </c>
      <c r="AB15" s="147">
        <f t="shared" si="7"/>
        <v>1</v>
      </c>
      <c r="AC15" s="146">
        <f t="shared" si="8"/>
        <v>0</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58">
        <v>0</v>
      </c>
      <c r="X16" s="193">
        <v>0</v>
      </c>
      <c r="Y16" s="192">
        <f t="shared" si="6"/>
        <v>1</v>
      </c>
      <c r="Z16" s="191">
        <v>0</v>
      </c>
      <c r="AA16" s="190">
        <v>0</v>
      </c>
      <c r="AB16" s="189">
        <f t="shared" si="7"/>
        <v>1</v>
      </c>
      <c r="AC16" s="188">
        <f t="shared" si="8"/>
        <v>0</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47">
        <v>0</v>
      </c>
      <c r="X17" s="179">
        <v>0</v>
      </c>
      <c r="Y17" s="178">
        <f t="shared" si="6"/>
        <v>1</v>
      </c>
      <c r="Z17" s="177">
        <v>0</v>
      </c>
      <c r="AA17" s="176">
        <v>0</v>
      </c>
      <c r="AB17" s="175">
        <f t="shared" si="7"/>
        <v>1</v>
      </c>
      <c r="AC17" s="174">
        <f t="shared" si="8"/>
        <v>0</v>
      </c>
    </row>
    <row r="18" spans="1:29" ht="15" x14ac:dyDescent="0.2">
      <c r="A18" s="405"/>
      <c r="B18" s="173" t="s">
        <v>10</v>
      </c>
      <c r="C18" s="172">
        <f t="shared" si="0"/>
        <v>1</v>
      </c>
      <c r="D18" s="167">
        <f>SUM(D6:D17)</f>
        <v>0</v>
      </c>
      <c r="E18" s="171">
        <v>0</v>
      </c>
      <c r="F18" s="163">
        <f>SUM(F6:F17)</f>
        <v>0</v>
      </c>
      <c r="G18" s="170">
        <v>0</v>
      </c>
      <c r="H18" s="169">
        <f>SUM(H6:H17)</f>
        <v>0</v>
      </c>
      <c r="I18" s="167">
        <f>SUM(I6:I17)</f>
        <v>0</v>
      </c>
      <c r="J18" s="171">
        <v>0</v>
      </c>
      <c r="K18" s="163">
        <f>SUM(K6:K17)</f>
        <v>0</v>
      </c>
      <c r="L18" s="170">
        <v>0</v>
      </c>
      <c r="M18" s="169">
        <f t="shared" ref="M18:W18" si="9">SUM(M6:M17)</f>
        <v>0</v>
      </c>
      <c r="N18" s="167">
        <f t="shared" si="9"/>
        <v>0</v>
      </c>
      <c r="O18" s="32">
        <f t="shared" si="9"/>
        <v>453.85750000000002</v>
      </c>
      <c r="P18" s="168">
        <f t="shared" si="9"/>
        <v>-453.85750000000002</v>
      </c>
      <c r="Q18" s="167">
        <f t="shared" si="9"/>
        <v>494.6850000000004</v>
      </c>
      <c r="R18" s="32">
        <f t="shared" si="9"/>
        <v>537.7924999999999</v>
      </c>
      <c r="S18" s="168">
        <f t="shared" si="9"/>
        <v>-43.107499999999561</v>
      </c>
      <c r="T18" s="167">
        <f t="shared" si="9"/>
        <v>317.50499999999965</v>
      </c>
      <c r="U18" s="32">
        <f t="shared" si="9"/>
        <v>0</v>
      </c>
      <c r="V18" s="166">
        <f t="shared" si="9"/>
        <v>317.50499999999965</v>
      </c>
      <c r="W18" s="36">
        <f t="shared" si="9"/>
        <v>812.18999999999994</v>
      </c>
      <c r="X18" s="165">
        <v>0</v>
      </c>
      <c r="Y18" s="164">
        <f t="shared" si="6"/>
        <v>0</v>
      </c>
      <c r="Z18" s="163">
        <f>SUM(Z6:Z17)</f>
        <v>991.65</v>
      </c>
      <c r="AA18" s="162">
        <v>0</v>
      </c>
      <c r="AB18" s="161">
        <f t="shared" si="7"/>
        <v>0</v>
      </c>
      <c r="AC18" s="160">
        <f>SUM(AC6:AC17)</f>
        <v>-179.45999999999995</v>
      </c>
    </row>
    <row r="19" spans="1:29" ht="15" x14ac:dyDescent="0.2">
      <c r="A19" s="405"/>
      <c r="B19" s="159" t="s">
        <v>9</v>
      </c>
      <c r="C19" s="158">
        <f t="shared" si="0"/>
        <v>1</v>
      </c>
      <c r="D19" s="153">
        <f>SUM(D9:D14)</f>
        <v>0</v>
      </c>
      <c r="E19" s="157">
        <v>0</v>
      </c>
      <c r="F19" s="149">
        <f>SUM(F9:F14)</f>
        <v>0</v>
      </c>
      <c r="G19" s="156">
        <v>0</v>
      </c>
      <c r="H19" s="155">
        <f>SUM(H9:H14)</f>
        <v>0</v>
      </c>
      <c r="I19" s="153">
        <f>SUM(I9:I14)</f>
        <v>0</v>
      </c>
      <c r="J19" s="157">
        <v>0</v>
      </c>
      <c r="K19" s="149">
        <f>SUM(K9:K14)</f>
        <v>0</v>
      </c>
      <c r="L19" s="156">
        <v>0</v>
      </c>
      <c r="M19" s="155">
        <f t="shared" ref="M19:W19" si="10">SUM(M9:M14)</f>
        <v>0</v>
      </c>
      <c r="N19" s="153">
        <f t="shared" si="10"/>
        <v>0</v>
      </c>
      <c r="O19" s="21">
        <f t="shared" si="10"/>
        <v>453.85750000000002</v>
      </c>
      <c r="P19" s="154">
        <f t="shared" si="10"/>
        <v>-453.85750000000002</v>
      </c>
      <c r="Q19" s="153">
        <f t="shared" si="10"/>
        <v>494.6850000000004</v>
      </c>
      <c r="R19" s="21">
        <f t="shared" si="10"/>
        <v>537.7924999999999</v>
      </c>
      <c r="S19" s="154">
        <f t="shared" si="10"/>
        <v>-43.107499999999561</v>
      </c>
      <c r="T19" s="153">
        <f t="shared" si="10"/>
        <v>317.50499999999965</v>
      </c>
      <c r="U19" s="21">
        <f t="shared" si="10"/>
        <v>0</v>
      </c>
      <c r="V19" s="152">
        <f t="shared" si="10"/>
        <v>317.50499999999965</v>
      </c>
      <c r="W19" s="25">
        <f t="shared" si="10"/>
        <v>812.18999999999994</v>
      </c>
      <c r="X19" s="151">
        <v>0</v>
      </c>
      <c r="Y19" s="150">
        <f t="shared" si="6"/>
        <v>0</v>
      </c>
      <c r="Z19" s="149">
        <f>SUM(Z9:Z14)</f>
        <v>991.65</v>
      </c>
      <c r="AA19" s="148">
        <v>0</v>
      </c>
      <c r="AB19" s="147">
        <f t="shared" si="7"/>
        <v>0</v>
      </c>
      <c r="AC19" s="146">
        <f>SUM(AC9:AC14)</f>
        <v>-179.45999999999995</v>
      </c>
    </row>
    <row r="20" spans="1:29"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W20" si="11">SUM(M6:M8,M15:M17)</f>
        <v>0</v>
      </c>
      <c r="N20" s="255">
        <f t="shared" si="11"/>
        <v>0</v>
      </c>
      <c r="O20" s="254">
        <f t="shared" si="11"/>
        <v>0</v>
      </c>
      <c r="P20" s="256">
        <f t="shared" si="11"/>
        <v>0</v>
      </c>
      <c r="Q20" s="255">
        <f t="shared" si="11"/>
        <v>0</v>
      </c>
      <c r="R20" s="254">
        <f t="shared" si="11"/>
        <v>0</v>
      </c>
      <c r="S20" s="256">
        <f t="shared" si="11"/>
        <v>0</v>
      </c>
      <c r="T20" s="255">
        <f t="shared" si="11"/>
        <v>0</v>
      </c>
      <c r="U20" s="254">
        <f t="shared" si="11"/>
        <v>0</v>
      </c>
      <c r="V20" s="253">
        <f t="shared" si="11"/>
        <v>0</v>
      </c>
      <c r="W20" s="252">
        <f t="shared" si="11"/>
        <v>0</v>
      </c>
      <c r="X20" s="251">
        <v>0</v>
      </c>
      <c r="Y20" s="250">
        <f t="shared" si="6"/>
        <v>1</v>
      </c>
      <c r="Z20" s="249">
        <f>SUM(Z6:Z8,Z15:Z17)</f>
        <v>0</v>
      </c>
      <c r="AA20" s="248">
        <v>0</v>
      </c>
      <c r="AB20" s="247">
        <f t="shared" si="7"/>
        <v>1</v>
      </c>
      <c r="AC20" s="246">
        <f>SUM(AC6:AC8,AC15:AC17)</f>
        <v>0</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v>
      </c>
      <c r="R21" s="88">
        <v>0</v>
      </c>
      <c r="S21" s="240">
        <f t="shared" ref="S21:S32" si="15">Q21-R21</f>
        <v>0</v>
      </c>
      <c r="T21" s="239">
        <v>0</v>
      </c>
      <c r="U21" s="88">
        <v>0</v>
      </c>
      <c r="V21" s="238">
        <f t="shared" ref="V21:V32" si="16">T21-U21</f>
        <v>0</v>
      </c>
      <c r="W21" s="92">
        <v>0</v>
      </c>
      <c r="X21" s="237">
        <v>0</v>
      </c>
      <c r="Y21" s="236">
        <f t="shared" si="6"/>
        <v>1</v>
      </c>
      <c r="Z21" s="235">
        <v>0</v>
      </c>
      <c r="AA21" s="234">
        <v>0</v>
      </c>
      <c r="AB21" s="233">
        <f t="shared" si="7"/>
        <v>1</v>
      </c>
      <c r="AC21" s="232">
        <f t="shared" ref="AC21:AC32" si="17">W21-Z21</f>
        <v>0</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0</v>
      </c>
      <c r="R22" s="66">
        <v>0</v>
      </c>
      <c r="S22" s="211">
        <f t="shared" si="15"/>
        <v>0</v>
      </c>
      <c r="T22" s="210">
        <v>0</v>
      </c>
      <c r="U22" s="66">
        <v>0</v>
      </c>
      <c r="V22" s="209">
        <f t="shared" si="16"/>
        <v>0</v>
      </c>
      <c r="W22" s="70">
        <v>0</v>
      </c>
      <c r="X22" s="208">
        <v>0</v>
      </c>
      <c r="Y22" s="207">
        <f t="shared" si="6"/>
        <v>1</v>
      </c>
      <c r="Z22" s="206">
        <v>0</v>
      </c>
      <c r="AA22" s="205">
        <v>0</v>
      </c>
      <c r="AB22" s="204">
        <f t="shared" si="7"/>
        <v>1</v>
      </c>
      <c r="AC22" s="203">
        <f t="shared" si="17"/>
        <v>0</v>
      </c>
    </row>
    <row r="23" spans="1:29" ht="15" x14ac:dyDescent="0.2">
      <c r="A23" s="405"/>
      <c r="B23" s="231" t="s">
        <v>20</v>
      </c>
      <c r="C23" s="230">
        <f t="shared" si="0"/>
        <v>1</v>
      </c>
      <c r="D23" s="225">
        <v>0</v>
      </c>
      <c r="E23" s="229">
        <v>0</v>
      </c>
      <c r="F23" s="221">
        <v>0</v>
      </c>
      <c r="G23" s="228">
        <v>0</v>
      </c>
      <c r="H23" s="227">
        <f t="shared" si="12"/>
        <v>0</v>
      </c>
      <c r="I23" s="225">
        <v>0</v>
      </c>
      <c r="J23" s="229">
        <v>0</v>
      </c>
      <c r="K23" s="221">
        <v>0</v>
      </c>
      <c r="L23" s="228">
        <v>0</v>
      </c>
      <c r="M23" s="227">
        <f t="shared" si="13"/>
        <v>0</v>
      </c>
      <c r="N23" s="225">
        <v>0</v>
      </c>
      <c r="O23" s="77">
        <v>0</v>
      </c>
      <c r="P23" s="226">
        <f t="shared" si="14"/>
        <v>0</v>
      </c>
      <c r="Q23" s="225">
        <v>0</v>
      </c>
      <c r="R23" s="77">
        <v>0</v>
      </c>
      <c r="S23" s="226">
        <f t="shared" si="15"/>
        <v>0</v>
      </c>
      <c r="T23" s="225">
        <v>0</v>
      </c>
      <c r="U23" s="77">
        <v>0</v>
      </c>
      <c r="V23" s="224">
        <f t="shared" si="16"/>
        <v>0</v>
      </c>
      <c r="W23" s="81">
        <v>0</v>
      </c>
      <c r="X23" s="223">
        <v>0</v>
      </c>
      <c r="Y23" s="222">
        <f t="shared" si="6"/>
        <v>1</v>
      </c>
      <c r="Z23" s="221">
        <v>0</v>
      </c>
      <c r="AA23" s="220">
        <v>0</v>
      </c>
      <c r="AB23" s="219">
        <f t="shared" si="7"/>
        <v>1</v>
      </c>
      <c r="AC23" s="218">
        <f t="shared" si="17"/>
        <v>0</v>
      </c>
    </row>
    <row r="24" spans="1:29" ht="15" x14ac:dyDescent="0.2">
      <c r="A24" s="405"/>
      <c r="B24" s="201" t="s">
        <v>19</v>
      </c>
      <c r="C24" s="200">
        <f t="shared" si="0"/>
        <v>1</v>
      </c>
      <c r="D24" s="195">
        <v>0</v>
      </c>
      <c r="E24" s="199">
        <v>0</v>
      </c>
      <c r="F24" s="191">
        <v>0</v>
      </c>
      <c r="G24" s="198">
        <v>0</v>
      </c>
      <c r="H24" s="197">
        <f t="shared" si="12"/>
        <v>0</v>
      </c>
      <c r="I24" s="195">
        <v>0</v>
      </c>
      <c r="J24" s="199">
        <v>0</v>
      </c>
      <c r="K24" s="191">
        <v>0</v>
      </c>
      <c r="L24" s="198">
        <v>0</v>
      </c>
      <c r="M24" s="197">
        <f t="shared" si="13"/>
        <v>0</v>
      </c>
      <c r="N24" s="195">
        <v>0</v>
      </c>
      <c r="O24" s="54">
        <v>0</v>
      </c>
      <c r="P24" s="196">
        <f t="shared" si="14"/>
        <v>0</v>
      </c>
      <c r="Q24" s="195">
        <v>0</v>
      </c>
      <c r="R24" s="54">
        <v>0</v>
      </c>
      <c r="S24" s="196">
        <f t="shared" si="15"/>
        <v>0</v>
      </c>
      <c r="T24" s="195">
        <v>0</v>
      </c>
      <c r="U24" s="54">
        <v>0</v>
      </c>
      <c r="V24" s="194">
        <f t="shared" si="16"/>
        <v>0</v>
      </c>
      <c r="W24" s="58">
        <v>0</v>
      </c>
      <c r="X24" s="193">
        <v>0</v>
      </c>
      <c r="Y24" s="192">
        <f t="shared" si="6"/>
        <v>1</v>
      </c>
      <c r="Z24" s="191">
        <v>0</v>
      </c>
      <c r="AA24" s="190">
        <v>0</v>
      </c>
      <c r="AB24" s="189">
        <f t="shared" si="7"/>
        <v>1</v>
      </c>
      <c r="AC24" s="188">
        <f t="shared" si="17"/>
        <v>0</v>
      </c>
    </row>
    <row r="25" spans="1:29" ht="15" x14ac:dyDescent="0.2">
      <c r="A25" s="405"/>
      <c r="B25" s="217" t="s">
        <v>18</v>
      </c>
      <c r="C25" s="215">
        <f t="shared" si="0"/>
        <v>1</v>
      </c>
      <c r="D25" s="210">
        <v>0</v>
      </c>
      <c r="E25" s="214">
        <v>0</v>
      </c>
      <c r="F25" s="206">
        <v>0</v>
      </c>
      <c r="G25" s="213">
        <v>0</v>
      </c>
      <c r="H25" s="212">
        <f t="shared" si="12"/>
        <v>0</v>
      </c>
      <c r="I25" s="210">
        <v>0</v>
      </c>
      <c r="J25" s="214">
        <v>0</v>
      </c>
      <c r="K25" s="206">
        <v>0</v>
      </c>
      <c r="L25" s="213">
        <v>0</v>
      </c>
      <c r="M25" s="212">
        <f t="shared" si="13"/>
        <v>0</v>
      </c>
      <c r="N25" s="210">
        <v>0</v>
      </c>
      <c r="O25" s="66">
        <v>0</v>
      </c>
      <c r="P25" s="211">
        <f t="shared" si="14"/>
        <v>0</v>
      </c>
      <c r="Q25" s="210">
        <v>0</v>
      </c>
      <c r="R25" s="66">
        <v>0</v>
      </c>
      <c r="S25" s="211">
        <f t="shared" si="15"/>
        <v>0</v>
      </c>
      <c r="T25" s="210">
        <v>0</v>
      </c>
      <c r="U25" s="66">
        <v>0</v>
      </c>
      <c r="V25" s="209">
        <f t="shared" si="16"/>
        <v>0</v>
      </c>
      <c r="W25" s="70">
        <v>0</v>
      </c>
      <c r="X25" s="208">
        <v>0</v>
      </c>
      <c r="Y25" s="207">
        <f t="shared" si="6"/>
        <v>1</v>
      </c>
      <c r="Z25" s="206">
        <v>0</v>
      </c>
      <c r="AA25" s="205">
        <v>0</v>
      </c>
      <c r="AB25" s="204">
        <f t="shared" si="7"/>
        <v>1</v>
      </c>
      <c r="AC25" s="203">
        <f t="shared" si="17"/>
        <v>0</v>
      </c>
    </row>
    <row r="26" spans="1:29" ht="15" x14ac:dyDescent="0.2">
      <c r="A26" s="405"/>
      <c r="B26" s="217" t="s">
        <v>17</v>
      </c>
      <c r="C26" s="215">
        <f t="shared" si="0"/>
        <v>1</v>
      </c>
      <c r="D26" s="210">
        <v>0</v>
      </c>
      <c r="E26" s="214">
        <v>0</v>
      </c>
      <c r="F26" s="206">
        <v>0</v>
      </c>
      <c r="G26" s="213">
        <v>0</v>
      </c>
      <c r="H26" s="212">
        <f t="shared" si="12"/>
        <v>0</v>
      </c>
      <c r="I26" s="210">
        <v>0</v>
      </c>
      <c r="J26" s="214">
        <v>0</v>
      </c>
      <c r="K26" s="206">
        <v>0</v>
      </c>
      <c r="L26" s="213">
        <v>0</v>
      </c>
      <c r="M26" s="212">
        <f t="shared" si="13"/>
        <v>0</v>
      </c>
      <c r="N26" s="210">
        <v>0</v>
      </c>
      <c r="O26" s="66">
        <v>0</v>
      </c>
      <c r="P26" s="211">
        <f t="shared" si="14"/>
        <v>0</v>
      </c>
      <c r="Q26" s="210">
        <v>0</v>
      </c>
      <c r="R26" s="66">
        <v>0</v>
      </c>
      <c r="S26" s="211">
        <f t="shared" si="15"/>
        <v>0</v>
      </c>
      <c r="T26" s="210">
        <v>0</v>
      </c>
      <c r="U26" s="66">
        <v>0</v>
      </c>
      <c r="V26" s="209">
        <f t="shared" si="16"/>
        <v>0</v>
      </c>
      <c r="W26" s="70">
        <v>0</v>
      </c>
      <c r="X26" s="208">
        <v>0</v>
      </c>
      <c r="Y26" s="207">
        <f t="shared" si="6"/>
        <v>1</v>
      </c>
      <c r="Z26" s="206">
        <v>0</v>
      </c>
      <c r="AA26" s="205">
        <v>0</v>
      </c>
      <c r="AB26" s="204">
        <f t="shared" si="7"/>
        <v>1</v>
      </c>
      <c r="AC26" s="203">
        <f t="shared" si="17"/>
        <v>0</v>
      </c>
    </row>
    <row r="27" spans="1:29" ht="15" x14ac:dyDescent="0.2">
      <c r="A27" s="405"/>
      <c r="B27" s="217" t="s">
        <v>16</v>
      </c>
      <c r="C27" s="215">
        <f t="shared" si="0"/>
        <v>1</v>
      </c>
      <c r="D27" s="210">
        <v>0</v>
      </c>
      <c r="E27" s="214">
        <v>0</v>
      </c>
      <c r="F27" s="206">
        <v>0</v>
      </c>
      <c r="G27" s="213">
        <v>0</v>
      </c>
      <c r="H27" s="212">
        <f t="shared" si="12"/>
        <v>0</v>
      </c>
      <c r="I27" s="210">
        <v>0</v>
      </c>
      <c r="J27" s="214">
        <v>0</v>
      </c>
      <c r="K27" s="206">
        <v>0</v>
      </c>
      <c r="L27" s="213">
        <v>0</v>
      </c>
      <c r="M27" s="212">
        <f t="shared" si="13"/>
        <v>0</v>
      </c>
      <c r="N27" s="210">
        <v>0</v>
      </c>
      <c r="O27" s="66">
        <v>452.51500000000004</v>
      </c>
      <c r="P27" s="211">
        <f t="shared" si="14"/>
        <v>-452.51500000000004</v>
      </c>
      <c r="Q27" s="210">
        <v>307.17916666666673</v>
      </c>
      <c r="R27" s="66">
        <v>392.93583333333328</v>
      </c>
      <c r="S27" s="211">
        <f t="shared" si="15"/>
        <v>-85.756666666666547</v>
      </c>
      <c r="T27" s="210">
        <v>55.802499999999931</v>
      </c>
      <c r="U27" s="66">
        <v>0</v>
      </c>
      <c r="V27" s="209">
        <f t="shared" si="16"/>
        <v>55.802499999999931</v>
      </c>
      <c r="W27" s="70">
        <v>362.98166666666668</v>
      </c>
      <c r="X27" s="208">
        <v>0</v>
      </c>
      <c r="Y27" s="207">
        <f t="shared" si="6"/>
        <v>0</v>
      </c>
      <c r="Z27" s="206">
        <v>845.45083333333332</v>
      </c>
      <c r="AA27" s="205">
        <v>0</v>
      </c>
      <c r="AB27" s="204">
        <f t="shared" si="7"/>
        <v>0</v>
      </c>
      <c r="AC27" s="203">
        <f t="shared" si="17"/>
        <v>-482.46916666666664</v>
      </c>
    </row>
    <row r="28" spans="1:29" ht="15" x14ac:dyDescent="0.2">
      <c r="A28" s="405"/>
      <c r="B28" s="217" t="s">
        <v>15</v>
      </c>
      <c r="C28" s="215">
        <f t="shared" si="0"/>
        <v>1</v>
      </c>
      <c r="D28" s="210">
        <v>0</v>
      </c>
      <c r="E28" s="214">
        <v>0</v>
      </c>
      <c r="F28" s="206">
        <v>0</v>
      </c>
      <c r="G28" s="213">
        <v>0</v>
      </c>
      <c r="H28" s="212">
        <f t="shared" si="12"/>
        <v>0</v>
      </c>
      <c r="I28" s="210">
        <v>0</v>
      </c>
      <c r="J28" s="214">
        <v>0</v>
      </c>
      <c r="K28" s="206">
        <v>0</v>
      </c>
      <c r="L28" s="213">
        <v>0</v>
      </c>
      <c r="M28" s="212">
        <f t="shared" si="13"/>
        <v>0</v>
      </c>
      <c r="N28" s="210">
        <v>0</v>
      </c>
      <c r="O28" s="66">
        <v>0</v>
      </c>
      <c r="P28" s="211">
        <f t="shared" si="14"/>
        <v>0</v>
      </c>
      <c r="Q28" s="210">
        <v>94.232500000000712</v>
      </c>
      <c r="R28" s="66">
        <v>192.12166666666667</v>
      </c>
      <c r="S28" s="211">
        <f t="shared" si="15"/>
        <v>-97.889166666665957</v>
      </c>
      <c r="T28" s="210">
        <v>356.26416666666591</v>
      </c>
      <c r="U28" s="66">
        <v>0</v>
      </c>
      <c r="V28" s="209">
        <f t="shared" si="16"/>
        <v>356.26416666666591</v>
      </c>
      <c r="W28" s="70">
        <v>450.49666666666661</v>
      </c>
      <c r="X28" s="208">
        <v>0</v>
      </c>
      <c r="Y28" s="207">
        <f t="shared" si="6"/>
        <v>0</v>
      </c>
      <c r="Z28" s="206">
        <v>192.12166666666667</v>
      </c>
      <c r="AA28" s="205">
        <v>0</v>
      </c>
      <c r="AB28" s="204">
        <f t="shared" si="7"/>
        <v>0</v>
      </c>
      <c r="AC28" s="203">
        <f t="shared" si="17"/>
        <v>258.37499999999994</v>
      </c>
    </row>
    <row r="29" spans="1:29" ht="15" x14ac:dyDescent="0.2">
      <c r="A29" s="405"/>
      <c r="B29" s="216" t="s">
        <v>14</v>
      </c>
      <c r="C29" s="215">
        <f t="shared" si="0"/>
        <v>1</v>
      </c>
      <c r="D29" s="210">
        <v>0</v>
      </c>
      <c r="E29" s="214">
        <v>0</v>
      </c>
      <c r="F29" s="206">
        <v>0</v>
      </c>
      <c r="G29" s="213">
        <v>0</v>
      </c>
      <c r="H29" s="212">
        <f t="shared" si="12"/>
        <v>0</v>
      </c>
      <c r="I29" s="210">
        <v>0</v>
      </c>
      <c r="J29" s="214">
        <v>0</v>
      </c>
      <c r="K29" s="206">
        <v>0</v>
      </c>
      <c r="L29" s="213">
        <v>0</v>
      </c>
      <c r="M29" s="212">
        <f t="shared" si="13"/>
        <v>0</v>
      </c>
      <c r="N29" s="210">
        <v>0</v>
      </c>
      <c r="O29" s="66">
        <v>0</v>
      </c>
      <c r="P29" s="211">
        <f t="shared" si="14"/>
        <v>0</v>
      </c>
      <c r="Q29" s="210">
        <v>87.21</v>
      </c>
      <c r="R29" s="66">
        <v>64.00500000000001</v>
      </c>
      <c r="S29" s="211">
        <f t="shared" si="15"/>
        <v>23.204999999999984</v>
      </c>
      <c r="T29" s="210">
        <v>144.76333333333335</v>
      </c>
      <c r="U29" s="66">
        <v>8.1524999999999999</v>
      </c>
      <c r="V29" s="209">
        <f t="shared" si="16"/>
        <v>136.61083333333335</v>
      </c>
      <c r="W29" s="70">
        <v>231.97333333333336</v>
      </c>
      <c r="X29" s="208">
        <v>0</v>
      </c>
      <c r="Y29" s="207">
        <f t="shared" si="6"/>
        <v>0</v>
      </c>
      <c r="Z29" s="206">
        <v>72.157500000000013</v>
      </c>
      <c r="AA29" s="205">
        <v>0</v>
      </c>
      <c r="AB29" s="204">
        <f t="shared" si="7"/>
        <v>0</v>
      </c>
      <c r="AC29" s="203">
        <f t="shared" si="17"/>
        <v>159.81583333333333</v>
      </c>
    </row>
    <row r="30" spans="1:29" ht="15" x14ac:dyDescent="0.2">
      <c r="A30" s="405"/>
      <c r="B30" s="202" t="s">
        <v>13</v>
      </c>
      <c r="C30" s="158">
        <f t="shared" si="0"/>
        <v>1</v>
      </c>
      <c r="D30" s="153">
        <v>0</v>
      </c>
      <c r="E30" s="157">
        <v>0</v>
      </c>
      <c r="F30" s="149">
        <v>0</v>
      </c>
      <c r="G30" s="156">
        <v>0</v>
      </c>
      <c r="H30" s="155">
        <f t="shared" si="12"/>
        <v>0</v>
      </c>
      <c r="I30" s="153">
        <v>0</v>
      </c>
      <c r="J30" s="157">
        <v>0</v>
      </c>
      <c r="K30" s="149">
        <v>0</v>
      </c>
      <c r="L30" s="156">
        <v>0</v>
      </c>
      <c r="M30" s="155">
        <f t="shared" si="13"/>
        <v>0</v>
      </c>
      <c r="N30" s="153">
        <v>0</v>
      </c>
      <c r="O30" s="21">
        <v>0</v>
      </c>
      <c r="P30" s="154">
        <f t="shared" si="14"/>
        <v>0</v>
      </c>
      <c r="Q30" s="153">
        <v>0</v>
      </c>
      <c r="R30" s="21">
        <v>0</v>
      </c>
      <c r="S30" s="154">
        <f t="shared" si="15"/>
        <v>0</v>
      </c>
      <c r="T30" s="153">
        <v>0</v>
      </c>
      <c r="U30" s="21">
        <v>0</v>
      </c>
      <c r="V30" s="152">
        <f t="shared" si="16"/>
        <v>0</v>
      </c>
      <c r="W30" s="25">
        <v>0</v>
      </c>
      <c r="X30" s="151">
        <v>0</v>
      </c>
      <c r="Y30" s="150">
        <f t="shared" si="6"/>
        <v>1</v>
      </c>
      <c r="Z30" s="149">
        <v>0</v>
      </c>
      <c r="AA30" s="148">
        <v>0</v>
      </c>
      <c r="AB30" s="147">
        <f t="shared" si="7"/>
        <v>1</v>
      </c>
      <c r="AC30" s="146">
        <f t="shared" si="17"/>
        <v>0</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0</v>
      </c>
      <c r="O31" s="54">
        <v>0</v>
      </c>
      <c r="P31" s="196">
        <f t="shared" si="14"/>
        <v>0</v>
      </c>
      <c r="Q31" s="195">
        <v>0</v>
      </c>
      <c r="R31" s="54">
        <v>0</v>
      </c>
      <c r="S31" s="196">
        <f t="shared" si="15"/>
        <v>0</v>
      </c>
      <c r="T31" s="195">
        <v>0</v>
      </c>
      <c r="U31" s="54">
        <v>0</v>
      </c>
      <c r="V31" s="194">
        <f t="shared" si="16"/>
        <v>0</v>
      </c>
      <c r="W31" s="58">
        <v>0</v>
      </c>
      <c r="X31" s="193">
        <v>0</v>
      </c>
      <c r="Y31" s="192">
        <f t="shared" si="6"/>
        <v>1</v>
      </c>
      <c r="Z31" s="191">
        <v>0</v>
      </c>
      <c r="AA31" s="190">
        <v>0</v>
      </c>
      <c r="AB31" s="189">
        <f t="shared" si="7"/>
        <v>1</v>
      </c>
      <c r="AC31" s="188">
        <f t="shared" si="17"/>
        <v>0</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0</v>
      </c>
      <c r="R32" s="43">
        <v>0</v>
      </c>
      <c r="S32" s="182">
        <f t="shared" si="15"/>
        <v>0</v>
      </c>
      <c r="T32" s="181">
        <v>0</v>
      </c>
      <c r="U32" s="43">
        <v>0</v>
      </c>
      <c r="V32" s="180">
        <f t="shared" si="16"/>
        <v>0</v>
      </c>
      <c r="W32" s="47">
        <v>0</v>
      </c>
      <c r="X32" s="179">
        <v>0</v>
      </c>
      <c r="Y32" s="178">
        <f t="shared" si="6"/>
        <v>1</v>
      </c>
      <c r="Z32" s="177">
        <v>0</v>
      </c>
      <c r="AA32" s="176">
        <v>0</v>
      </c>
      <c r="AB32" s="175">
        <f t="shared" si="7"/>
        <v>1</v>
      </c>
      <c r="AC32" s="174">
        <f t="shared" si="17"/>
        <v>0</v>
      </c>
    </row>
    <row r="33" spans="1:29" ht="15" x14ac:dyDescent="0.2">
      <c r="A33" s="405"/>
      <c r="B33" s="173" t="s">
        <v>10</v>
      </c>
      <c r="C33" s="172">
        <f t="shared" si="0"/>
        <v>1</v>
      </c>
      <c r="D33" s="167">
        <f>SUM(D21:D32)</f>
        <v>0</v>
      </c>
      <c r="E33" s="171">
        <v>0</v>
      </c>
      <c r="F33" s="163">
        <f>SUM(F21:F32)</f>
        <v>0</v>
      </c>
      <c r="G33" s="170">
        <v>0</v>
      </c>
      <c r="H33" s="169">
        <f>SUM(H21:H32)</f>
        <v>0</v>
      </c>
      <c r="I33" s="167">
        <f>SUM(I21:I32)</f>
        <v>0</v>
      </c>
      <c r="J33" s="171">
        <v>0</v>
      </c>
      <c r="K33" s="163">
        <f>SUM(K21:K32)</f>
        <v>0</v>
      </c>
      <c r="L33" s="170">
        <v>0</v>
      </c>
      <c r="M33" s="169">
        <f t="shared" ref="M33:W33" si="18">SUM(M21:M32)</f>
        <v>0</v>
      </c>
      <c r="N33" s="167">
        <f t="shared" si="18"/>
        <v>0</v>
      </c>
      <c r="O33" s="32">
        <f t="shared" si="18"/>
        <v>452.51500000000004</v>
      </c>
      <c r="P33" s="168">
        <f t="shared" si="18"/>
        <v>-452.51500000000004</v>
      </c>
      <c r="Q33" s="167">
        <f t="shared" si="18"/>
        <v>488.62166666666741</v>
      </c>
      <c r="R33" s="32">
        <f t="shared" si="18"/>
        <v>649.06249999999989</v>
      </c>
      <c r="S33" s="168">
        <f t="shared" si="18"/>
        <v>-160.44083333333253</v>
      </c>
      <c r="T33" s="167">
        <f t="shared" si="18"/>
        <v>556.82999999999925</v>
      </c>
      <c r="U33" s="32">
        <f t="shared" si="18"/>
        <v>8.1524999999999999</v>
      </c>
      <c r="V33" s="166">
        <f t="shared" si="18"/>
        <v>548.67749999999921</v>
      </c>
      <c r="W33" s="36">
        <f t="shared" si="18"/>
        <v>1045.4516666666666</v>
      </c>
      <c r="X33" s="165">
        <v>0</v>
      </c>
      <c r="Y33" s="164">
        <f t="shared" si="6"/>
        <v>0</v>
      </c>
      <c r="Z33" s="163">
        <f>SUM(Z21:Z32)</f>
        <v>1109.73</v>
      </c>
      <c r="AA33" s="162">
        <v>0</v>
      </c>
      <c r="AB33" s="161">
        <f t="shared" si="7"/>
        <v>0</v>
      </c>
      <c r="AC33" s="160">
        <f>SUM(AC21:AC32)</f>
        <v>-64.278333333333364</v>
      </c>
    </row>
    <row r="34" spans="1:29" ht="15" x14ac:dyDescent="0.2">
      <c r="A34" s="405"/>
      <c r="B34" s="159" t="s">
        <v>9</v>
      </c>
      <c r="C34" s="158">
        <f t="shared" si="0"/>
        <v>1</v>
      </c>
      <c r="D34" s="153">
        <f>SUM(D24:D29)</f>
        <v>0</v>
      </c>
      <c r="E34" s="157">
        <v>0</v>
      </c>
      <c r="F34" s="149">
        <f>SUM(F24:F29)</f>
        <v>0</v>
      </c>
      <c r="G34" s="156">
        <v>0</v>
      </c>
      <c r="H34" s="155">
        <f>SUM(H24:H29)</f>
        <v>0</v>
      </c>
      <c r="I34" s="153">
        <f>SUM(I24:I29)</f>
        <v>0</v>
      </c>
      <c r="J34" s="157">
        <v>0</v>
      </c>
      <c r="K34" s="149">
        <f>SUM(K24:K29)</f>
        <v>0</v>
      </c>
      <c r="L34" s="156">
        <v>0</v>
      </c>
      <c r="M34" s="155">
        <f t="shared" ref="M34:W34" si="19">SUM(M24:M29)</f>
        <v>0</v>
      </c>
      <c r="N34" s="153">
        <f t="shared" si="19"/>
        <v>0</v>
      </c>
      <c r="O34" s="21">
        <f t="shared" si="19"/>
        <v>452.51500000000004</v>
      </c>
      <c r="P34" s="154">
        <f t="shared" si="19"/>
        <v>-452.51500000000004</v>
      </c>
      <c r="Q34" s="153">
        <f t="shared" si="19"/>
        <v>488.62166666666741</v>
      </c>
      <c r="R34" s="21">
        <f t="shared" si="19"/>
        <v>649.06249999999989</v>
      </c>
      <c r="S34" s="154">
        <f t="shared" si="19"/>
        <v>-160.44083333333253</v>
      </c>
      <c r="T34" s="153">
        <f t="shared" si="19"/>
        <v>556.82999999999925</v>
      </c>
      <c r="U34" s="21">
        <f t="shared" si="19"/>
        <v>8.1524999999999999</v>
      </c>
      <c r="V34" s="152">
        <f t="shared" si="19"/>
        <v>548.67749999999921</v>
      </c>
      <c r="W34" s="25">
        <f t="shared" si="19"/>
        <v>1045.4516666666666</v>
      </c>
      <c r="X34" s="151">
        <v>0</v>
      </c>
      <c r="Y34" s="150">
        <f t="shared" si="6"/>
        <v>0</v>
      </c>
      <c r="Z34" s="149">
        <f>SUM(Z24:Z29)</f>
        <v>1109.73</v>
      </c>
      <c r="AA34" s="148">
        <v>0</v>
      </c>
      <c r="AB34" s="147">
        <f t="shared" si="7"/>
        <v>0</v>
      </c>
      <c r="AC34" s="146">
        <f>SUM(AC24:AC29)</f>
        <v>-64.278333333333364</v>
      </c>
    </row>
    <row r="35" spans="1:29"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W35" si="20">SUM(M21:M23,M30:M32)</f>
        <v>0</v>
      </c>
      <c r="N35" s="255">
        <f t="shared" si="20"/>
        <v>0</v>
      </c>
      <c r="O35" s="254">
        <f t="shared" si="20"/>
        <v>0</v>
      </c>
      <c r="P35" s="256">
        <f t="shared" si="20"/>
        <v>0</v>
      </c>
      <c r="Q35" s="255">
        <f t="shared" si="20"/>
        <v>0</v>
      </c>
      <c r="R35" s="254">
        <f t="shared" si="20"/>
        <v>0</v>
      </c>
      <c r="S35" s="256">
        <f t="shared" si="20"/>
        <v>0</v>
      </c>
      <c r="T35" s="255">
        <f t="shared" si="20"/>
        <v>0</v>
      </c>
      <c r="U35" s="254">
        <f t="shared" si="20"/>
        <v>0</v>
      </c>
      <c r="V35" s="253">
        <f t="shared" si="20"/>
        <v>0</v>
      </c>
      <c r="W35" s="252">
        <f t="shared" si="20"/>
        <v>0</v>
      </c>
      <c r="X35" s="251">
        <v>0</v>
      </c>
      <c r="Y35" s="250">
        <f t="shared" si="6"/>
        <v>1</v>
      </c>
      <c r="Z35" s="249">
        <f>SUM(Z21:Z23,Z30:Z32)</f>
        <v>0</v>
      </c>
      <c r="AA35" s="248">
        <v>0</v>
      </c>
      <c r="AB35" s="247">
        <f t="shared" si="7"/>
        <v>1</v>
      </c>
      <c r="AC35" s="246">
        <f>SUM(AC21:AC23,AC30:AC32)</f>
        <v>0</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v>
      </c>
      <c r="R36" s="88">
        <v>0</v>
      </c>
      <c r="S36" s="240">
        <f t="shared" ref="S36:S47" si="24">Q36-R36</f>
        <v>0</v>
      </c>
      <c r="T36" s="239">
        <v>0</v>
      </c>
      <c r="U36" s="88">
        <v>0</v>
      </c>
      <c r="V36" s="238">
        <f t="shared" ref="V36:V47" si="25">T36-U36</f>
        <v>0</v>
      </c>
      <c r="W36" s="92">
        <v>0</v>
      </c>
      <c r="X36" s="237">
        <v>0</v>
      </c>
      <c r="Y36" s="236">
        <f t="shared" si="6"/>
        <v>1</v>
      </c>
      <c r="Z36" s="235">
        <v>0</v>
      </c>
      <c r="AA36" s="234">
        <v>0</v>
      </c>
      <c r="AB36" s="233">
        <f t="shared" si="7"/>
        <v>1</v>
      </c>
      <c r="AC36" s="232">
        <f t="shared" ref="AC36:AC47" si="26">W36-Z36</f>
        <v>0</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0</v>
      </c>
      <c r="R37" s="66">
        <v>0</v>
      </c>
      <c r="S37" s="211">
        <f t="shared" si="24"/>
        <v>0</v>
      </c>
      <c r="T37" s="210">
        <v>0</v>
      </c>
      <c r="U37" s="66">
        <v>0</v>
      </c>
      <c r="V37" s="209">
        <f t="shared" si="25"/>
        <v>0</v>
      </c>
      <c r="W37" s="70">
        <v>0</v>
      </c>
      <c r="X37" s="208">
        <v>0</v>
      </c>
      <c r="Y37" s="207">
        <f t="shared" si="6"/>
        <v>1</v>
      </c>
      <c r="Z37" s="206">
        <v>0</v>
      </c>
      <c r="AA37" s="205">
        <v>0</v>
      </c>
      <c r="AB37" s="204">
        <f t="shared" si="7"/>
        <v>1</v>
      </c>
      <c r="AC37" s="203">
        <f t="shared" si="26"/>
        <v>0</v>
      </c>
    </row>
    <row r="38" spans="1:29" ht="15" x14ac:dyDescent="0.2">
      <c r="A38" s="405"/>
      <c r="B38" s="231" t="s">
        <v>20</v>
      </c>
      <c r="C38" s="230">
        <f t="shared" si="0"/>
        <v>1</v>
      </c>
      <c r="D38" s="225">
        <v>0</v>
      </c>
      <c r="E38" s="229">
        <v>0</v>
      </c>
      <c r="F38" s="221">
        <v>0</v>
      </c>
      <c r="G38" s="228">
        <v>0</v>
      </c>
      <c r="H38" s="227">
        <f t="shared" si="21"/>
        <v>0</v>
      </c>
      <c r="I38" s="225">
        <v>0</v>
      </c>
      <c r="J38" s="229">
        <v>0</v>
      </c>
      <c r="K38" s="221">
        <v>0</v>
      </c>
      <c r="L38" s="228">
        <v>0</v>
      </c>
      <c r="M38" s="227">
        <f t="shared" si="22"/>
        <v>0</v>
      </c>
      <c r="N38" s="225">
        <v>0</v>
      </c>
      <c r="O38" s="77">
        <v>0</v>
      </c>
      <c r="P38" s="226">
        <f t="shared" si="23"/>
        <v>0</v>
      </c>
      <c r="Q38" s="225">
        <v>0</v>
      </c>
      <c r="R38" s="77">
        <v>0</v>
      </c>
      <c r="S38" s="226">
        <f t="shared" si="24"/>
        <v>0</v>
      </c>
      <c r="T38" s="225">
        <v>0</v>
      </c>
      <c r="U38" s="77">
        <v>0</v>
      </c>
      <c r="V38" s="224">
        <f t="shared" si="25"/>
        <v>0</v>
      </c>
      <c r="W38" s="81">
        <v>0</v>
      </c>
      <c r="X38" s="223">
        <v>0</v>
      </c>
      <c r="Y38" s="222">
        <f t="shared" si="6"/>
        <v>1</v>
      </c>
      <c r="Z38" s="221">
        <v>0</v>
      </c>
      <c r="AA38" s="220">
        <v>0</v>
      </c>
      <c r="AB38" s="219">
        <f t="shared" si="7"/>
        <v>1</v>
      </c>
      <c r="AC38" s="218">
        <f t="shared" si="26"/>
        <v>0</v>
      </c>
    </row>
    <row r="39" spans="1:29" ht="15" x14ac:dyDescent="0.2">
      <c r="A39" s="405"/>
      <c r="B39" s="201" t="s">
        <v>19</v>
      </c>
      <c r="C39" s="200">
        <f t="shared" si="0"/>
        <v>1</v>
      </c>
      <c r="D39" s="195">
        <v>0</v>
      </c>
      <c r="E39" s="199">
        <v>0</v>
      </c>
      <c r="F39" s="191">
        <v>0</v>
      </c>
      <c r="G39" s="198">
        <v>0</v>
      </c>
      <c r="H39" s="197">
        <f t="shared" si="21"/>
        <v>0</v>
      </c>
      <c r="I39" s="195">
        <v>0</v>
      </c>
      <c r="J39" s="199">
        <v>0</v>
      </c>
      <c r="K39" s="191">
        <v>0</v>
      </c>
      <c r="L39" s="198">
        <v>0</v>
      </c>
      <c r="M39" s="197">
        <f t="shared" si="22"/>
        <v>0</v>
      </c>
      <c r="N39" s="195">
        <v>0</v>
      </c>
      <c r="O39" s="54">
        <v>0</v>
      </c>
      <c r="P39" s="196">
        <f t="shared" si="23"/>
        <v>0</v>
      </c>
      <c r="Q39" s="195">
        <v>0</v>
      </c>
      <c r="R39" s="54">
        <v>0</v>
      </c>
      <c r="S39" s="196">
        <f t="shared" si="24"/>
        <v>0</v>
      </c>
      <c r="T39" s="195">
        <v>0</v>
      </c>
      <c r="U39" s="54">
        <v>0</v>
      </c>
      <c r="V39" s="194">
        <f t="shared" si="25"/>
        <v>0</v>
      </c>
      <c r="W39" s="58">
        <v>0</v>
      </c>
      <c r="X39" s="193">
        <v>0</v>
      </c>
      <c r="Y39" s="192">
        <f t="shared" si="6"/>
        <v>1</v>
      </c>
      <c r="Z39" s="191">
        <v>0</v>
      </c>
      <c r="AA39" s="190">
        <v>0</v>
      </c>
      <c r="AB39" s="189">
        <f t="shared" si="7"/>
        <v>1</v>
      </c>
      <c r="AC39" s="188">
        <f t="shared" si="26"/>
        <v>0</v>
      </c>
    </row>
    <row r="40" spans="1:29" ht="15" x14ac:dyDescent="0.2">
      <c r="A40" s="405"/>
      <c r="B40" s="217" t="s">
        <v>18</v>
      </c>
      <c r="C40" s="215">
        <f t="shared" si="0"/>
        <v>1</v>
      </c>
      <c r="D40" s="210">
        <v>0</v>
      </c>
      <c r="E40" s="214">
        <v>0</v>
      </c>
      <c r="F40" s="206">
        <v>0</v>
      </c>
      <c r="G40" s="213">
        <v>0</v>
      </c>
      <c r="H40" s="212">
        <f t="shared" si="21"/>
        <v>0</v>
      </c>
      <c r="I40" s="210">
        <v>0</v>
      </c>
      <c r="J40" s="214">
        <v>0</v>
      </c>
      <c r="K40" s="206">
        <v>0</v>
      </c>
      <c r="L40" s="213">
        <v>0</v>
      </c>
      <c r="M40" s="212">
        <f t="shared" si="22"/>
        <v>0</v>
      </c>
      <c r="N40" s="210">
        <v>0</v>
      </c>
      <c r="O40" s="66">
        <v>0</v>
      </c>
      <c r="P40" s="211">
        <f t="shared" si="23"/>
        <v>0</v>
      </c>
      <c r="Q40" s="210">
        <v>0</v>
      </c>
      <c r="R40" s="66">
        <v>0</v>
      </c>
      <c r="S40" s="211">
        <f t="shared" si="24"/>
        <v>0</v>
      </c>
      <c r="T40" s="210">
        <v>0</v>
      </c>
      <c r="U40" s="66">
        <v>0</v>
      </c>
      <c r="V40" s="209">
        <f t="shared" si="25"/>
        <v>0</v>
      </c>
      <c r="W40" s="70">
        <v>0</v>
      </c>
      <c r="X40" s="208">
        <v>0</v>
      </c>
      <c r="Y40" s="207">
        <f t="shared" si="6"/>
        <v>1</v>
      </c>
      <c r="Z40" s="206">
        <v>0</v>
      </c>
      <c r="AA40" s="205">
        <v>0</v>
      </c>
      <c r="AB40" s="204">
        <f t="shared" si="7"/>
        <v>1</v>
      </c>
      <c r="AC40" s="203">
        <f t="shared" si="26"/>
        <v>0</v>
      </c>
    </row>
    <row r="41" spans="1:29" ht="15" x14ac:dyDescent="0.2">
      <c r="A41" s="405"/>
      <c r="B41" s="217" t="s">
        <v>17</v>
      </c>
      <c r="C41" s="215">
        <f t="shared" si="0"/>
        <v>1</v>
      </c>
      <c r="D41" s="210">
        <v>0</v>
      </c>
      <c r="E41" s="214">
        <v>0</v>
      </c>
      <c r="F41" s="206">
        <v>0</v>
      </c>
      <c r="G41" s="213">
        <v>0</v>
      </c>
      <c r="H41" s="212">
        <f t="shared" si="21"/>
        <v>0</v>
      </c>
      <c r="I41" s="210">
        <v>0</v>
      </c>
      <c r="J41" s="214">
        <v>0</v>
      </c>
      <c r="K41" s="206">
        <v>0</v>
      </c>
      <c r="L41" s="213">
        <v>0</v>
      </c>
      <c r="M41" s="212">
        <f t="shared" si="22"/>
        <v>0</v>
      </c>
      <c r="N41" s="210">
        <v>0</v>
      </c>
      <c r="O41" s="66">
        <v>0</v>
      </c>
      <c r="P41" s="211">
        <f t="shared" si="23"/>
        <v>0</v>
      </c>
      <c r="Q41" s="210">
        <v>0</v>
      </c>
      <c r="R41" s="66">
        <v>0</v>
      </c>
      <c r="S41" s="211">
        <f t="shared" si="24"/>
        <v>0</v>
      </c>
      <c r="T41" s="210">
        <v>0</v>
      </c>
      <c r="U41" s="66">
        <v>0</v>
      </c>
      <c r="V41" s="209">
        <f t="shared" si="25"/>
        <v>0</v>
      </c>
      <c r="W41" s="70">
        <v>0</v>
      </c>
      <c r="X41" s="208">
        <v>0</v>
      </c>
      <c r="Y41" s="207">
        <f t="shared" si="6"/>
        <v>1</v>
      </c>
      <c r="Z41" s="206">
        <v>0</v>
      </c>
      <c r="AA41" s="205">
        <v>0</v>
      </c>
      <c r="AB41" s="204">
        <f t="shared" si="7"/>
        <v>1</v>
      </c>
      <c r="AC41" s="203">
        <f t="shared" si="26"/>
        <v>0</v>
      </c>
    </row>
    <row r="42" spans="1:29" ht="15" x14ac:dyDescent="0.2">
      <c r="A42" s="405"/>
      <c r="B42" s="217" t="s">
        <v>16</v>
      </c>
      <c r="C42" s="215">
        <f t="shared" si="0"/>
        <v>1</v>
      </c>
      <c r="D42" s="210">
        <v>0</v>
      </c>
      <c r="E42" s="214">
        <v>0</v>
      </c>
      <c r="F42" s="206">
        <v>0</v>
      </c>
      <c r="G42" s="213">
        <v>0</v>
      </c>
      <c r="H42" s="212">
        <f t="shared" si="21"/>
        <v>0</v>
      </c>
      <c r="I42" s="210">
        <v>0</v>
      </c>
      <c r="J42" s="214">
        <v>0</v>
      </c>
      <c r="K42" s="206">
        <v>0</v>
      </c>
      <c r="L42" s="213">
        <v>0</v>
      </c>
      <c r="M42" s="212">
        <f t="shared" si="22"/>
        <v>0</v>
      </c>
      <c r="N42" s="210">
        <v>0.12000000000000455</v>
      </c>
      <c r="O42" s="66">
        <v>581.38000000000011</v>
      </c>
      <c r="P42" s="211">
        <f t="shared" si="23"/>
        <v>-581.2600000000001</v>
      </c>
      <c r="Q42" s="210">
        <v>219.56000000000023</v>
      </c>
      <c r="R42" s="66">
        <v>340.92999999999989</v>
      </c>
      <c r="S42" s="211">
        <f t="shared" si="24"/>
        <v>-121.36999999999966</v>
      </c>
      <c r="T42" s="210">
        <v>176.29999999999978</v>
      </c>
      <c r="U42" s="66">
        <v>0</v>
      </c>
      <c r="V42" s="209">
        <f t="shared" si="25"/>
        <v>176.29999999999978</v>
      </c>
      <c r="W42" s="70">
        <v>395.98</v>
      </c>
      <c r="X42" s="208">
        <v>0</v>
      </c>
      <c r="Y42" s="207">
        <f t="shared" si="6"/>
        <v>0</v>
      </c>
      <c r="Z42" s="206">
        <v>922.31</v>
      </c>
      <c r="AA42" s="205">
        <v>0</v>
      </c>
      <c r="AB42" s="204">
        <f t="shared" si="7"/>
        <v>0</v>
      </c>
      <c r="AC42" s="203">
        <f t="shared" si="26"/>
        <v>-526.32999999999993</v>
      </c>
    </row>
    <row r="43" spans="1:29" ht="15" x14ac:dyDescent="0.2">
      <c r="A43" s="405"/>
      <c r="B43" s="217" t="s">
        <v>15</v>
      </c>
      <c r="C43" s="215">
        <f t="shared" si="0"/>
        <v>1</v>
      </c>
      <c r="D43" s="210">
        <v>0</v>
      </c>
      <c r="E43" s="214">
        <v>0</v>
      </c>
      <c r="F43" s="206">
        <v>0</v>
      </c>
      <c r="G43" s="213">
        <v>0</v>
      </c>
      <c r="H43" s="212">
        <f t="shared" si="21"/>
        <v>0</v>
      </c>
      <c r="I43" s="210">
        <v>0</v>
      </c>
      <c r="J43" s="214">
        <v>0</v>
      </c>
      <c r="K43" s="206">
        <v>0</v>
      </c>
      <c r="L43" s="213">
        <v>0</v>
      </c>
      <c r="M43" s="212">
        <f t="shared" si="22"/>
        <v>0</v>
      </c>
      <c r="N43" s="210">
        <v>0</v>
      </c>
      <c r="O43" s="66">
        <v>0</v>
      </c>
      <c r="P43" s="211">
        <f t="shared" si="23"/>
        <v>0</v>
      </c>
      <c r="Q43" s="210">
        <v>282.76000000000028</v>
      </c>
      <c r="R43" s="66">
        <v>0</v>
      </c>
      <c r="S43" s="211">
        <f t="shared" si="24"/>
        <v>282.76000000000028</v>
      </c>
      <c r="T43" s="210">
        <v>296.4499999999997</v>
      </c>
      <c r="U43" s="66">
        <v>0</v>
      </c>
      <c r="V43" s="209">
        <f t="shared" si="25"/>
        <v>296.4499999999997</v>
      </c>
      <c r="W43" s="70">
        <v>579.21</v>
      </c>
      <c r="X43" s="208">
        <v>0</v>
      </c>
      <c r="Y43" s="207">
        <f t="shared" si="6"/>
        <v>0</v>
      </c>
      <c r="Z43" s="206">
        <v>0</v>
      </c>
      <c r="AA43" s="205">
        <v>0</v>
      </c>
      <c r="AB43" s="204">
        <f t="shared" si="7"/>
        <v>1</v>
      </c>
      <c r="AC43" s="203">
        <f t="shared" si="26"/>
        <v>579.21</v>
      </c>
    </row>
    <row r="44" spans="1:29" ht="15" x14ac:dyDescent="0.2">
      <c r="A44" s="405"/>
      <c r="B44" s="216" t="s">
        <v>14</v>
      </c>
      <c r="C44" s="215">
        <f t="shared" si="0"/>
        <v>1</v>
      </c>
      <c r="D44" s="210">
        <v>0</v>
      </c>
      <c r="E44" s="214">
        <v>0</v>
      </c>
      <c r="F44" s="206">
        <v>0</v>
      </c>
      <c r="G44" s="213">
        <v>0</v>
      </c>
      <c r="H44" s="212">
        <f t="shared" si="21"/>
        <v>0</v>
      </c>
      <c r="I44" s="210">
        <v>0</v>
      </c>
      <c r="J44" s="214">
        <v>0</v>
      </c>
      <c r="K44" s="206">
        <v>0</v>
      </c>
      <c r="L44" s="213">
        <v>0</v>
      </c>
      <c r="M44" s="212">
        <f t="shared" si="22"/>
        <v>0</v>
      </c>
      <c r="N44" s="210">
        <v>0</v>
      </c>
      <c r="O44" s="66">
        <v>0</v>
      </c>
      <c r="P44" s="211">
        <f t="shared" si="23"/>
        <v>0</v>
      </c>
      <c r="Q44" s="210">
        <v>397.56</v>
      </c>
      <c r="R44" s="66">
        <v>262.36500000000001</v>
      </c>
      <c r="S44" s="211">
        <f t="shared" si="24"/>
        <v>135.19499999999999</v>
      </c>
      <c r="T44" s="210">
        <v>48.72</v>
      </c>
      <c r="U44" s="66">
        <v>0</v>
      </c>
      <c r="V44" s="209">
        <f t="shared" si="25"/>
        <v>48.72</v>
      </c>
      <c r="W44" s="70">
        <v>446.28</v>
      </c>
      <c r="X44" s="208">
        <v>0</v>
      </c>
      <c r="Y44" s="207">
        <f t="shared" si="6"/>
        <v>0</v>
      </c>
      <c r="Z44" s="206">
        <v>262.36500000000001</v>
      </c>
      <c r="AA44" s="205">
        <v>0</v>
      </c>
      <c r="AB44" s="204">
        <f t="shared" si="7"/>
        <v>0</v>
      </c>
      <c r="AC44" s="203">
        <f t="shared" si="26"/>
        <v>183.91499999999996</v>
      </c>
    </row>
    <row r="45" spans="1:29" ht="15" x14ac:dyDescent="0.2">
      <c r="A45" s="405"/>
      <c r="B45" s="202" t="s">
        <v>13</v>
      </c>
      <c r="C45" s="158">
        <f t="shared" si="0"/>
        <v>1</v>
      </c>
      <c r="D45" s="153">
        <v>0</v>
      </c>
      <c r="E45" s="157">
        <v>0</v>
      </c>
      <c r="F45" s="149">
        <v>0</v>
      </c>
      <c r="G45" s="156">
        <v>0</v>
      </c>
      <c r="H45" s="155">
        <f t="shared" si="21"/>
        <v>0</v>
      </c>
      <c r="I45" s="153">
        <v>0</v>
      </c>
      <c r="J45" s="157">
        <v>0</v>
      </c>
      <c r="K45" s="149">
        <v>0</v>
      </c>
      <c r="L45" s="156">
        <v>0</v>
      </c>
      <c r="M45" s="155">
        <f t="shared" si="22"/>
        <v>0</v>
      </c>
      <c r="N45" s="153">
        <v>0</v>
      </c>
      <c r="O45" s="21">
        <v>0</v>
      </c>
      <c r="P45" s="154">
        <f t="shared" si="23"/>
        <v>0</v>
      </c>
      <c r="Q45" s="153">
        <v>0</v>
      </c>
      <c r="R45" s="21">
        <v>0</v>
      </c>
      <c r="S45" s="154">
        <f t="shared" si="24"/>
        <v>0</v>
      </c>
      <c r="T45" s="153">
        <v>0</v>
      </c>
      <c r="U45" s="21">
        <v>0</v>
      </c>
      <c r="V45" s="152">
        <f t="shared" si="25"/>
        <v>0</v>
      </c>
      <c r="W45" s="25">
        <v>0</v>
      </c>
      <c r="X45" s="151">
        <v>0</v>
      </c>
      <c r="Y45" s="150">
        <f t="shared" si="6"/>
        <v>1</v>
      </c>
      <c r="Z45" s="149">
        <v>0</v>
      </c>
      <c r="AA45" s="148">
        <v>0</v>
      </c>
      <c r="AB45" s="147">
        <f t="shared" si="7"/>
        <v>1</v>
      </c>
      <c r="AC45" s="146">
        <f t="shared" si="26"/>
        <v>0</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0</v>
      </c>
      <c r="R46" s="54">
        <v>0</v>
      </c>
      <c r="S46" s="196">
        <f t="shared" si="24"/>
        <v>0</v>
      </c>
      <c r="T46" s="195">
        <v>0</v>
      </c>
      <c r="U46" s="54">
        <v>0</v>
      </c>
      <c r="V46" s="194">
        <f t="shared" si="25"/>
        <v>0</v>
      </c>
      <c r="W46" s="58">
        <v>0</v>
      </c>
      <c r="X46" s="193">
        <v>0</v>
      </c>
      <c r="Y46" s="192">
        <f t="shared" si="6"/>
        <v>1</v>
      </c>
      <c r="Z46" s="191">
        <v>0</v>
      </c>
      <c r="AA46" s="190">
        <v>0</v>
      </c>
      <c r="AB46" s="189">
        <f t="shared" si="7"/>
        <v>1</v>
      </c>
      <c r="AC46" s="188">
        <f t="shared" si="26"/>
        <v>0</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0</v>
      </c>
      <c r="R47" s="43">
        <v>0</v>
      </c>
      <c r="S47" s="182">
        <f t="shared" si="24"/>
        <v>0</v>
      </c>
      <c r="T47" s="181">
        <v>0</v>
      </c>
      <c r="U47" s="43">
        <v>0</v>
      </c>
      <c r="V47" s="180">
        <f t="shared" si="25"/>
        <v>0</v>
      </c>
      <c r="W47" s="47">
        <v>0</v>
      </c>
      <c r="X47" s="179">
        <v>0</v>
      </c>
      <c r="Y47" s="178">
        <f t="shared" si="6"/>
        <v>1</v>
      </c>
      <c r="Z47" s="177">
        <v>0</v>
      </c>
      <c r="AA47" s="176">
        <v>0</v>
      </c>
      <c r="AB47" s="175">
        <f t="shared" si="7"/>
        <v>1</v>
      </c>
      <c r="AC47" s="174">
        <f t="shared" si="26"/>
        <v>0</v>
      </c>
    </row>
    <row r="48" spans="1:29" ht="15" x14ac:dyDescent="0.2">
      <c r="A48" s="405"/>
      <c r="B48" s="173" t="s">
        <v>10</v>
      </c>
      <c r="C48" s="172">
        <f t="shared" si="0"/>
        <v>1</v>
      </c>
      <c r="D48" s="167">
        <f>SUM(D36:D47)</f>
        <v>0</v>
      </c>
      <c r="E48" s="171">
        <v>0</v>
      </c>
      <c r="F48" s="163">
        <f>SUM(F36:F47)</f>
        <v>0</v>
      </c>
      <c r="G48" s="170">
        <v>0</v>
      </c>
      <c r="H48" s="169">
        <f>SUM(H36:H47)</f>
        <v>0</v>
      </c>
      <c r="I48" s="167">
        <f>SUM(I36:I47)</f>
        <v>0</v>
      </c>
      <c r="J48" s="171">
        <v>0</v>
      </c>
      <c r="K48" s="163">
        <f>SUM(K36:K47)</f>
        <v>0</v>
      </c>
      <c r="L48" s="170">
        <v>0</v>
      </c>
      <c r="M48" s="169">
        <f t="shared" ref="M48:W48" si="27">SUM(M36:M47)</f>
        <v>0</v>
      </c>
      <c r="N48" s="167">
        <f t="shared" si="27"/>
        <v>0.12000000000000455</v>
      </c>
      <c r="O48" s="32">
        <f t="shared" si="27"/>
        <v>581.38000000000011</v>
      </c>
      <c r="P48" s="168">
        <f t="shared" si="27"/>
        <v>-581.2600000000001</v>
      </c>
      <c r="Q48" s="167">
        <f t="shared" si="27"/>
        <v>899.88000000000056</v>
      </c>
      <c r="R48" s="32">
        <f t="shared" si="27"/>
        <v>603.29499999999985</v>
      </c>
      <c r="S48" s="168">
        <f t="shared" si="27"/>
        <v>296.5850000000006</v>
      </c>
      <c r="T48" s="167">
        <f t="shared" si="27"/>
        <v>521.46999999999946</v>
      </c>
      <c r="U48" s="32">
        <f t="shared" si="27"/>
        <v>0</v>
      </c>
      <c r="V48" s="166">
        <f t="shared" si="27"/>
        <v>521.46999999999946</v>
      </c>
      <c r="W48" s="36">
        <f t="shared" si="27"/>
        <v>1421.47</v>
      </c>
      <c r="X48" s="165">
        <v>0</v>
      </c>
      <c r="Y48" s="164">
        <f t="shared" si="6"/>
        <v>0</v>
      </c>
      <c r="Z48" s="163">
        <f>SUM(Z36:Z47)</f>
        <v>1184.675</v>
      </c>
      <c r="AA48" s="162">
        <v>0</v>
      </c>
      <c r="AB48" s="161">
        <f t="shared" si="7"/>
        <v>0</v>
      </c>
      <c r="AC48" s="160">
        <f>SUM(AC36:AC47)</f>
        <v>236.79500000000007</v>
      </c>
    </row>
    <row r="49" spans="1:29" ht="15" x14ac:dyDescent="0.2">
      <c r="A49" s="405"/>
      <c r="B49" s="159" t="s">
        <v>9</v>
      </c>
      <c r="C49" s="158">
        <f t="shared" si="0"/>
        <v>1</v>
      </c>
      <c r="D49" s="153">
        <f>SUM(D39:D44)</f>
        <v>0</v>
      </c>
      <c r="E49" s="157">
        <v>0</v>
      </c>
      <c r="F49" s="149">
        <f>SUM(F39:F44)</f>
        <v>0</v>
      </c>
      <c r="G49" s="156">
        <v>0</v>
      </c>
      <c r="H49" s="155">
        <f>SUM(H39:H44)</f>
        <v>0</v>
      </c>
      <c r="I49" s="153">
        <f>SUM(I39:I44)</f>
        <v>0</v>
      </c>
      <c r="J49" s="157">
        <v>0</v>
      </c>
      <c r="K49" s="149">
        <f>SUM(K39:K44)</f>
        <v>0</v>
      </c>
      <c r="L49" s="156">
        <v>0</v>
      </c>
      <c r="M49" s="155">
        <f t="shared" ref="M49:W49" si="28">SUM(M39:M44)</f>
        <v>0</v>
      </c>
      <c r="N49" s="153">
        <f t="shared" si="28"/>
        <v>0.12000000000000455</v>
      </c>
      <c r="O49" s="21">
        <f t="shared" si="28"/>
        <v>581.38000000000011</v>
      </c>
      <c r="P49" s="154">
        <f t="shared" si="28"/>
        <v>-581.2600000000001</v>
      </c>
      <c r="Q49" s="153">
        <f t="shared" si="28"/>
        <v>899.88000000000056</v>
      </c>
      <c r="R49" s="21">
        <f t="shared" si="28"/>
        <v>603.29499999999985</v>
      </c>
      <c r="S49" s="154">
        <f t="shared" si="28"/>
        <v>296.5850000000006</v>
      </c>
      <c r="T49" s="153">
        <f t="shared" si="28"/>
        <v>521.46999999999946</v>
      </c>
      <c r="U49" s="21">
        <f t="shared" si="28"/>
        <v>0</v>
      </c>
      <c r="V49" s="152">
        <f t="shared" si="28"/>
        <v>521.46999999999946</v>
      </c>
      <c r="W49" s="25">
        <f t="shared" si="28"/>
        <v>1421.47</v>
      </c>
      <c r="X49" s="151">
        <v>0</v>
      </c>
      <c r="Y49" s="150">
        <f t="shared" si="6"/>
        <v>0</v>
      </c>
      <c r="Z49" s="149">
        <f>SUM(Z39:Z44)</f>
        <v>1184.675</v>
      </c>
      <c r="AA49" s="148">
        <v>0</v>
      </c>
      <c r="AB49" s="147">
        <f t="shared" si="7"/>
        <v>0</v>
      </c>
      <c r="AC49" s="146">
        <f>SUM(AC39:AC44)</f>
        <v>236.79500000000007</v>
      </c>
    </row>
    <row r="50" spans="1:29"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W50" si="29">SUM(M36:M38,M45:M47)</f>
        <v>0</v>
      </c>
      <c r="N50" s="139">
        <f t="shared" si="29"/>
        <v>0</v>
      </c>
      <c r="O50" s="10">
        <f t="shared" si="29"/>
        <v>0</v>
      </c>
      <c r="P50" s="140">
        <f t="shared" si="29"/>
        <v>0</v>
      </c>
      <c r="Q50" s="139">
        <f t="shared" si="29"/>
        <v>0</v>
      </c>
      <c r="R50" s="10">
        <f t="shared" si="29"/>
        <v>0</v>
      </c>
      <c r="S50" s="140">
        <f t="shared" si="29"/>
        <v>0</v>
      </c>
      <c r="T50" s="139">
        <f t="shared" si="29"/>
        <v>0</v>
      </c>
      <c r="U50" s="10">
        <f t="shared" si="29"/>
        <v>0</v>
      </c>
      <c r="V50" s="138">
        <f t="shared" si="29"/>
        <v>0</v>
      </c>
      <c r="W50" s="14">
        <f t="shared" si="29"/>
        <v>0</v>
      </c>
      <c r="X50" s="137">
        <v>0</v>
      </c>
      <c r="Y50" s="136">
        <f t="shared" si="6"/>
        <v>1</v>
      </c>
      <c r="Z50" s="135">
        <f>SUM(Z36:Z38,Z45:Z47)</f>
        <v>0</v>
      </c>
      <c r="AA50" s="134">
        <v>0</v>
      </c>
      <c r="AB50" s="133">
        <f t="shared" si="7"/>
        <v>1</v>
      </c>
      <c r="AC50" s="132">
        <f>SUM(AC36:AC38,AC45:AC47)</f>
        <v>0</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211</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62:AC62"/>
    <mergeCell ref="A59:AC59"/>
    <mergeCell ref="A55:AC55"/>
    <mergeCell ref="A6:A20"/>
    <mergeCell ref="A21:A35"/>
    <mergeCell ref="A36:A50"/>
    <mergeCell ref="A56:AC56"/>
    <mergeCell ref="A57:AC57"/>
    <mergeCell ref="A58:AC58"/>
    <mergeCell ref="A60:AC60"/>
    <mergeCell ref="A61:AC61"/>
    <mergeCell ref="B52:AC52"/>
    <mergeCell ref="B53:AC53"/>
    <mergeCell ref="AB3:AB4"/>
    <mergeCell ref="AC3:AC4"/>
    <mergeCell ref="Z3:AA4"/>
    <mergeCell ref="W3:X4"/>
    <mergeCell ref="A3:A5"/>
    <mergeCell ref="B3:B5"/>
    <mergeCell ref="D4:E4"/>
    <mergeCell ref="F4:G4"/>
    <mergeCell ref="Y3:Y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topLeftCell="A4"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CrowPmp!A1</f>
        <v>FIIP DIVERSION: Crow Pump Canal</v>
      </c>
      <c r="C1" s="129"/>
      <c r="D1" s="129"/>
      <c r="E1" s="129"/>
      <c r="F1" s="129"/>
      <c r="G1" s="129"/>
      <c r="H1" s="129"/>
      <c r="I1" s="129"/>
      <c r="J1" s="129"/>
      <c r="K1" s="129"/>
      <c r="L1" s="129"/>
      <c r="M1" s="129"/>
      <c r="N1" s="129"/>
      <c r="O1" s="129"/>
    </row>
    <row r="2" spans="2:15" ht="23.25" x14ac:dyDescent="0.35">
      <c r="B2" s="130" t="str">
        <f>CrowPmp!A2</f>
        <v>0 Acres</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customWidth="1"/>
    <col min="5" max="5" width="6.85546875" customWidth="1"/>
    <col min="6" max="6" width="5.42578125" customWidth="1"/>
    <col min="7" max="7" width="7.28515625"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6.5703125" bestFit="1" customWidth="1"/>
    <col min="24" max="24" width="6.42578125" bestFit="1" customWidth="1"/>
    <col min="25" max="25" width="9.140625" bestFit="1" customWidth="1"/>
    <col min="26" max="26" width="6.570312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216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291</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215</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92">
        <v>0</v>
      </c>
      <c r="X6" s="237">
        <v>0</v>
      </c>
      <c r="Y6" s="236">
        <f t="shared" ref="Y6:Y50" si="6">IFERROR(D6/W6,1)</f>
        <v>1</v>
      </c>
      <c r="Z6" s="235">
        <v>0</v>
      </c>
      <c r="AA6" s="234">
        <v>0</v>
      </c>
      <c r="AB6" s="233">
        <f t="shared" ref="AB6:AB50" si="7">IFERROR(F6/Z6,1)</f>
        <v>1</v>
      </c>
      <c r="AC6" s="232">
        <f t="shared" ref="AC6:AC17" si="8">W6-Z6</f>
        <v>0</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70">
        <v>0</v>
      </c>
      <c r="X7" s="208">
        <v>0</v>
      </c>
      <c r="Y7" s="207">
        <f t="shared" si="6"/>
        <v>1</v>
      </c>
      <c r="Z7" s="206">
        <v>0</v>
      </c>
      <c r="AA7" s="205">
        <v>0</v>
      </c>
      <c r="AB7" s="204">
        <f t="shared" si="7"/>
        <v>1</v>
      </c>
      <c r="AC7" s="203">
        <f t="shared" si="8"/>
        <v>0</v>
      </c>
    </row>
    <row r="8" spans="1:30" ht="15" x14ac:dyDescent="0.2">
      <c r="A8" s="405"/>
      <c r="B8" s="231" t="s">
        <v>20</v>
      </c>
      <c r="C8" s="230">
        <f t="shared" si="0"/>
        <v>0.59</v>
      </c>
      <c r="D8" s="225">
        <v>0.273702</v>
      </c>
      <c r="E8" s="229">
        <v>4.1617302795234794E-4</v>
      </c>
      <c r="F8" s="221">
        <v>0</v>
      </c>
      <c r="G8" s="228">
        <v>0</v>
      </c>
      <c r="H8" s="227">
        <f t="shared" si="1"/>
        <v>0.273702</v>
      </c>
      <c r="I8" s="225">
        <v>0.46390169491525424</v>
      </c>
      <c r="J8" s="229">
        <v>7.0537801347855583E-4</v>
      </c>
      <c r="K8" s="221">
        <v>0</v>
      </c>
      <c r="L8" s="228">
        <v>0</v>
      </c>
      <c r="M8" s="227">
        <f t="shared" si="2"/>
        <v>0.46390169491525424</v>
      </c>
      <c r="N8" s="225">
        <v>0</v>
      </c>
      <c r="O8" s="77">
        <v>0</v>
      </c>
      <c r="P8" s="226">
        <f t="shared" si="3"/>
        <v>0</v>
      </c>
      <c r="Q8" s="225">
        <v>0.60499999999999998</v>
      </c>
      <c r="R8" s="77">
        <v>0</v>
      </c>
      <c r="S8" s="226">
        <f t="shared" si="4"/>
        <v>0.60499999999999998</v>
      </c>
      <c r="T8" s="225">
        <v>0.4375</v>
      </c>
      <c r="U8" s="77">
        <v>0</v>
      </c>
      <c r="V8" s="224">
        <f t="shared" si="5"/>
        <v>0.4375</v>
      </c>
      <c r="W8" s="81">
        <v>1.0425</v>
      </c>
      <c r="X8" s="223">
        <v>1.5851560516193623E-3</v>
      </c>
      <c r="Y8" s="222">
        <f t="shared" si="6"/>
        <v>0.26254388489208635</v>
      </c>
      <c r="Z8" s="221">
        <v>0</v>
      </c>
      <c r="AA8" s="220">
        <v>0</v>
      </c>
      <c r="AB8" s="219">
        <f t="shared" si="7"/>
        <v>1</v>
      </c>
      <c r="AC8" s="218">
        <f t="shared" si="8"/>
        <v>1.0425</v>
      </c>
    </row>
    <row r="9" spans="1:30" ht="15" x14ac:dyDescent="0.2">
      <c r="A9" s="405"/>
      <c r="B9" s="201" t="s">
        <v>19</v>
      </c>
      <c r="C9" s="200">
        <f t="shared" si="0"/>
        <v>0.59000000000000008</v>
      </c>
      <c r="D9" s="195">
        <v>7.290426000000001</v>
      </c>
      <c r="E9" s="199">
        <v>1.1085336108185269E-2</v>
      </c>
      <c r="F9" s="191">
        <v>4.460896</v>
      </c>
      <c r="G9" s="198">
        <v>6.7829412765169732E-3</v>
      </c>
      <c r="H9" s="197">
        <f t="shared" si="1"/>
        <v>2.829530000000001</v>
      </c>
      <c r="I9" s="195">
        <v>12.356654237288136</v>
      </c>
      <c r="J9" s="199">
        <v>1.8788705268110623E-2</v>
      </c>
      <c r="K9" s="191">
        <v>7.5608406779661017</v>
      </c>
      <c r="L9" s="198">
        <v>1.1496510638164361E-2</v>
      </c>
      <c r="M9" s="197">
        <f t="shared" si="2"/>
        <v>4.7958135593220348</v>
      </c>
      <c r="N9" s="195">
        <v>0</v>
      </c>
      <c r="O9" s="54">
        <v>0</v>
      </c>
      <c r="P9" s="196">
        <f t="shared" si="3"/>
        <v>0</v>
      </c>
      <c r="Q9" s="195">
        <v>12.817500000000003</v>
      </c>
      <c r="R9" s="54">
        <v>45.57</v>
      </c>
      <c r="S9" s="196">
        <f t="shared" si="4"/>
        <v>-32.752499999999998</v>
      </c>
      <c r="T9" s="195">
        <v>4.0175000000000018</v>
      </c>
      <c r="U9" s="54">
        <v>5.577499999999973</v>
      </c>
      <c r="V9" s="194">
        <f t="shared" si="5"/>
        <v>-1.5599999999999712</v>
      </c>
      <c r="W9" s="58">
        <v>16.835000000000004</v>
      </c>
      <c r="X9" s="193">
        <v>2.5598179500251294E-2</v>
      </c>
      <c r="Y9" s="192">
        <f t="shared" si="6"/>
        <v>0.43305173745173742</v>
      </c>
      <c r="Z9" s="191">
        <v>51.147499999999972</v>
      </c>
      <c r="AA9" s="190">
        <v>7.7771481097217182E-2</v>
      </c>
      <c r="AB9" s="189">
        <f t="shared" si="7"/>
        <v>8.7216305782296347E-2</v>
      </c>
      <c r="AC9" s="188">
        <f t="shared" si="8"/>
        <v>-34.312499999999972</v>
      </c>
    </row>
    <row r="10" spans="1:30" ht="15" x14ac:dyDescent="0.2">
      <c r="A10" s="405"/>
      <c r="B10" s="217" t="s">
        <v>18</v>
      </c>
      <c r="C10" s="215">
        <f t="shared" si="0"/>
        <v>0.63</v>
      </c>
      <c r="D10" s="210">
        <v>51.061373999999994</v>
      </c>
      <c r="E10" s="214">
        <v>7.7640523741102696E-2</v>
      </c>
      <c r="F10" s="206">
        <v>40.037255999999999</v>
      </c>
      <c r="G10" s="213">
        <v>6.0877984225787114E-2</v>
      </c>
      <c r="H10" s="212">
        <f t="shared" si="1"/>
        <v>11.024117999999994</v>
      </c>
      <c r="I10" s="210">
        <v>81.049799999999991</v>
      </c>
      <c r="J10" s="214">
        <v>0.12323892657317888</v>
      </c>
      <c r="K10" s="206">
        <v>63.551200000000001</v>
      </c>
      <c r="L10" s="213">
        <v>9.6631720993312895E-2</v>
      </c>
      <c r="M10" s="212">
        <f t="shared" si="2"/>
        <v>17.498599999999989</v>
      </c>
      <c r="N10" s="210">
        <v>0</v>
      </c>
      <c r="O10" s="66">
        <v>0</v>
      </c>
      <c r="P10" s="211">
        <f t="shared" si="3"/>
        <v>0</v>
      </c>
      <c r="Q10" s="210">
        <v>71.462499999999991</v>
      </c>
      <c r="R10" s="66">
        <v>298.44000000000005</v>
      </c>
      <c r="S10" s="211">
        <f t="shared" si="4"/>
        <v>-226.97750000000008</v>
      </c>
      <c r="T10" s="210">
        <v>152.95999999999995</v>
      </c>
      <c r="U10" s="66">
        <v>118.63000000000001</v>
      </c>
      <c r="V10" s="209">
        <f t="shared" si="5"/>
        <v>34.329999999999941</v>
      </c>
      <c r="W10" s="70">
        <v>224.42249999999996</v>
      </c>
      <c r="X10" s="208">
        <v>0.34124190311227459</v>
      </c>
      <c r="Y10" s="207">
        <f t="shared" si="6"/>
        <v>0.22752341676970894</v>
      </c>
      <c r="Z10" s="206">
        <v>417.07000000000005</v>
      </c>
      <c r="AA10" s="205">
        <v>0.6341688571526739</v>
      </c>
      <c r="AB10" s="204">
        <f t="shared" si="7"/>
        <v>9.5996489797875645E-2</v>
      </c>
      <c r="AC10" s="203">
        <f t="shared" si="8"/>
        <v>-192.64750000000009</v>
      </c>
    </row>
    <row r="11" spans="1:30" ht="15" x14ac:dyDescent="0.2">
      <c r="A11" s="405"/>
      <c r="B11" s="217" t="s">
        <v>17</v>
      </c>
      <c r="C11" s="215">
        <f t="shared" si="0"/>
        <v>0.68</v>
      </c>
      <c r="D11" s="210">
        <v>126.634326</v>
      </c>
      <c r="E11" s="214">
        <v>0.1925517200974956</v>
      </c>
      <c r="F11" s="206">
        <v>84.569151999999988</v>
      </c>
      <c r="G11" s="213">
        <v>0.12859021860649472</v>
      </c>
      <c r="H11" s="212">
        <f t="shared" si="1"/>
        <v>42.065174000000013</v>
      </c>
      <c r="I11" s="210">
        <v>186.22694999999999</v>
      </c>
      <c r="J11" s="214">
        <v>0.28316429426102291</v>
      </c>
      <c r="K11" s="206">
        <v>124.36639999999997</v>
      </c>
      <c r="L11" s="213">
        <v>0.18910326265660987</v>
      </c>
      <c r="M11" s="212">
        <f t="shared" si="2"/>
        <v>61.860550000000018</v>
      </c>
      <c r="N11" s="210">
        <v>0</v>
      </c>
      <c r="O11" s="66">
        <v>0</v>
      </c>
      <c r="P11" s="211">
        <f t="shared" si="3"/>
        <v>0</v>
      </c>
      <c r="Q11" s="210">
        <v>536.01499999999999</v>
      </c>
      <c r="R11" s="66">
        <v>692.70499999999993</v>
      </c>
      <c r="S11" s="211">
        <f t="shared" si="4"/>
        <v>-156.68999999999994</v>
      </c>
      <c r="T11" s="210">
        <v>18.107500000000016</v>
      </c>
      <c r="U11" s="66">
        <v>120.90250000000006</v>
      </c>
      <c r="V11" s="209">
        <f t="shared" si="5"/>
        <v>-102.79500000000004</v>
      </c>
      <c r="W11" s="70">
        <v>554.12249999999995</v>
      </c>
      <c r="X11" s="208">
        <v>0.84256175943736211</v>
      </c>
      <c r="Y11" s="207">
        <f t="shared" si="6"/>
        <v>0.22853128324513083</v>
      </c>
      <c r="Z11" s="206">
        <v>813.60749999999996</v>
      </c>
      <c r="AA11" s="205">
        <v>1.2371173626629679</v>
      </c>
      <c r="AB11" s="204">
        <f t="shared" si="7"/>
        <v>0.1039434272668332</v>
      </c>
      <c r="AC11" s="203">
        <f t="shared" si="8"/>
        <v>-259.48500000000001</v>
      </c>
    </row>
    <row r="12" spans="1:30" ht="15" x14ac:dyDescent="0.2">
      <c r="A12" s="405"/>
      <c r="B12" s="217" t="s">
        <v>16</v>
      </c>
      <c r="C12" s="215">
        <f t="shared" si="0"/>
        <v>0.67999999999999994</v>
      </c>
      <c r="D12" s="210">
        <v>165.838842</v>
      </c>
      <c r="E12" s="214">
        <v>0.25216349543390626</v>
      </c>
      <c r="F12" s="206">
        <v>149.034784</v>
      </c>
      <c r="G12" s="213">
        <v>0.2266123639803285</v>
      </c>
      <c r="H12" s="212">
        <f t="shared" si="1"/>
        <v>16.804057999999998</v>
      </c>
      <c r="I12" s="210">
        <v>243.88065</v>
      </c>
      <c r="J12" s="214">
        <v>0.37082866975574452</v>
      </c>
      <c r="K12" s="206">
        <v>219.16879999999998</v>
      </c>
      <c r="L12" s="213">
        <v>0.33325347644165948</v>
      </c>
      <c r="M12" s="212">
        <f t="shared" si="2"/>
        <v>24.711850000000027</v>
      </c>
      <c r="N12" s="210">
        <v>0</v>
      </c>
      <c r="O12" s="66">
        <v>0</v>
      </c>
      <c r="P12" s="211">
        <f t="shared" si="3"/>
        <v>0</v>
      </c>
      <c r="Q12" s="210">
        <v>727.23</v>
      </c>
      <c r="R12" s="66">
        <v>1337.635</v>
      </c>
      <c r="S12" s="211">
        <f t="shared" si="4"/>
        <v>-610.40499999999997</v>
      </c>
      <c r="T12" s="210">
        <v>107.7975</v>
      </c>
      <c r="U12" s="66">
        <v>99.305000000000064</v>
      </c>
      <c r="V12" s="209">
        <f t="shared" si="5"/>
        <v>8.4924999999999358</v>
      </c>
      <c r="W12" s="70">
        <v>835.02750000000003</v>
      </c>
      <c r="X12" s="208">
        <v>1.2696871893463666</v>
      </c>
      <c r="Y12" s="207">
        <f t="shared" si="6"/>
        <v>0.19860285080431481</v>
      </c>
      <c r="Z12" s="206">
        <v>1436.94</v>
      </c>
      <c r="AA12" s="205">
        <v>2.1849152362839885</v>
      </c>
      <c r="AB12" s="204">
        <f t="shared" si="7"/>
        <v>0.10371677592662185</v>
      </c>
      <c r="AC12" s="203">
        <f t="shared" si="8"/>
        <v>-601.91250000000002</v>
      </c>
    </row>
    <row r="13" spans="1:30" ht="15" x14ac:dyDescent="0.2">
      <c r="A13" s="405"/>
      <c r="B13" s="217" t="s">
        <v>15</v>
      </c>
      <c r="C13" s="215">
        <f t="shared" si="0"/>
        <v>0.73</v>
      </c>
      <c r="D13" s="210">
        <v>168.75307799999999</v>
      </c>
      <c r="E13" s="214">
        <v>0.25659468855740458</v>
      </c>
      <c r="F13" s="206">
        <v>124.852192</v>
      </c>
      <c r="G13" s="213">
        <v>0.18984192560876162</v>
      </c>
      <c r="H13" s="212">
        <f t="shared" si="1"/>
        <v>43.900885999999986</v>
      </c>
      <c r="I13" s="210">
        <v>231.1686</v>
      </c>
      <c r="J13" s="214">
        <v>0.35149957336630766</v>
      </c>
      <c r="K13" s="206">
        <v>171.03040000000001</v>
      </c>
      <c r="L13" s="213">
        <v>0.26005743234076933</v>
      </c>
      <c r="M13" s="212">
        <f t="shared" si="2"/>
        <v>60.138199999999983</v>
      </c>
      <c r="N13" s="210">
        <v>0</v>
      </c>
      <c r="O13" s="66">
        <v>0</v>
      </c>
      <c r="P13" s="211">
        <f t="shared" si="3"/>
        <v>0</v>
      </c>
      <c r="Q13" s="210">
        <v>723.375</v>
      </c>
      <c r="R13" s="66">
        <v>901.37500000000011</v>
      </c>
      <c r="S13" s="211">
        <f t="shared" si="4"/>
        <v>-178.00000000000011</v>
      </c>
      <c r="T13" s="210">
        <v>287.47749999999996</v>
      </c>
      <c r="U13" s="66">
        <v>92.04000000000002</v>
      </c>
      <c r="V13" s="209">
        <f t="shared" si="5"/>
        <v>195.43749999999994</v>
      </c>
      <c r="W13" s="70">
        <v>1010.8525</v>
      </c>
      <c r="X13" s="208">
        <v>1.5370349713856704</v>
      </c>
      <c r="Y13" s="207">
        <f t="shared" si="6"/>
        <v>0.16694134703134236</v>
      </c>
      <c r="Z13" s="206">
        <v>993.41500000000019</v>
      </c>
      <c r="AA13" s="205">
        <v>1.5105206685408292</v>
      </c>
      <c r="AB13" s="204">
        <f t="shared" si="7"/>
        <v>0.12567979343980107</v>
      </c>
      <c r="AC13" s="203">
        <f t="shared" si="8"/>
        <v>17.437499999999773</v>
      </c>
    </row>
    <row r="14" spans="1:30" ht="15" x14ac:dyDescent="0.2">
      <c r="A14" s="405"/>
      <c r="B14" s="262" t="s">
        <v>14</v>
      </c>
      <c r="C14" s="186">
        <f t="shared" si="0"/>
        <v>0.73</v>
      </c>
      <c r="D14" s="181">
        <v>70.810584000000006</v>
      </c>
      <c r="E14" s="185">
        <v>0.10766985683098437</v>
      </c>
      <c r="F14" s="177">
        <v>73.616411999999997</v>
      </c>
      <c r="G14" s="184">
        <v>0.11193621182468262</v>
      </c>
      <c r="H14" s="183">
        <f t="shared" si="1"/>
        <v>-2.8058279999999911</v>
      </c>
      <c r="I14" s="181">
        <v>97.000800000000012</v>
      </c>
      <c r="J14" s="185">
        <v>0.1474929545629923</v>
      </c>
      <c r="K14" s="177">
        <v>100.84439999999999</v>
      </c>
      <c r="L14" s="184">
        <v>0.15333727647216797</v>
      </c>
      <c r="M14" s="183">
        <f t="shared" si="2"/>
        <v>-3.8435999999999808</v>
      </c>
      <c r="N14" s="181">
        <v>0</v>
      </c>
      <c r="O14" s="43">
        <v>0</v>
      </c>
      <c r="P14" s="182">
        <f t="shared" si="3"/>
        <v>0</v>
      </c>
      <c r="Q14" s="181">
        <v>425.23249999999996</v>
      </c>
      <c r="R14" s="43">
        <v>631.77750000000003</v>
      </c>
      <c r="S14" s="182">
        <f t="shared" si="4"/>
        <v>-206.54500000000007</v>
      </c>
      <c r="T14" s="181">
        <v>2.5975000000000108</v>
      </c>
      <c r="U14" s="43">
        <v>14.729999999999961</v>
      </c>
      <c r="V14" s="180">
        <f t="shared" si="5"/>
        <v>-12.132499999999951</v>
      </c>
      <c r="W14" s="47">
        <v>427.83</v>
      </c>
      <c r="X14" s="179">
        <v>0.65052979718399206</v>
      </c>
      <c r="Y14" s="178">
        <f t="shared" si="6"/>
        <v>0.16551103008204196</v>
      </c>
      <c r="Z14" s="177">
        <v>646.50749999999994</v>
      </c>
      <c r="AA14" s="176">
        <v>0.98303623472230617</v>
      </c>
      <c r="AB14" s="175">
        <f t="shared" si="7"/>
        <v>0.11386783912019582</v>
      </c>
      <c r="AC14" s="174">
        <f t="shared" si="8"/>
        <v>-218.67749999999995</v>
      </c>
    </row>
    <row r="15" spans="1:30" ht="15" x14ac:dyDescent="0.2">
      <c r="A15" s="405"/>
      <c r="B15" s="202" t="s">
        <v>13</v>
      </c>
      <c r="C15" s="158">
        <f t="shared" si="0"/>
        <v>0.68</v>
      </c>
      <c r="D15" s="153">
        <v>5.1581399999999995</v>
      </c>
      <c r="E15" s="157">
        <v>7.8431240634051769E-3</v>
      </c>
      <c r="F15" s="149">
        <v>0</v>
      </c>
      <c r="G15" s="156">
        <v>0</v>
      </c>
      <c r="H15" s="155">
        <f t="shared" si="1"/>
        <v>5.1581399999999995</v>
      </c>
      <c r="I15" s="153">
        <v>7.5854999999999988</v>
      </c>
      <c r="J15" s="157">
        <v>1.1534005975595847E-2</v>
      </c>
      <c r="K15" s="149">
        <v>0</v>
      </c>
      <c r="L15" s="156">
        <v>0</v>
      </c>
      <c r="M15" s="155">
        <f t="shared" si="2"/>
        <v>7.5854999999999988</v>
      </c>
      <c r="N15" s="153">
        <v>0</v>
      </c>
      <c r="O15" s="21">
        <v>0</v>
      </c>
      <c r="P15" s="154">
        <f t="shared" si="3"/>
        <v>0</v>
      </c>
      <c r="Q15" s="153">
        <v>68.135000000000005</v>
      </c>
      <c r="R15" s="21">
        <v>0</v>
      </c>
      <c r="S15" s="154">
        <f t="shared" si="4"/>
        <v>68.135000000000005</v>
      </c>
      <c r="T15" s="153">
        <v>0</v>
      </c>
      <c r="U15" s="21">
        <v>0</v>
      </c>
      <c r="V15" s="152">
        <f t="shared" si="5"/>
        <v>0</v>
      </c>
      <c r="W15" s="25">
        <v>68.135000000000005</v>
      </c>
      <c r="X15" s="151">
        <v>0.10360154204036956</v>
      </c>
      <c r="Y15" s="150">
        <f t="shared" si="6"/>
        <v>7.5704703896675704E-2</v>
      </c>
      <c r="Z15" s="149">
        <v>0</v>
      </c>
      <c r="AA15" s="148">
        <v>0</v>
      </c>
      <c r="AB15" s="147">
        <f t="shared" si="7"/>
        <v>1</v>
      </c>
      <c r="AC15" s="146">
        <f t="shared" si="8"/>
        <v>68.135000000000005</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23.8</v>
      </c>
      <c r="R16" s="54">
        <v>0</v>
      </c>
      <c r="S16" s="196">
        <f t="shared" si="4"/>
        <v>23.8</v>
      </c>
      <c r="T16" s="195">
        <v>0</v>
      </c>
      <c r="U16" s="54">
        <v>0</v>
      </c>
      <c r="V16" s="194">
        <f t="shared" si="5"/>
        <v>0</v>
      </c>
      <c r="W16" s="58">
        <v>23.8</v>
      </c>
      <c r="X16" s="193">
        <v>3.6188694511789764E-2</v>
      </c>
      <c r="Y16" s="192">
        <f t="shared" si="6"/>
        <v>0</v>
      </c>
      <c r="Z16" s="191">
        <v>0</v>
      </c>
      <c r="AA16" s="190">
        <v>0</v>
      </c>
      <c r="AB16" s="189">
        <f t="shared" si="7"/>
        <v>1</v>
      </c>
      <c r="AC16" s="188">
        <f t="shared" si="8"/>
        <v>23.8</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7.38</v>
      </c>
      <c r="R17" s="43">
        <v>0</v>
      </c>
      <c r="S17" s="182">
        <f t="shared" si="4"/>
        <v>7.38</v>
      </c>
      <c r="T17" s="181">
        <v>0</v>
      </c>
      <c r="U17" s="43">
        <v>0</v>
      </c>
      <c r="V17" s="180">
        <f t="shared" si="5"/>
        <v>0</v>
      </c>
      <c r="W17" s="47">
        <v>7.38</v>
      </c>
      <c r="X17" s="179">
        <v>1.1221536365420523E-2</v>
      </c>
      <c r="Y17" s="178">
        <f t="shared" si="6"/>
        <v>0</v>
      </c>
      <c r="Z17" s="177">
        <v>0</v>
      </c>
      <c r="AA17" s="176">
        <v>0</v>
      </c>
      <c r="AB17" s="175">
        <f t="shared" si="7"/>
        <v>1</v>
      </c>
      <c r="AC17" s="174">
        <f t="shared" si="8"/>
        <v>7.38</v>
      </c>
    </row>
    <row r="18" spans="1:29" ht="15" x14ac:dyDescent="0.2">
      <c r="A18" s="405"/>
      <c r="B18" s="173" t="s">
        <v>10</v>
      </c>
      <c r="C18" s="172">
        <f t="shared" si="0"/>
        <v>0.69302977999364135</v>
      </c>
      <c r="D18" s="167">
        <f>SUM(D6:D17)</f>
        <v>595.82047199999988</v>
      </c>
      <c r="E18" s="171">
        <v>0.90596491786043609</v>
      </c>
      <c r="F18" s="163">
        <f>SUM(F6:F17)</f>
        <v>476.57069200000001</v>
      </c>
      <c r="G18" s="170">
        <v>0.7246416455225716</v>
      </c>
      <c r="H18" s="169">
        <f>SUM(H6:H17)</f>
        <v>119.24978</v>
      </c>
      <c r="I18" s="167">
        <f>SUM(I6:I17)</f>
        <v>859.73285593220339</v>
      </c>
      <c r="J18" s="171">
        <v>1.3072525077764312</v>
      </c>
      <c r="K18" s="163">
        <f>SUM(K6:K17)</f>
        <v>686.52204067796606</v>
      </c>
      <c r="L18" s="170">
        <v>1.0438796795426839</v>
      </c>
      <c r="M18" s="169">
        <f t="shared" ref="M18:W18" si="9">SUM(M6:M17)</f>
        <v>173.2108152542373</v>
      </c>
      <c r="N18" s="167">
        <f t="shared" si="9"/>
        <v>0</v>
      </c>
      <c r="O18" s="32">
        <f t="shared" si="9"/>
        <v>0</v>
      </c>
      <c r="P18" s="168">
        <f t="shared" si="9"/>
        <v>0</v>
      </c>
      <c r="Q18" s="167">
        <f t="shared" si="9"/>
        <v>2596.0525000000007</v>
      </c>
      <c r="R18" s="32">
        <f t="shared" si="9"/>
        <v>3907.5025000000001</v>
      </c>
      <c r="S18" s="168">
        <f t="shared" si="9"/>
        <v>-1311.4500000000003</v>
      </c>
      <c r="T18" s="167">
        <f t="shared" si="9"/>
        <v>573.39499999999987</v>
      </c>
      <c r="U18" s="32">
        <f t="shared" si="9"/>
        <v>451.18500000000006</v>
      </c>
      <c r="V18" s="166">
        <f t="shared" si="9"/>
        <v>122.20999999999985</v>
      </c>
      <c r="W18" s="36">
        <f t="shared" si="9"/>
        <v>3169.4475000000002</v>
      </c>
      <c r="X18" s="165">
        <v>4.819250728935117</v>
      </c>
      <c r="Y18" s="164">
        <f t="shared" si="6"/>
        <v>0.18798874945869898</v>
      </c>
      <c r="Z18" s="163">
        <f>SUM(Z6:Z17)</f>
        <v>4358.6875</v>
      </c>
      <c r="AA18" s="162">
        <v>6.6275298404599825</v>
      </c>
      <c r="AB18" s="161">
        <f t="shared" si="7"/>
        <v>0.1093381188717934</v>
      </c>
      <c r="AC18" s="160">
        <f>SUM(AC6:AC17)</f>
        <v>-1189.2400000000002</v>
      </c>
    </row>
    <row r="19" spans="1:29" ht="15" x14ac:dyDescent="0.2">
      <c r="A19" s="405"/>
      <c r="B19" s="159" t="s">
        <v>9</v>
      </c>
      <c r="C19" s="158">
        <f t="shared" si="0"/>
        <v>0.69320194852054906</v>
      </c>
      <c r="D19" s="153">
        <f>SUM(D9:D14)</f>
        <v>590.38862999999992</v>
      </c>
      <c r="E19" s="157">
        <v>0.89770562076907867</v>
      </c>
      <c r="F19" s="149">
        <f>SUM(F9:F14)</f>
        <v>476.57069200000001</v>
      </c>
      <c r="G19" s="156">
        <v>0.7246416455225716</v>
      </c>
      <c r="H19" s="155">
        <f>SUM(H9:H14)</f>
        <v>113.817938</v>
      </c>
      <c r="I19" s="153">
        <f>SUM(I9:I14)</f>
        <v>851.68345423728806</v>
      </c>
      <c r="J19" s="157">
        <v>1.2950131237873568</v>
      </c>
      <c r="K19" s="149">
        <f>SUM(K9:K14)</f>
        <v>686.52204067796606</v>
      </c>
      <c r="L19" s="156">
        <v>1.0438796795426839</v>
      </c>
      <c r="M19" s="155">
        <f t="shared" ref="M19:W19" si="10">SUM(M9:M14)</f>
        <v>165.16141355932206</v>
      </c>
      <c r="N19" s="153">
        <f t="shared" si="10"/>
        <v>0</v>
      </c>
      <c r="O19" s="21">
        <f t="shared" si="10"/>
        <v>0</v>
      </c>
      <c r="P19" s="154">
        <f t="shared" si="10"/>
        <v>0</v>
      </c>
      <c r="Q19" s="153">
        <f t="shared" si="10"/>
        <v>2496.1325000000002</v>
      </c>
      <c r="R19" s="21">
        <f t="shared" si="10"/>
        <v>3907.5025000000001</v>
      </c>
      <c r="S19" s="154">
        <f t="shared" si="10"/>
        <v>-1411.3700000000003</v>
      </c>
      <c r="T19" s="153">
        <f t="shared" si="10"/>
        <v>572.95749999999987</v>
      </c>
      <c r="U19" s="21">
        <f t="shared" si="10"/>
        <v>451.18500000000006</v>
      </c>
      <c r="V19" s="152">
        <f t="shared" si="10"/>
        <v>121.77249999999985</v>
      </c>
      <c r="W19" s="25">
        <f t="shared" si="10"/>
        <v>3069.0899999999997</v>
      </c>
      <c r="X19" s="151">
        <v>4.6666537999659168</v>
      </c>
      <c r="Y19" s="150">
        <f t="shared" si="6"/>
        <v>0.19236602054680702</v>
      </c>
      <c r="Z19" s="149">
        <f>SUM(Z9:Z14)</f>
        <v>4358.6875</v>
      </c>
      <c r="AA19" s="148">
        <v>6.6275298404599825</v>
      </c>
      <c r="AB19" s="147">
        <f t="shared" si="7"/>
        <v>0.1093381188717934</v>
      </c>
      <c r="AC19" s="146">
        <f>SUM(AC9:AC14)</f>
        <v>-1289.5975000000003</v>
      </c>
    </row>
    <row r="20" spans="1:29" ht="15.75" thickBot="1" x14ac:dyDescent="0.25">
      <c r="A20" s="406"/>
      <c r="B20" s="261" t="s">
        <v>8</v>
      </c>
      <c r="C20" s="260">
        <f t="shared" si="0"/>
        <v>0.67481313591682879</v>
      </c>
      <c r="D20" s="255">
        <f>SUM(D6:D8,D15:D17)</f>
        <v>5.4318419999999996</v>
      </c>
      <c r="E20" s="259">
        <v>8.2592970913575245E-3</v>
      </c>
      <c r="F20" s="249">
        <f>SUM(F6:F8,F15:F17)</f>
        <v>0</v>
      </c>
      <c r="G20" s="258">
        <v>0</v>
      </c>
      <c r="H20" s="257">
        <f>SUM(H6:H8,H15:H17)</f>
        <v>5.4318419999999996</v>
      </c>
      <c r="I20" s="255">
        <f>SUM(I6:I8,I15:I17)</f>
        <v>8.0494016949152538</v>
      </c>
      <c r="J20" s="259">
        <v>1.2239383989074405E-2</v>
      </c>
      <c r="K20" s="249">
        <f>SUM(K6:K8,K15:K17)</f>
        <v>0</v>
      </c>
      <c r="L20" s="258">
        <v>0</v>
      </c>
      <c r="M20" s="257">
        <f t="shared" ref="M20:W20" si="11">SUM(M6:M8,M15:M17)</f>
        <v>8.0494016949152538</v>
      </c>
      <c r="N20" s="255">
        <f t="shared" si="11"/>
        <v>0</v>
      </c>
      <c r="O20" s="254">
        <f t="shared" si="11"/>
        <v>0</v>
      </c>
      <c r="P20" s="256">
        <f t="shared" si="11"/>
        <v>0</v>
      </c>
      <c r="Q20" s="255">
        <f t="shared" si="11"/>
        <v>99.92</v>
      </c>
      <c r="R20" s="254">
        <f t="shared" si="11"/>
        <v>0</v>
      </c>
      <c r="S20" s="256">
        <f t="shared" si="11"/>
        <v>99.92</v>
      </c>
      <c r="T20" s="255">
        <f t="shared" si="11"/>
        <v>0.4375</v>
      </c>
      <c r="U20" s="254">
        <f t="shared" si="11"/>
        <v>0</v>
      </c>
      <c r="V20" s="253">
        <f t="shared" si="11"/>
        <v>0.4375</v>
      </c>
      <c r="W20" s="252">
        <f t="shared" si="11"/>
        <v>100.3575</v>
      </c>
      <c r="X20" s="251">
        <v>0.15259692896919919</v>
      </c>
      <c r="Y20" s="250">
        <f t="shared" si="6"/>
        <v>5.4124923398849112E-2</v>
      </c>
      <c r="Z20" s="249">
        <f>SUM(Z6:Z8,Z15:Z17)</f>
        <v>0</v>
      </c>
      <c r="AA20" s="248">
        <v>0</v>
      </c>
      <c r="AB20" s="247">
        <f t="shared" si="7"/>
        <v>1</v>
      </c>
      <c r="AC20" s="246">
        <f>SUM(AC6:AC8,AC15:AC17)</f>
        <v>100.3575</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v>
      </c>
      <c r="R21" s="88">
        <v>0</v>
      </c>
      <c r="S21" s="240">
        <f t="shared" ref="S21:S32" si="15">Q21-R21</f>
        <v>0</v>
      </c>
      <c r="T21" s="239">
        <v>0</v>
      </c>
      <c r="U21" s="88">
        <v>0</v>
      </c>
      <c r="V21" s="238">
        <f t="shared" ref="V21:V32" si="16">T21-U21</f>
        <v>0</v>
      </c>
      <c r="W21" s="92">
        <v>0</v>
      </c>
      <c r="X21" s="237">
        <v>0</v>
      </c>
      <c r="Y21" s="236">
        <f t="shared" si="6"/>
        <v>1</v>
      </c>
      <c r="Z21" s="235">
        <v>0</v>
      </c>
      <c r="AA21" s="234">
        <v>0</v>
      </c>
      <c r="AB21" s="233">
        <f t="shared" si="7"/>
        <v>1</v>
      </c>
      <c r="AC21" s="232">
        <f t="shared" ref="AC21:AC32" si="17">W21-Z21</f>
        <v>0</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0</v>
      </c>
      <c r="R22" s="66">
        <v>0</v>
      </c>
      <c r="S22" s="211">
        <f t="shared" si="15"/>
        <v>0</v>
      </c>
      <c r="T22" s="210">
        <v>0</v>
      </c>
      <c r="U22" s="66">
        <v>0</v>
      </c>
      <c r="V22" s="209">
        <f t="shared" si="16"/>
        <v>0</v>
      </c>
      <c r="W22" s="70">
        <v>0</v>
      </c>
      <c r="X22" s="208">
        <v>0</v>
      </c>
      <c r="Y22" s="207">
        <f t="shared" si="6"/>
        <v>1</v>
      </c>
      <c r="Z22" s="206">
        <v>0</v>
      </c>
      <c r="AA22" s="205">
        <v>0</v>
      </c>
      <c r="AB22" s="204">
        <f t="shared" si="7"/>
        <v>1</v>
      </c>
      <c r="AC22" s="203">
        <f t="shared" si="17"/>
        <v>0</v>
      </c>
    </row>
    <row r="23" spans="1:29" ht="15" x14ac:dyDescent="0.2">
      <c r="A23" s="405"/>
      <c r="B23" s="231" t="s">
        <v>20</v>
      </c>
      <c r="C23" s="230">
        <f t="shared" si="0"/>
        <v>0.59000000000000008</v>
      </c>
      <c r="D23" s="225">
        <v>0.32120400000000005</v>
      </c>
      <c r="E23" s="229">
        <v>4.884014047044084E-4</v>
      </c>
      <c r="F23" s="221">
        <v>0</v>
      </c>
      <c r="G23" s="228">
        <v>0</v>
      </c>
      <c r="H23" s="227">
        <f t="shared" si="12"/>
        <v>0.32120400000000005</v>
      </c>
      <c r="I23" s="225">
        <v>0.54441355932203395</v>
      </c>
      <c r="J23" s="229">
        <v>8.2779899102442098E-4</v>
      </c>
      <c r="K23" s="221">
        <v>0</v>
      </c>
      <c r="L23" s="228">
        <v>0</v>
      </c>
      <c r="M23" s="227">
        <f t="shared" si="13"/>
        <v>0.54441355932203395</v>
      </c>
      <c r="N23" s="225">
        <v>0</v>
      </c>
      <c r="O23" s="77">
        <v>0</v>
      </c>
      <c r="P23" s="226">
        <f t="shared" si="14"/>
        <v>0</v>
      </c>
      <c r="Q23" s="225">
        <v>0.71</v>
      </c>
      <c r="R23" s="77">
        <v>0</v>
      </c>
      <c r="S23" s="226">
        <f t="shared" si="15"/>
        <v>0.71</v>
      </c>
      <c r="T23" s="225">
        <v>0</v>
      </c>
      <c r="U23" s="77">
        <v>0</v>
      </c>
      <c r="V23" s="224">
        <f t="shared" si="16"/>
        <v>0</v>
      </c>
      <c r="W23" s="81">
        <v>0.71</v>
      </c>
      <c r="X23" s="223">
        <v>1.0795787018222996E-3</v>
      </c>
      <c r="Y23" s="222">
        <f t="shared" si="6"/>
        <v>0.45240000000000008</v>
      </c>
      <c r="Z23" s="221">
        <v>0</v>
      </c>
      <c r="AA23" s="220">
        <v>0</v>
      </c>
      <c r="AB23" s="219">
        <f t="shared" si="7"/>
        <v>1</v>
      </c>
      <c r="AC23" s="218">
        <f t="shared" si="17"/>
        <v>0.71</v>
      </c>
    </row>
    <row r="24" spans="1:29" ht="15" x14ac:dyDescent="0.2">
      <c r="A24" s="405"/>
      <c r="B24" s="201" t="s">
        <v>19</v>
      </c>
      <c r="C24" s="200">
        <f t="shared" si="0"/>
        <v>0.58999999999999975</v>
      </c>
      <c r="D24" s="195">
        <v>7.5976809999999988</v>
      </c>
      <c r="E24" s="199">
        <v>1.1552527592732323E-2</v>
      </c>
      <c r="F24" s="191">
        <v>7.6456760000000008</v>
      </c>
      <c r="G24" s="198">
        <v>1.1625505577192384E-2</v>
      </c>
      <c r="H24" s="197">
        <f t="shared" si="12"/>
        <v>-4.7995000000002008E-2</v>
      </c>
      <c r="I24" s="195">
        <v>12.877425423728816</v>
      </c>
      <c r="J24" s="199">
        <v>1.9580555241919199E-2</v>
      </c>
      <c r="K24" s="191">
        <v>12.958772881355932</v>
      </c>
      <c r="L24" s="198">
        <v>1.9704246741004038E-2</v>
      </c>
      <c r="M24" s="197">
        <f t="shared" si="13"/>
        <v>-8.1347457627115816E-2</v>
      </c>
      <c r="N24" s="195">
        <v>0</v>
      </c>
      <c r="O24" s="54">
        <v>0</v>
      </c>
      <c r="P24" s="196">
        <f t="shared" si="14"/>
        <v>0</v>
      </c>
      <c r="Q24" s="195">
        <v>17.594166666666666</v>
      </c>
      <c r="R24" s="54">
        <v>77.904166666666654</v>
      </c>
      <c r="S24" s="196">
        <f t="shared" si="15"/>
        <v>-60.309999999999988</v>
      </c>
      <c r="T24" s="195">
        <v>0</v>
      </c>
      <c r="U24" s="54">
        <v>4.2766666666666744</v>
      </c>
      <c r="V24" s="194">
        <f t="shared" si="16"/>
        <v>-4.2766666666666744</v>
      </c>
      <c r="W24" s="58">
        <v>17.594166666666666</v>
      </c>
      <c r="X24" s="193">
        <v>2.6752517760063627E-2</v>
      </c>
      <c r="Y24" s="192">
        <f t="shared" si="6"/>
        <v>0.431829545777483</v>
      </c>
      <c r="Z24" s="191">
        <v>82.180833333333325</v>
      </c>
      <c r="AA24" s="190">
        <v>0.12495870034971193</v>
      </c>
      <c r="AB24" s="189">
        <f t="shared" si="7"/>
        <v>9.3034783049575645E-2</v>
      </c>
      <c r="AC24" s="188">
        <f t="shared" si="17"/>
        <v>-64.586666666666659</v>
      </c>
    </row>
    <row r="25" spans="1:29" ht="15" x14ac:dyDescent="0.2">
      <c r="A25" s="405"/>
      <c r="B25" s="217" t="s">
        <v>18</v>
      </c>
      <c r="C25" s="215">
        <f t="shared" si="0"/>
        <v>0.62999999999999989</v>
      </c>
      <c r="D25" s="210">
        <v>50.553184499999993</v>
      </c>
      <c r="E25" s="214">
        <v>7.6867804641539708E-2</v>
      </c>
      <c r="F25" s="206">
        <v>48.005685</v>
      </c>
      <c r="G25" s="213">
        <v>7.2994246513250191E-2</v>
      </c>
      <c r="H25" s="212">
        <f t="shared" si="12"/>
        <v>2.5474994999999936</v>
      </c>
      <c r="I25" s="210">
        <v>80.24315</v>
      </c>
      <c r="J25" s="214">
        <v>0.12201238831990431</v>
      </c>
      <c r="K25" s="206">
        <v>76.199500000000015</v>
      </c>
      <c r="L25" s="213">
        <v>0.1158638833543654</v>
      </c>
      <c r="M25" s="212">
        <f t="shared" si="13"/>
        <v>4.0436499999999853</v>
      </c>
      <c r="N25" s="210">
        <v>0</v>
      </c>
      <c r="O25" s="66">
        <v>0</v>
      </c>
      <c r="P25" s="211">
        <f t="shared" si="14"/>
        <v>0</v>
      </c>
      <c r="Q25" s="210">
        <v>169.04833333333335</v>
      </c>
      <c r="R25" s="66">
        <v>411.37999999999988</v>
      </c>
      <c r="S25" s="211">
        <f t="shared" si="15"/>
        <v>-242.33166666666654</v>
      </c>
      <c r="T25" s="210">
        <v>54.346666666666671</v>
      </c>
      <c r="U25" s="66">
        <v>67.967500000000015</v>
      </c>
      <c r="V25" s="209">
        <f t="shared" si="16"/>
        <v>-13.620833333333344</v>
      </c>
      <c r="W25" s="70">
        <v>223.39500000000001</v>
      </c>
      <c r="X25" s="208">
        <v>0.33967955506139808</v>
      </c>
      <c r="Y25" s="207">
        <f t="shared" si="6"/>
        <v>0.22629505808097761</v>
      </c>
      <c r="Z25" s="206">
        <v>479.34749999999991</v>
      </c>
      <c r="AA25" s="205">
        <v>0.72886387477879322</v>
      </c>
      <c r="AB25" s="204">
        <f t="shared" si="7"/>
        <v>0.1001479824135935</v>
      </c>
      <c r="AC25" s="203">
        <f t="shared" si="17"/>
        <v>-255.9524999999999</v>
      </c>
    </row>
    <row r="26" spans="1:29" ht="15" x14ac:dyDescent="0.2">
      <c r="A26" s="405"/>
      <c r="B26" s="217" t="s">
        <v>17</v>
      </c>
      <c r="C26" s="215">
        <f t="shared" si="0"/>
        <v>0.68</v>
      </c>
      <c r="D26" s="210">
        <v>125.88159999999999</v>
      </c>
      <c r="E26" s="214">
        <v>0.19140717508635771</v>
      </c>
      <c r="F26" s="206">
        <v>91.334063999999998</v>
      </c>
      <c r="G26" s="213">
        <v>0.13887649312103284</v>
      </c>
      <c r="H26" s="212">
        <f t="shared" si="12"/>
        <v>34.547535999999994</v>
      </c>
      <c r="I26" s="210">
        <v>185.11999999999998</v>
      </c>
      <c r="J26" s="214">
        <v>0.28148113983287898</v>
      </c>
      <c r="K26" s="206">
        <v>134.31480000000002</v>
      </c>
      <c r="L26" s="213">
        <v>0.2042301369426954</v>
      </c>
      <c r="M26" s="212">
        <f t="shared" si="13"/>
        <v>50.805199999999957</v>
      </c>
      <c r="N26" s="210">
        <v>0</v>
      </c>
      <c r="O26" s="66">
        <v>0</v>
      </c>
      <c r="P26" s="211">
        <f t="shared" si="14"/>
        <v>0</v>
      </c>
      <c r="Q26" s="210">
        <v>517.80500000000006</v>
      </c>
      <c r="R26" s="66">
        <v>706.0300000000002</v>
      </c>
      <c r="S26" s="211">
        <f t="shared" si="15"/>
        <v>-188.22500000000014</v>
      </c>
      <c r="T26" s="210">
        <v>34.898333333333326</v>
      </c>
      <c r="U26" s="66">
        <v>118.71749999999996</v>
      </c>
      <c r="V26" s="209">
        <f t="shared" si="16"/>
        <v>-83.819166666666632</v>
      </c>
      <c r="W26" s="70">
        <v>552.70333333333338</v>
      </c>
      <c r="X26" s="208">
        <v>0.84040386914487009</v>
      </c>
      <c r="Y26" s="207">
        <f t="shared" si="6"/>
        <v>0.22775618022929717</v>
      </c>
      <c r="Z26" s="206">
        <v>824.74750000000017</v>
      </c>
      <c r="AA26" s="205">
        <v>1.2540561045256791</v>
      </c>
      <c r="AB26" s="204">
        <f t="shared" si="7"/>
        <v>0.11074185008138852</v>
      </c>
      <c r="AC26" s="203">
        <f t="shared" si="17"/>
        <v>-272.0441666666668</v>
      </c>
    </row>
    <row r="27" spans="1:29" ht="15" x14ac:dyDescent="0.2">
      <c r="A27" s="405"/>
      <c r="B27" s="217" t="s">
        <v>16</v>
      </c>
      <c r="C27" s="215">
        <f t="shared" si="0"/>
        <v>0.67999999999999994</v>
      </c>
      <c r="D27" s="210">
        <v>202.69191799999999</v>
      </c>
      <c r="E27" s="214">
        <v>0.30819982775255206</v>
      </c>
      <c r="F27" s="206">
        <v>151.82722666666663</v>
      </c>
      <c r="G27" s="213">
        <v>0.23085836626911535</v>
      </c>
      <c r="H27" s="212">
        <f t="shared" si="12"/>
        <v>50.864691333333354</v>
      </c>
      <c r="I27" s="210">
        <v>298.07634999999999</v>
      </c>
      <c r="J27" s="214">
        <v>0.4532350408125766</v>
      </c>
      <c r="K27" s="206">
        <v>223.27533333333329</v>
      </c>
      <c r="L27" s="213">
        <v>0.33949759745458141</v>
      </c>
      <c r="M27" s="212">
        <f t="shared" si="13"/>
        <v>74.801016666666698</v>
      </c>
      <c r="N27" s="210">
        <v>0</v>
      </c>
      <c r="O27" s="66">
        <v>0</v>
      </c>
      <c r="P27" s="211">
        <f t="shared" si="14"/>
        <v>0</v>
      </c>
      <c r="Q27" s="210">
        <v>884.03083333333325</v>
      </c>
      <c r="R27" s="66">
        <v>1351.5575000000001</v>
      </c>
      <c r="S27" s="211">
        <f t="shared" si="15"/>
        <v>-467.52666666666687</v>
      </c>
      <c r="T27" s="210">
        <v>40.135833333333331</v>
      </c>
      <c r="U27" s="66">
        <v>44.874166666666817</v>
      </c>
      <c r="V27" s="209">
        <f t="shared" si="16"/>
        <v>-4.7383333333334861</v>
      </c>
      <c r="W27" s="70">
        <v>924.16666666666663</v>
      </c>
      <c r="X27" s="208">
        <v>1.4052262679823124</v>
      </c>
      <c r="Y27" s="207">
        <f t="shared" si="6"/>
        <v>0.21932398701532912</v>
      </c>
      <c r="Z27" s="206">
        <v>1396.4316666666668</v>
      </c>
      <c r="AA27" s="205">
        <v>2.1233209632479051</v>
      </c>
      <c r="AB27" s="204">
        <f t="shared" si="7"/>
        <v>0.10872513871665754</v>
      </c>
      <c r="AC27" s="203">
        <f t="shared" si="17"/>
        <v>-472.26500000000021</v>
      </c>
    </row>
    <row r="28" spans="1:29" ht="15" x14ac:dyDescent="0.2">
      <c r="A28" s="405"/>
      <c r="B28" s="217" t="s">
        <v>15</v>
      </c>
      <c r="C28" s="215">
        <f t="shared" si="0"/>
        <v>0.73</v>
      </c>
      <c r="D28" s="210">
        <v>160.65288849999999</v>
      </c>
      <c r="E28" s="214">
        <v>0.24427808001525722</v>
      </c>
      <c r="F28" s="206">
        <v>135.3772103333333</v>
      </c>
      <c r="G28" s="213">
        <v>0.20584556731869261</v>
      </c>
      <c r="H28" s="212">
        <f t="shared" si="12"/>
        <v>25.275678166666694</v>
      </c>
      <c r="I28" s="210">
        <v>220.07245</v>
      </c>
      <c r="J28" s="214">
        <v>0.33462750687021542</v>
      </c>
      <c r="K28" s="206">
        <v>185.44823333333332</v>
      </c>
      <c r="L28" s="213">
        <v>0.28198022920368854</v>
      </c>
      <c r="M28" s="212">
        <f t="shared" si="13"/>
        <v>34.624216666666683</v>
      </c>
      <c r="N28" s="210">
        <v>0</v>
      </c>
      <c r="O28" s="66">
        <v>0</v>
      </c>
      <c r="P28" s="211">
        <f t="shared" si="14"/>
        <v>0</v>
      </c>
      <c r="Q28" s="210">
        <v>889.23</v>
      </c>
      <c r="R28" s="66">
        <v>1060.1208333333334</v>
      </c>
      <c r="S28" s="211">
        <f t="shared" si="15"/>
        <v>-170.89083333333338</v>
      </c>
      <c r="T28" s="210">
        <v>107.4016666666667</v>
      </c>
      <c r="U28" s="66">
        <v>49.550833333333252</v>
      </c>
      <c r="V28" s="209">
        <f t="shared" si="16"/>
        <v>57.850833333333448</v>
      </c>
      <c r="W28" s="70">
        <v>996.63166666666666</v>
      </c>
      <c r="X28" s="208">
        <v>1.5154117195704151</v>
      </c>
      <c r="Y28" s="207">
        <f t="shared" si="6"/>
        <v>0.16119584985425908</v>
      </c>
      <c r="Z28" s="206">
        <v>1109.6716666666666</v>
      </c>
      <c r="AA28" s="205">
        <v>1.6872928109542831</v>
      </c>
      <c r="AB28" s="204">
        <f t="shared" si="7"/>
        <v>0.12199753710932511</v>
      </c>
      <c r="AC28" s="203">
        <f t="shared" si="17"/>
        <v>-113.03999999999996</v>
      </c>
    </row>
    <row r="29" spans="1:29" ht="15" x14ac:dyDescent="0.2">
      <c r="A29" s="405"/>
      <c r="B29" s="216" t="s">
        <v>14</v>
      </c>
      <c r="C29" s="215">
        <f t="shared" si="0"/>
        <v>0.73</v>
      </c>
      <c r="D29" s="210">
        <v>65.126074000000003</v>
      </c>
      <c r="E29" s="214">
        <v>9.9026369610849319E-2</v>
      </c>
      <c r="F29" s="206">
        <v>54.725934333333328</v>
      </c>
      <c r="G29" s="213">
        <v>8.321260995224368E-2</v>
      </c>
      <c r="H29" s="212">
        <f t="shared" si="12"/>
        <v>10.400139666666675</v>
      </c>
      <c r="I29" s="210">
        <v>89.213800000000006</v>
      </c>
      <c r="J29" s="214">
        <v>0.1356525611107525</v>
      </c>
      <c r="K29" s="206">
        <v>74.967033333333333</v>
      </c>
      <c r="L29" s="213">
        <v>0.11398987664690917</v>
      </c>
      <c r="M29" s="212">
        <f t="shared" si="13"/>
        <v>14.246766666666673</v>
      </c>
      <c r="N29" s="210">
        <v>0</v>
      </c>
      <c r="O29" s="66">
        <v>0</v>
      </c>
      <c r="P29" s="211">
        <f t="shared" si="14"/>
        <v>0</v>
      </c>
      <c r="Q29" s="210">
        <v>371.96083333333331</v>
      </c>
      <c r="R29" s="66">
        <v>439.67416666666662</v>
      </c>
      <c r="S29" s="211">
        <f t="shared" si="15"/>
        <v>-67.71333333333331</v>
      </c>
      <c r="T29" s="210">
        <v>45.885833333333345</v>
      </c>
      <c r="U29" s="66">
        <v>20.45</v>
      </c>
      <c r="V29" s="209">
        <f t="shared" si="16"/>
        <v>25.435833333333346</v>
      </c>
      <c r="W29" s="70">
        <v>417.84666666666664</v>
      </c>
      <c r="X29" s="208">
        <v>0.63534980557855647</v>
      </c>
      <c r="Y29" s="207">
        <f t="shared" si="6"/>
        <v>0.15586117874180322</v>
      </c>
      <c r="Z29" s="206">
        <v>460.12416666666661</v>
      </c>
      <c r="AA29" s="205">
        <v>0.69963415475418134</v>
      </c>
      <c r="AB29" s="204">
        <f t="shared" si="7"/>
        <v>0.11893731800655258</v>
      </c>
      <c r="AC29" s="203">
        <f t="shared" si="17"/>
        <v>-42.277499999999975</v>
      </c>
    </row>
    <row r="30" spans="1:29" ht="15" x14ac:dyDescent="0.2">
      <c r="A30" s="405"/>
      <c r="B30" s="202" t="s">
        <v>13</v>
      </c>
      <c r="C30" s="158">
        <f t="shared" si="0"/>
        <v>0.68</v>
      </c>
      <c r="D30" s="153">
        <v>7.0883539999999998</v>
      </c>
      <c r="E30" s="157">
        <v>1.0778078886446343E-2</v>
      </c>
      <c r="F30" s="149">
        <v>0</v>
      </c>
      <c r="G30" s="156">
        <v>0</v>
      </c>
      <c r="H30" s="155">
        <f t="shared" si="12"/>
        <v>7.0883539999999998</v>
      </c>
      <c r="I30" s="153">
        <v>10.424049999999999</v>
      </c>
      <c r="J30" s="157">
        <v>1.5850116009479918E-2</v>
      </c>
      <c r="K30" s="149">
        <v>0</v>
      </c>
      <c r="L30" s="156">
        <v>0</v>
      </c>
      <c r="M30" s="155">
        <f t="shared" si="13"/>
        <v>10.424049999999999</v>
      </c>
      <c r="N30" s="153">
        <v>0</v>
      </c>
      <c r="O30" s="21">
        <v>0</v>
      </c>
      <c r="P30" s="154">
        <f t="shared" si="14"/>
        <v>0</v>
      </c>
      <c r="Q30" s="153">
        <v>71.774166666666659</v>
      </c>
      <c r="R30" s="21">
        <v>0</v>
      </c>
      <c r="S30" s="154">
        <f t="shared" si="15"/>
        <v>71.774166666666659</v>
      </c>
      <c r="T30" s="153">
        <v>0</v>
      </c>
      <c r="U30" s="21">
        <v>0</v>
      </c>
      <c r="V30" s="152">
        <f t="shared" si="16"/>
        <v>0</v>
      </c>
      <c r="W30" s="25">
        <v>71.774166666666659</v>
      </c>
      <c r="X30" s="151">
        <v>0.109135016442785</v>
      </c>
      <c r="Y30" s="150">
        <f t="shared" si="6"/>
        <v>9.8759126426639116E-2</v>
      </c>
      <c r="Z30" s="149">
        <v>0</v>
      </c>
      <c r="AA30" s="148">
        <v>0</v>
      </c>
      <c r="AB30" s="147">
        <f t="shared" si="7"/>
        <v>1</v>
      </c>
      <c r="AC30" s="146">
        <f t="shared" si="17"/>
        <v>71.774166666666659</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0</v>
      </c>
      <c r="O31" s="54">
        <v>0</v>
      </c>
      <c r="P31" s="196">
        <f t="shared" si="14"/>
        <v>0</v>
      </c>
      <c r="Q31" s="195">
        <v>23.800000000000008</v>
      </c>
      <c r="R31" s="54">
        <v>0</v>
      </c>
      <c r="S31" s="196">
        <f t="shared" si="15"/>
        <v>23.800000000000008</v>
      </c>
      <c r="T31" s="195">
        <v>0</v>
      </c>
      <c r="U31" s="54">
        <v>0</v>
      </c>
      <c r="V31" s="194">
        <f t="shared" si="16"/>
        <v>0</v>
      </c>
      <c r="W31" s="58">
        <v>23.800000000000008</v>
      </c>
      <c r="X31" s="193">
        <v>3.6188694511789771E-2</v>
      </c>
      <c r="Y31" s="192">
        <f t="shared" si="6"/>
        <v>0</v>
      </c>
      <c r="Z31" s="191">
        <v>0</v>
      </c>
      <c r="AA31" s="190">
        <v>0</v>
      </c>
      <c r="AB31" s="189">
        <f t="shared" si="7"/>
        <v>1</v>
      </c>
      <c r="AC31" s="188">
        <f t="shared" si="17"/>
        <v>23.800000000000008</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7.379999999999999</v>
      </c>
      <c r="R32" s="43">
        <v>0</v>
      </c>
      <c r="S32" s="182">
        <f t="shared" si="15"/>
        <v>7.379999999999999</v>
      </c>
      <c r="T32" s="181">
        <v>0</v>
      </c>
      <c r="U32" s="43">
        <v>0</v>
      </c>
      <c r="V32" s="180">
        <f t="shared" si="16"/>
        <v>0</v>
      </c>
      <c r="W32" s="47">
        <v>7.379999999999999</v>
      </c>
      <c r="X32" s="179">
        <v>1.1221536365420521E-2</v>
      </c>
      <c r="Y32" s="178">
        <f t="shared" si="6"/>
        <v>0</v>
      </c>
      <c r="Z32" s="177">
        <v>0</v>
      </c>
      <c r="AA32" s="176">
        <v>0</v>
      </c>
      <c r="AB32" s="175">
        <f t="shared" si="7"/>
        <v>1</v>
      </c>
      <c r="AC32" s="174">
        <f t="shared" si="17"/>
        <v>7.379999999999999</v>
      </c>
    </row>
    <row r="33" spans="1:29" ht="15" x14ac:dyDescent="0.2">
      <c r="A33" s="405"/>
      <c r="B33" s="173" t="s">
        <v>10</v>
      </c>
      <c r="C33" s="172">
        <f t="shared" si="0"/>
        <v>0.69142595755442926</v>
      </c>
      <c r="D33" s="167">
        <f>SUM(D21:D32)</f>
        <v>619.91290399999991</v>
      </c>
      <c r="E33" s="171">
        <v>0.94259826499043908</v>
      </c>
      <c r="F33" s="163">
        <f>SUM(F21:F32)</f>
        <v>488.91579633333328</v>
      </c>
      <c r="G33" s="170">
        <v>0.74341278875152705</v>
      </c>
      <c r="H33" s="169">
        <f>SUM(H21:H32)</f>
        <v>130.99710766666672</v>
      </c>
      <c r="I33" s="167">
        <f>SUM(I21:I32)</f>
        <v>896.57163898305078</v>
      </c>
      <c r="J33" s="171">
        <v>1.3632671071887512</v>
      </c>
      <c r="K33" s="163">
        <f>SUM(K21:K32)</f>
        <v>707.16367288135586</v>
      </c>
      <c r="L33" s="170">
        <v>1.0752659703432439</v>
      </c>
      <c r="M33" s="169">
        <f t="shared" ref="M33:W33" si="18">SUM(M21:M32)</f>
        <v>189.40796610169491</v>
      </c>
      <c r="N33" s="167">
        <f t="shared" si="18"/>
        <v>0</v>
      </c>
      <c r="O33" s="32">
        <f t="shared" si="18"/>
        <v>0</v>
      </c>
      <c r="P33" s="168">
        <f t="shared" si="18"/>
        <v>0</v>
      </c>
      <c r="Q33" s="167">
        <f t="shared" si="18"/>
        <v>2953.3333333333335</v>
      </c>
      <c r="R33" s="32">
        <f t="shared" si="18"/>
        <v>4046.666666666667</v>
      </c>
      <c r="S33" s="168">
        <f t="shared" si="18"/>
        <v>-1093.3333333333335</v>
      </c>
      <c r="T33" s="167">
        <f t="shared" si="18"/>
        <v>282.66833333333335</v>
      </c>
      <c r="U33" s="32">
        <f t="shared" si="18"/>
        <v>305.8366666666667</v>
      </c>
      <c r="V33" s="166">
        <f t="shared" si="18"/>
        <v>-23.168333333333347</v>
      </c>
      <c r="W33" s="36">
        <f t="shared" si="18"/>
        <v>3236.001666666667</v>
      </c>
      <c r="X33" s="165">
        <v>4.920448561119434</v>
      </c>
      <c r="Y33" s="164">
        <f t="shared" si="6"/>
        <v>0.19156754781234656</v>
      </c>
      <c r="Z33" s="163">
        <f>SUM(Z21:Z32)</f>
        <v>4352.503333333334</v>
      </c>
      <c r="AA33" s="162">
        <v>6.6181266086105541</v>
      </c>
      <c r="AB33" s="161">
        <f t="shared" si="7"/>
        <v>0.11232979251021057</v>
      </c>
      <c r="AC33" s="160">
        <f>SUM(AC21:AC32)</f>
        <v>-1116.5016666666668</v>
      </c>
    </row>
    <row r="34" spans="1:29" ht="15" x14ac:dyDescent="0.2">
      <c r="A34" s="405"/>
      <c r="B34" s="159" t="s">
        <v>9</v>
      </c>
      <c r="C34" s="158">
        <f t="shared" si="0"/>
        <v>0.6916227978822902</v>
      </c>
      <c r="D34" s="153">
        <f>SUM(D24:D29)</f>
        <v>612.50334599999996</v>
      </c>
      <c r="E34" s="157">
        <v>0.93133178469928835</v>
      </c>
      <c r="F34" s="149">
        <f>SUM(F24:F29)</f>
        <v>488.91579633333328</v>
      </c>
      <c r="G34" s="156">
        <v>0.74341278875152705</v>
      </c>
      <c r="H34" s="155">
        <f>SUM(H24:H29)</f>
        <v>123.5875496666667</v>
      </c>
      <c r="I34" s="153">
        <f>SUM(I24:I29)</f>
        <v>885.60317542372877</v>
      </c>
      <c r="J34" s="157">
        <v>1.3465891921882469</v>
      </c>
      <c r="K34" s="149">
        <f>SUM(K24:K29)</f>
        <v>707.16367288135586</v>
      </c>
      <c r="L34" s="156">
        <v>1.0752659703432439</v>
      </c>
      <c r="M34" s="155">
        <f t="shared" ref="M34:W34" si="19">SUM(M24:M29)</f>
        <v>178.43950254237288</v>
      </c>
      <c r="N34" s="153">
        <f t="shared" si="19"/>
        <v>0</v>
      </c>
      <c r="O34" s="21">
        <f t="shared" si="19"/>
        <v>0</v>
      </c>
      <c r="P34" s="154">
        <f t="shared" si="19"/>
        <v>0</v>
      </c>
      <c r="Q34" s="153">
        <f t="shared" si="19"/>
        <v>2849.6691666666666</v>
      </c>
      <c r="R34" s="21">
        <f t="shared" si="19"/>
        <v>4046.666666666667</v>
      </c>
      <c r="S34" s="154">
        <f t="shared" si="19"/>
        <v>-1196.9975000000002</v>
      </c>
      <c r="T34" s="153">
        <f t="shared" si="19"/>
        <v>282.66833333333335</v>
      </c>
      <c r="U34" s="21">
        <f t="shared" si="19"/>
        <v>305.8366666666667</v>
      </c>
      <c r="V34" s="152">
        <f t="shared" si="19"/>
        <v>-23.168333333333347</v>
      </c>
      <c r="W34" s="25">
        <f t="shared" si="19"/>
        <v>3132.3375000000001</v>
      </c>
      <c r="X34" s="151">
        <v>4.7628237350976157</v>
      </c>
      <c r="Y34" s="150">
        <f t="shared" si="6"/>
        <v>0.19554193824899135</v>
      </c>
      <c r="Z34" s="149">
        <f>SUM(Z24:Z29)</f>
        <v>4352.503333333334</v>
      </c>
      <c r="AA34" s="148">
        <v>6.6181266086105541</v>
      </c>
      <c r="AB34" s="147">
        <f t="shared" si="7"/>
        <v>0.11232979251021057</v>
      </c>
      <c r="AC34" s="146">
        <f>SUM(AC24:AC29)</f>
        <v>-1220.1658333333335</v>
      </c>
    </row>
    <row r="35" spans="1:29" ht="15.75" thickBot="1" x14ac:dyDescent="0.25">
      <c r="A35" s="406"/>
      <c r="B35" s="261" t="s">
        <v>8</v>
      </c>
      <c r="C35" s="260">
        <f t="shared" si="0"/>
        <v>0.67553290029419477</v>
      </c>
      <c r="D35" s="255">
        <f>SUM(D21:D23,D30:D32)</f>
        <v>7.4095579999999996</v>
      </c>
      <c r="E35" s="259">
        <v>1.1266480291150752E-2</v>
      </c>
      <c r="F35" s="249">
        <f>SUM(F21:F23,F30:F32)</f>
        <v>0</v>
      </c>
      <c r="G35" s="258">
        <v>0</v>
      </c>
      <c r="H35" s="257">
        <f>SUM(H21:H23,H30:H32)</f>
        <v>7.4095579999999996</v>
      </c>
      <c r="I35" s="255">
        <f>SUM(I21:I23,I30:I32)</f>
        <v>10.968463559322034</v>
      </c>
      <c r="J35" s="259">
        <v>1.6677915000504338E-2</v>
      </c>
      <c r="K35" s="249">
        <f>SUM(K21:K23,K30:K32)</f>
        <v>0</v>
      </c>
      <c r="L35" s="258">
        <v>0</v>
      </c>
      <c r="M35" s="257">
        <f t="shared" ref="M35:W35" si="20">SUM(M21:M23,M30:M32)</f>
        <v>10.968463559322034</v>
      </c>
      <c r="N35" s="255">
        <f t="shared" si="20"/>
        <v>0</v>
      </c>
      <c r="O35" s="254">
        <f t="shared" si="20"/>
        <v>0</v>
      </c>
      <c r="P35" s="256">
        <f t="shared" si="20"/>
        <v>0</v>
      </c>
      <c r="Q35" s="255">
        <f t="shared" si="20"/>
        <v>103.66416666666666</v>
      </c>
      <c r="R35" s="254">
        <f t="shared" si="20"/>
        <v>0</v>
      </c>
      <c r="S35" s="256">
        <f t="shared" si="20"/>
        <v>103.66416666666666</v>
      </c>
      <c r="T35" s="255">
        <f t="shared" si="20"/>
        <v>0</v>
      </c>
      <c r="U35" s="254">
        <f t="shared" si="20"/>
        <v>0</v>
      </c>
      <c r="V35" s="253">
        <f t="shared" si="20"/>
        <v>0</v>
      </c>
      <c r="W35" s="252">
        <f t="shared" si="20"/>
        <v>103.66416666666666</v>
      </c>
      <c r="X35" s="251">
        <v>0.1576248260218176</v>
      </c>
      <c r="Y35" s="250">
        <f t="shared" si="6"/>
        <v>7.1476559724109101E-2</v>
      </c>
      <c r="Z35" s="249">
        <f>SUM(Z21:Z23,Z30:Z32)</f>
        <v>0</v>
      </c>
      <c r="AA35" s="248">
        <v>0</v>
      </c>
      <c r="AB35" s="247">
        <f t="shared" si="7"/>
        <v>1</v>
      </c>
      <c r="AC35" s="246">
        <f>SUM(AC21:AC23,AC30:AC32)</f>
        <v>103.66416666666666</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v>
      </c>
      <c r="R36" s="88">
        <v>0</v>
      </c>
      <c r="S36" s="240">
        <f t="shared" ref="S36:S47" si="24">Q36-R36</f>
        <v>0</v>
      </c>
      <c r="T36" s="239">
        <v>0</v>
      </c>
      <c r="U36" s="88">
        <v>0</v>
      </c>
      <c r="V36" s="238">
        <f t="shared" ref="V36:V47" si="25">T36-U36</f>
        <v>0</v>
      </c>
      <c r="W36" s="92">
        <v>0</v>
      </c>
      <c r="X36" s="237">
        <v>0</v>
      </c>
      <c r="Y36" s="236">
        <f t="shared" si="6"/>
        <v>1</v>
      </c>
      <c r="Z36" s="235">
        <v>0</v>
      </c>
      <c r="AA36" s="234">
        <v>0</v>
      </c>
      <c r="AB36" s="233">
        <f t="shared" si="7"/>
        <v>1</v>
      </c>
      <c r="AC36" s="232">
        <f t="shared" ref="AC36:AC47" si="26">W36-Z36</f>
        <v>0</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0</v>
      </c>
      <c r="R37" s="66">
        <v>0</v>
      </c>
      <c r="S37" s="211">
        <f t="shared" si="24"/>
        <v>0</v>
      </c>
      <c r="T37" s="210">
        <v>0</v>
      </c>
      <c r="U37" s="66">
        <v>0</v>
      </c>
      <c r="V37" s="209">
        <f t="shared" si="25"/>
        <v>0</v>
      </c>
      <c r="W37" s="70">
        <v>0</v>
      </c>
      <c r="X37" s="208">
        <v>0</v>
      </c>
      <c r="Y37" s="207">
        <f t="shared" si="6"/>
        <v>1</v>
      </c>
      <c r="Z37" s="206">
        <v>0</v>
      </c>
      <c r="AA37" s="205">
        <v>0</v>
      </c>
      <c r="AB37" s="204">
        <f t="shared" si="7"/>
        <v>1</v>
      </c>
      <c r="AC37" s="203">
        <f t="shared" si="26"/>
        <v>0</v>
      </c>
    </row>
    <row r="38" spans="1:29" ht="15" x14ac:dyDescent="0.2">
      <c r="A38" s="405"/>
      <c r="B38" s="231" t="s">
        <v>20</v>
      </c>
      <c r="C38" s="230">
        <f t="shared" si="0"/>
        <v>0.59000000000000008</v>
      </c>
      <c r="D38" s="225">
        <v>0.61865700000000001</v>
      </c>
      <c r="E38" s="229">
        <v>9.4068862103278647E-4</v>
      </c>
      <c r="F38" s="221">
        <v>0</v>
      </c>
      <c r="G38" s="228">
        <v>0</v>
      </c>
      <c r="H38" s="227">
        <f t="shared" si="21"/>
        <v>0.61865700000000001</v>
      </c>
      <c r="I38" s="225">
        <v>1.0485711864406779</v>
      </c>
      <c r="J38" s="229">
        <v>1.5943874932759091E-3</v>
      </c>
      <c r="K38" s="221">
        <v>0</v>
      </c>
      <c r="L38" s="228">
        <v>0</v>
      </c>
      <c r="M38" s="227">
        <f t="shared" si="22"/>
        <v>1.0485711864406779</v>
      </c>
      <c r="N38" s="225">
        <v>0</v>
      </c>
      <c r="O38" s="77">
        <v>0</v>
      </c>
      <c r="P38" s="226">
        <f t="shared" si="23"/>
        <v>0</v>
      </c>
      <c r="Q38" s="225">
        <v>1.3675000000000002</v>
      </c>
      <c r="R38" s="77">
        <v>0</v>
      </c>
      <c r="S38" s="226">
        <f t="shared" si="24"/>
        <v>1.3675000000000002</v>
      </c>
      <c r="T38" s="225">
        <v>0</v>
      </c>
      <c r="U38" s="77">
        <v>0</v>
      </c>
      <c r="V38" s="224">
        <f t="shared" si="25"/>
        <v>0</v>
      </c>
      <c r="W38" s="81">
        <v>1.3675000000000002</v>
      </c>
      <c r="X38" s="223">
        <v>2.079329401045063E-3</v>
      </c>
      <c r="Y38" s="222">
        <f t="shared" si="6"/>
        <v>0.45239999999999997</v>
      </c>
      <c r="Z38" s="221">
        <v>0</v>
      </c>
      <c r="AA38" s="220">
        <v>0</v>
      </c>
      <c r="AB38" s="219">
        <f t="shared" si="7"/>
        <v>1</v>
      </c>
      <c r="AC38" s="218">
        <f t="shared" si="26"/>
        <v>1.3675000000000002</v>
      </c>
    </row>
    <row r="39" spans="1:29" ht="15" x14ac:dyDescent="0.2">
      <c r="A39" s="405"/>
      <c r="B39" s="201" t="s">
        <v>19</v>
      </c>
      <c r="C39" s="200">
        <f t="shared" si="0"/>
        <v>0.59</v>
      </c>
      <c r="D39" s="195">
        <v>8.0753400000000006</v>
      </c>
      <c r="E39" s="199">
        <v>1.2278824047850266E-2</v>
      </c>
      <c r="F39" s="191">
        <v>7.0836559999999995</v>
      </c>
      <c r="G39" s="198">
        <v>1.0770935406484956E-2</v>
      </c>
      <c r="H39" s="197">
        <f t="shared" si="21"/>
        <v>0.99168400000000112</v>
      </c>
      <c r="I39" s="195">
        <v>13.687016949152545</v>
      </c>
      <c r="J39" s="199">
        <v>2.0811566182797062E-2</v>
      </c>
      <c r="K39" s="191">
        <v>12.006196610169491</v>
      </c>
      <c r="L39" s="198">
        <v>1.825582272285586E-2</v>
      </c>
      <c r="M39" s="197">
        <f t="shared" si="22"/>
        <v>1.6808203389830538</v>
      </c>
      <c r="N39" s="195">
        <v>0</v>
      </c>
      <c r="O39" s="54">
        <v>0</v>
      </c>
      <c r="P39" s="196">
        <f t="shared" si="23"/>
        <v>0</v>
      </c>
      <c r="Q39" s="195">
        <v>18.630000000000003</v>
      </c>
      <c r="R39" s="54">
        <v>58.445</v>
      </c>
      <c r="S39" s="196">
        <f t="shared" si="24"/>
        <v>-39.814999999999998</v>
      </c>
      <c r="T39" s="195">
        <v>0</v>
      </c>
      <c r="U39" s="54">
        <v>1.6799999999999997</v>
      </c>
      <c r="V39" s="194">
        <f t="shared" si="25"/>
        <v>-1.6799999999999997</v>
      </c>
      <c r="W39" s="58">
        <v>18.630000000000003</v>
      </c>
      <c r="X39" s="193">
        <v>2.8327536922464005E-2</v>
      </c>
      <c r="Y39" s="192">
        <f t="shared" si="6"/>
        <v>0.43345893719806761</v>
      </c>
      <c r="Z39" s="191">
        <v>60.125</v>
      </c>
      <c r="AA39" s="190">
        <v>9.1422069523831764E-2</v>
      </c>
      <c r="AB39" s="189">
        <f t="shared" si="7"/>
        <v>0.11781548440748441</v>
      </c>
      <c r="AC39" s="188">
        <f t="shared" si="26"/>
        <v>-41.494999999999997</v>
      </c>
    </row>
    <row r="40" spans="1:29" ht="15" x14ac:dyDescent="0.2">
      <c r="A40" s="405"/>
      <c r="B40" s="217" t="s">
        <v>18</v>
      </c>
      <c r="C40" s="215">
        <f t="shared" si="0"/>
        <v>0.63</v>
      </c>
      <c r="D40" s="210">
        <v>51.061373999999994</v>
      </c>
      <c r="E40" s="214">
        <v>7.7640523741102696E-2</v>
      </c>
      <c r="F40" s="206">
        <v>52.696728</v>
      </c>
      <c r="G40" s="213">
        <v>8.012713398577051E-2</v>
      </c>
      <c r="H40" s="212">
        <f t="shared" si="21"/>
        <v>-1.6353540000000066</v>
      </c>
      <c r="I40" s="210">
        <v>81.049799999999991</v>
      </c>
      <c r="J40" s="214">
        <v>0.12323892657317888</v>
      </c>
      <c r="K40" s="206">
        <v>83.645600000000002</v>
      </c>
      <c r="L40" s="213">
        <v>0.12718592696154049</v>
      </c>
      <c r="M40" s="212">
        <f t="shared" si="22"/>
        <v>-2.5958000000000112</v>
      </c>
      <c r="N40" s="210">
        <v>0</v>
      </c>
      <c r="O40" s="66">
        <v>0</v>
      </c>
      <c r="P40" s="211">
        <f t="shared" si="23"/>
        <v>0</v>
      </c>
      <c r="Q40" s="210">
        <v>224.42999999999998</v>
      </c>
      <c r="R40" s="66">
        <v>465.36500000000001</v>
      </c>
      <c r="S40" s="211">
        <f t="shared" si="24"/>
        <v>-240.93500000000003</v>
      </c>
      <c r="T40" s="210">
        <v>0</v>
      </c>
      <c r="U40" s="66">
        <v>53.035000000000018</v>
      </c>
      <c r="V40" s="209">
        <f t="shared" si="25"/>
        <v>-53.035000000000018</v>
      </c>
      <c r="W40" s="70">
        <v>224.42999999999998</v>
      </c>
      <c r="X40" s="208">
        <v>0.34125330711264601</v>
      </c>
      <c r="Y40" s="207">
        <f t="shared" si="6"/>
        <v>0.22751581339393129</v>
      </c>
      <c r="Z40" s="206">
        <v>518.4</v>
      </c>
      <c r="AA40" s="205">
        <v>0.7882445046345844</v>
      </c>
      <c r="AB40" s="204">
        <f t="shared" si="7"/>
        <v>0.1016526388888889</v>
      </c>
      <c r="AC40" s="203">
        <f t="shared" si="26"/>
        <v>-293.97000000000003</v>
      </c>
    </row>
    <row r="41" spans="1:29" ht="15" x14ac:dyDescent="0.2">
      <c r="A41" s="405"/>
      <c r="B41" s="217" t="s">
        <v>17</v>
      </c>
      <c r="C41" s="215">
        <f t="shared" si="0"/>
        <v>0.68</v>
      </c>
      <c r="D41" s="210">
        <v>128.45227199999999</v>
      </c>
      <c r="E41" s="214">
        <v>0.19531596767871115</v>
      </c>
      <c r="F41" s="206">
        <v>104.248896</v>
      </c>
      <c r="G41" s="213">
        <v>0.15851392628515107</v>
      </c>
      <c r="H41" s="212">
        <f t="shared" si="21"/>
        <v>24.203375999999992</v>
      </c>
      <c r="I41" s="210">
        <v>188.90039999999999</v>
      </c>
      <c r="J41" s="214">
        <v>0.28722936423339873</v>
      </c>
      <c r="K41" s="206">
        <v>153.30719999999999</v>
      </c>
      <c r="L41" s="213">
        <v>0.23310871512522213</v>
      </c>
      <c r="M41" s="212">
        <f t="shared" si="22"/>
        <v>35.593199999999996</v>
      </c>
      <c r="N41" s="210">
        <v>0</v>
      </c>
      <c r="O41" s="66">
        <v>0</v>
      </c>
      <c r="P41" s="211">
        <f t="shared" si="23"/>
        <v>0</v>
      </c>
      <c r="Q41" s="210">
        <v>554.04</v>
      </c>
      <c r="R41" s="66">
        <v>806.54750000000024</v>
      </c>
      <c r="S41" s="211">
        <f t="shared" si="24"/>
        <v>-252.50750000000028</v>
      </c>
      <c r="T41" s="210">
        <v>3.5100000000000193</v>
      </c>
      <c r="U41" s="66">
        <v>145.07249999999988</v>
      </c>
      <c r="V41" s="209">
        <f t="shared" si="25"/>
        <v>-141.56249999999986</v>
      </c>
      <c r="W41" s="70">
        <v>557.54999999999995</v>
      </c>
      <c r="X41" s="208">
        <v>0.84777338760707477</v>
      </c>
      <c r="Y41" s="207">
        <f t="shared" si="6"/>
        <v>0.23038700026903416</v>
      </c>
      <c r="Z41" s="206">
        <v>951.62000000000012</v>
      </c>
      <c r="AA41" s="205">
        <v>1.4469699758880465</v>
      </c>
      <c r="AB41" s="204">
        <f t="shared" si="7"/>
        <v>0.10954887034740757</v>
      </c>
      <c r="AC41" s="203">
        <f t="shared" si="26"/>
        <v>-394.07000000000016</v>
      </c>
    </row>
    <row r="42" spans="1:29" ht="15" x14ac:dyDescent="0.2">
      <c r="A42" s="405"/>
      <c r="B42" s="217" t="s">
        <v>16</v>
      </c>
      <c r="C42" s="215">
        <f t="shared" si="0"/>
        <v>0.68000000000000016</v>
      </c>
      <c r="D42" s="210">
        <v>220.94607600000001</v>
      </c>
      <c r="E42" s="214">
        <v>0.33595588436733964</v>
      </c>
      <c r="F42" s="206">
        <v>154.75059199999998</v>
      </c>
      <c r="G42" s="213">
        <v>0.23530344084287938</v>
      </c>
      <c r="H42" s="212">
        <f t="shared" si="21"/>
        <v>66.195484000000022</v>
      </c>
      <c r="I42" s="210">
        <v>324.92069999999995</v>
      </c>
      <c r="J42" s="214">
        <v>0.49405277112844054</v>
      </c>
      <c r="K42" s="206">
        <v>227.57439999999997</v>
      </c>
      <c r="L42" s="213">
        <v>0.34603447182776376</v>
      </c>
      <c r="M42" s="212">
        <f t="shared" si="22"/>
        <v>97.346299999999985</v>
      </c>
      <c r="N42" s="210">
        <v>0</v>
      </c>
      <c r="O42" s="66">
        <v>0</v>
      </c>
      <c r="P42" s="211">
        <f t="shared" si="23"/>
        <v>0</v>
      </c>
      <c r="Q42" s="210">
        <v>960.1149999999999</v>
      </c>
      <c r="R42" s="66">
        <v>1346.76</v>
      </c>
      <c r="S42" s="211">
        <f t="shared" si="24"/>
        <v>-386.6450000000001</v>
      </c>
      <c r="T42" s="210">
        <v>0</v>
      </c>
      <c r="U42" s="66">
        <v>67.340000000000202</v>
      </c>
      <c r="V42" s="209">
        <f t="shared" si="25"/>
        <v>-67.340000000000202</v>
      </c>
      <c r="W42" s="70">
        <v>960.1149999999999</v>
      </c>
      <c r="X42" s="208">
        <v>1.4598869088734043</v>
      </c>
      <c r="Y42" s="207">
        <f t="shared" si="6"/>
        <v>0.23012459549116515</v>
      </c>
      <c r="Z42" s="206">
        <v>1414.1000000000001</v>
      </c>
      <c r="AA42" s="205">
        <v>2.1501862538652894</v>
      </c>
      <c r="AB42" s="204">
        <f t="shared" si="7"/>
        <v>0.10943398062371824</v>
      </c>
      <c r="AC42" s="203">
        <f t="shared" si="26"/>
        <v>-453.98500000000024</v>
      </c>
    </row>
    <row r="43" spans="1:29" ht="15" x14ac:dyDescent="0.2">
      <c r="A43" s="405"/>
      <c r="B43" s="217" t="s">
        <v>15</v>
      </c>
      <c r="C43" s="215">
        <f t="shared" si="0"/>
        <v>0.73</v>
      </c>
      <c r="D43" s="210">
        <v>168.75307799999999</v>
      </c>
      <c r="E43" s="214">
        <v>0.25659468855740458</v>
      </c>
      <c r="F43" s="206">
        <v>142.25071999999997</v>
      </c>
      <c r="G43" s="213">
        <v>0.21629696821048022</v>
      </c>
      <c r="H43" s="212">
        <f t="shared" si="21"/>
        <v>26.502358000000015</v>
      </c>
      <c r="I43" s="210">
        <v>231.1686</v>
      </c>
      <c r="J43" s="214">
        <v>0.35149957336630766</v>
      </c>
      <c r="K43" s="206">
        <v>194.86399999999998</v>
      </c>
      <c r="L43" s="213">
        <v>0.29629721672668524</v>
      </c>
      <c r="M43" s="212">
        <f t="shared" si="22"/>
        <v>36.304600000000022</v>
      </c>
      <c r="N43" s="210">
        <v>0</v>
      </c>
      <c r="O43" s="66">
        <v>0</v>
      </c>
      <c r="P43" s="211">
        <f t="shared" si="23"/>
        <v>0</v>
      </c>
      <c r="Q43" s="210">
        <v>1010.8599999999999</v>
      </c>
      <c r="R43" s="66">
        <v>1153.2624999999998</v>
      </c>
      <c r="S43" s="211">
        <f t="shared" si="24"/>
        <v>-142.40249999999992</v>
      </c>
      <c r="T43" s="210">
        <v>0</v>
      </c>
      <c r="U43" s="66">
        <v>56.987500000000011</v>
      </c>
      <c r="V43" s="209">
        <f t="shared" si="25"/>
        <v>-56.987500000000011</v>
      </c>
      <c r="W43" s="70">
        <v>1010.8599999999999</v>
      </c>
      <c r="X43" s="208">
        <v>1.5370463753860417</v>
      </c>
      <c r="Y43" s="207">
        <f t="shared" si="6"/>
        <v>0.16694010842253132</v>
      </c>
      <c r="Z43" s="206">
        <v>1210.2499999999998</v>
      </c>
      <c r="AA43" s="205">
        <v>1.8402255241782515</v>
      </c>
      <c r="AB43" s="204">
        <f t="shared" si="7"/>
        <v>0.11753829374096261</v>
      </c>
      <c r="AC43" s="203">
        <f t="shared" si="26"/>
        <v>-199.38999999999987</v>
      </c>
    </row>
    <row r="44" spans="1:29" ht="15" x14ac:dyDescent="0.2">
      <c r="A44" s="405"/>
      <c r="B44" s="216" t="s">
        <v>14</v>
      </c>
      <c r="C44" s="215">
        <f t="shared" si="0"/>
        <v>0.73</v>
      </c>
      <c r="D44" s="210">
        <v>70.810584000000006</v>
      </c>
      <c r="E44" s="214">
        <v>0.10766985683098437</v>
      </c>
      <c r="F44" s="206">
        <v>64.046111999999994</v>
      </c>
      <c r="G44" s="213">
        <v>9.7384251209897965E-2</v>
      </c>
      <c r="H44" s="212">
        <f t="shared" si="21"/>
        <v>6.764472000000012</v>
      </c>
      <c r="I44" s="210">
        <v>97.000800000000012</v>
      </c>
      <c r="J44" s="214">
        <v>0.1474929545629923</v>
      </c>
      <c r="K44" s="206">
        <v>87.734399999999994</v>
      </c>
      <c r="L44" s="213">
        <v>0.13340308384917529</v>
      </c>
      <c r="M44" s="212">
        <f t="shared" si="22"/>
        <v>9.2664000000000186</v>
      </c>
      <c r="N44" s="210">
        <v>0</v>
      </c>
      <c r="O44" s="66">
        <v>0</v>
      </c>
      <c r="P44" s="211">
        <f t="shared" si="23"/>
        <v>0</v>
      </c>
      <c r="Q44" s="210">
        <v>427.83000000000004</v>
      </c>
      <c r="R44" s="66">
        <v>545.70000000000005</v>
      </c>
      <c r="S44" s="211">
        <f t="shared" si="24"/>
        <v>-117.87</v>
      </c>
      <c r="T44" s="210">
        <v>0</v>
      </c>
      <c r="U44" s="66">
        <v>0</v>
      </c>
      <c r="V44" s="209">
        <f t="shared" si="25"/>
        <v>0</v>
      </c>
      <c r="W44" s="70">
        <v>427.83000000000004</v>
      </c>
      <c r="X44" s="208">
        <v>0.65052979718399218</v>
      </c>
      <c r="Y44" s="207">
        <f t="shared" si="6"/>
        <v>0.16551103008204193</v>
      </c>
      <c r="Z44" s="206">
        <v>545.70000000000005</v>
      </c>
      <c r="AA44" s="205">
        <v>0.82975506593189186</v>
      </c>
      <c r="AB44" s="204">
        <f t="shared" si="7"/>
        <v>0.11736505772402417</v>
      </c>
      <c r="AC44" s="203">
        <f t="shared" si="26"/>
        <v>-117.87</v>
      </c>
    </row>
    <row r="45" spans="1:29" ht="15" x14ac:dyDescent="0.2">
      <c r="A45" s="405"/>
      <c r="B45" s="202" t="s">
        <v>13</v>
      </c>
      <c r="C45" s="158">
        <f t="shared" si="0"/>
        <v>0.68000000000000027</v>
      </c>
      <c r="D45" s="153">
        <v>8.4824220000000015</v>
      </c>
      <c r="E45" s="157">
        <v>1.2897805818406924E-2</v>
      </c>
      <c r="F45" s="149">
        <v>0</v>
      </c>
      <c r="G45" s="156">
        <v>0</v>
      </c>
      <c r="H45" s="155">
        <f t="shared" si="21"/>
        <v>8.4824220000000015</v>
      </c>
      <c r="I45" s="153">
        <v>12.474149999999998</v>
      </c>
      <c r="J45" s="157">
        <v>1.8967361497657233E-2</v>
      </c>
      <c r="K45" s="149">
        <v>0</v>
      </c>
      <c r="L45" s="156">
        <v>0</v>
      </c>
      <c r="M45" s="155">
        <f t="shared" si="22"/>
        <v>12.474149999999998</v>
      </c>
      <c r="N45" s="153">
        <v>0</v>
      </c>
      <c r="O45" s="21">
        <v>0</v>
      </c>
      <c r="P45" s="154">
        <f t="shared" si="23"/>
        <v>0</v>
      </c>
      <c r="Q45" s="153">
        <v>74.402499999999989</v>
      </c>
      <c r="R45" s="21">
        <v>0</v>
      </c>
      <c r="S45" s="154">
        <f t="shared" si="24"/>
        <v>74.402499999999989</v>
      </c>
      <c r="T45" s="153">
        <v>0</v>
      </c>
      <c r="U45" s="21">
        <v>0</v>
      </c>
      <c r="V45" s="152">
        <f t="shared" si="25"/>
        <v>0</v>
      </c>
      <c r="W45" s="25">
        <v>74.402499999999989</v>
      </c>
      <c r="X45" s="151">
        <v>0.11313148501737132</v>
      </c>
      <c r="Y45" s="150">
        <f t="shared" si="6"/>
        <v>0.11400721749941202</v>
      </c>
      <c r="Z45" s="149">
        <v>0</v>
      </c>
      <c r="AA45" s="148">
        <v>0</v>
      </c>
      <c r="AB45" s="147">
        <f t="shared" si="7"/>
        <v>1</v>
      </c>
      <c r="AC45" s="146">
        <f t="shared" si="26"/>
        <v>74.402499999999989</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23.8</v>
      </c>
      <c r="R46" s="54">
        <v>0</v>
      </c>
      <c r="S46" s="196">
        <f t="shared" si="24"/>
        <v>23.8</v>
      </c>
      <c r="T46" s="195">
        <v>0</v>
      </c>
      <c r="U46" s="54">
        <v>0</v>
      </c>
      <c r="V46" s="194">
        <f t="shared" si="25"/>
        <v>0</v>
      </c>
      <c r="W46" s="58">
        <v>23.8</v>
      </c>
      <c r="X46" s="193">
        <v>3.6188694511789764E-2</v>
      </c>
      <c r="Y46" s="192">
        <f t="shared" si="6"/>
        <v>0</v>
      </c>
      <c r="Z46" s="191">
        <v>0</v>
      </c>
      <c r="AA46" s="190">
        <v>0</v>
      </c>
      <c r="AB46" s="189">
        <f t="shared" si="7"/>
        <v>1</v>
      </c>
      <c r="AC46" s="188">
        <f t="shared" si="26"/>
        <v>23.8</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7.38</v>
      </c>
      <c r="R47" s="43">
        <v>0</v>
      </c>
      <c r="S47" s="182">
        <f t="shared" si="24"/>
        <v>7.38</v>
      </c>
      <c r="T47" s="181">
        <v>0</v>
      </c>
      <c r="U47" s="43">
        <v>0</v>
      </c>
      <c r="V47" s="180">
        <f t="shared" si="25"/>
        <v>0</v>
      </c>
      <c r="W47" s="47">
        <v>7.38</v>
      </c>
      <c r="X47" s="179">
        <v>1.1221536365420523E-2</v>
      </c>
      <c r="Y47" s="178">
        <f t="shared" si="6"/>
        <v>0</v>
      </c>
      <c r="Z47" s="177">
        <v>0</v>
      </c>
      <c r="AA47" s="176">
        <v>0</v>
      </c>
      <c r="AB47" s="175">
        <f t="shared" si="7"/>
        <v>1</v>
      </c>
      <c r="AC47" s="174">
        <f t="shared" si="26"/>
        <v>7.38</v>
      </c>
    </row>
    <row r="48" spans="1:29" ht="15" x14ac:dyDescent="0.2">
      <c r="A48" s="405"/>
      <c r="B48" s="173" t="s">
        <v>10</v>
      </c>
      <c r="C48" s="172">
        <f t="shared" si="0"/>
        <v>0.69160723664840595</v>
      </c>
      <c r="D48" s="167">
        <f>SUM(D36:D47)</f>
        <v>657.19980299999997</v>
      </c>
      <c r="E48" s="171">
        <v>0.99929423966283237</v>
      </c>
      <c r="F48" s="163">
        <f>SUM(F36:F47)</f>
        <v>525.07670399999995</v>
      </c>
      <c r="G48" s="170">
        <v>0.79839665594066411</v>
      </c>
      <c r="H48" s="169">
        <f>SUM(H36:H47)</f>
        <v>132.12309900000005</v>
      </c>
      <c r="I48" s="167">
        <f>SUM(I36:I47)</f>
        <v>950.25003813559317</v>
      </c>
      <c r="J48" s="171">
        <v>1.4448869050380484</v>
      </c>
      <c r="K48" s="163">
        <f>SUM(K36:K47)</f>
        <v>759.13179661016943</v>
      </c>
      <c r="L48" s="170">
        <v>1.1542852372132428</v>
      </c>
      <c r="M48" s="169">
        <f t="shared" ref="M48:W48" si="27">SUM(M36:M47)</f>
        <v>191.11824152542374</v>
      </c>
      <c r="N48" s="167">
        <f t="shared" si="27"/>
        <v>0</v>
      </c>
      <c r="O48" s="32">
        <f t="shared" si="27"/>
        <v>0</v>
      </c>
      <c r="P48" s="168">
        <f t="shared" si="27"/>
        <v>0</v>
      </c>
      <c r="Q48" s="167">
        <f t="shared" si="27"/>
        <v>3302.8550000000005</v>
      </c>
      <c r="R48" s="32">
        <f t="shared" si="27"/>
        <v>4376.08</v>
      </c>
      <c r="S48" s="168">
        <f t="shared" si="27"/>
        <v>-1073.2250000000004</v>
      </c>
      <c r="T48" s="167">
        <f t="shared" si="27"/>
        <v>3.5100000000000193</v>
      </c>
      <c r="U48" s="32">
        <f t="shared" si="27"/>
        <v>324.11500000000012</v>
      </c>
      <c r="V48" s="166">
        <f t="shared" si="27"/>
        <v>-320.60500000000008</v>
      </c>
      <c r="W48" s="36">
        <f t="shared" si="27"/>
        <v>3306.3649999999998</v>
      </c>
      <c r="X48" s="165">
        <v>5.0274383583812492</v>
      </c>
      <c r="Y48" s="164">
        <f t="shared" si="6"/>
        <v>0.19876807400271901</v>
      </c>
      <c r="Z48" s="163">
        <f>SUM(Z36:Z47)</f>
        <v>4700.1949999999997</v>
      </c>
      <c r="AA48" s="162">
        <v>7.1468033940218945</v>
      </c>
      <c r="AB48" s="161">
        <f t="shared" si="7"/>
        <v>0.11171381272479119</v>
      </c>
      <c r="AC48" s="160">
        <f>SUM(AC36:AC47)</f>
        <v>-1393.8300000000004</v>
      </c>
    </row>
    <row r="49" spans="1:29" ht="15" x14ac:dyDescent="0.2">
      <c r="A49" s="405"/>
      <c r="B49" s="159" t="s">
        <v>9</v>
      </c>
      <c r="C49" s="158">
        <f t="shared" si="0"/>
        <v>0.6918755461416527</v>
      </c>
      <c r="D49" s="153">
        <f>SUM(D39:D44)</f>
        <v>648.09872399999995</v>
      </c>
      <c r="E49" s="157">
        <v>0.98545574522339263</v>
      </c>
      <c r="F49" s="149">
        <f>SUM(F39:F44)</f>
        <v>525.07670399999995</v>
      </c>
      <c r="G49" s="156">
        <v>0.79839665594066411</v>
      </c>
      <c r="H49" s="155">
        <f>SUM(H39:H44)</f>
        <v>123.02202000000003</v>
      </c>
      <c r="I49" s="153">
        <f>SUM(I39:I44)</f>
        <v>936.72731694915251</v>
      </c>
      <c r="J49" s="157">
        <v>1.4243251560471153</v>
      </c>
      <c r="K49" s="149">
        <f>SUM(K39:K44)</f>
        <v>759.13179661016943</v>
      </c>
      <c r="L49" s="156">
        <v>1.1542852372132428</v>
      </c>
      <c r="M49" s="155">
        <f t="shared" ref="M49:W49" si="28">SUM(M39:M44)</f>
        <v>177.59552033898308</v>
      </c>
      <c r="N49" s="153">
        <f t="shared" si="28"/>
        <v>0</v>
      </c>
      <c r="O49" s="21">
        <f t="shared" si="28"/>
        <v>0</v>
      </c>
      <c r="P49" s="154">
        <f t="shared" si="28"/>
        <v>0</v>
      </c>
      <c r="Q49" s="153">
        <f t="shared" si="28"/>
        <v>3195.9049999999997</v>
      </c>
      <c r="R49" s="21">
        <f t="shared" si="28"/>
        <v>4376.08</v>
      </c>
      <c r="S49" s="154">
        <f t="shared" si="28"/>
        <v>-1180.1750000000002</v>
      </c>
      <c r="T49" s="153">
        <f t="shared" si="28"/>
        <v>3.5100000000000193</v>
      </c>
      <c r="U49" s="21">
        <f t="shared" si="28"/>
        <v>324.11500000000012</v>
      </c>
      <c r="V49" s="152">
        <f t="shared" si="28"/>
        <v>-320.60500000000008</v>
      </c>
      <c r="W49" s="25">
        <f t="shared" si="28"/>
        <v>3199.415</v>
      </c>
      <c r="X49" s="151">
        <v>4.8648173130856236</v>
      </c>
      <c r="Y49" s="150">
        <f t="shared" si="6"/>
        <v>0.20256788319114588</v>
      </c>
      <c r="Z49" s="149">
        <f>SUM(Z39:Z44)</f>
        <v>4700.1949999999997</v>
      </c>
      <c r="AA49" s="148">
        <v>7.1468033940218945</v>
      </c>
      <c r="AB49" s="147">
        <f t="shared" si="7"/>
        <v>0.11171381272479119</v>
      </c>
      <c r="AC49" s="146">
        <f>SUM(AC39:AC44)</f>
        <v>-1500.7800000000002</v>
      </c>
    </row>
    <row r="50" spans="1:29" ht="15.75" thickBot="1" x14ac:dyDescent="0.25">
      <c r="A50" s="422"/>
      <c r="B50" s="145" t="s">
        <v>8</v>
      </c>
      <c r="C50" s="144">
        <f t="shared" si="0"/>
        <v>0.67302127097952114</v>
      </c>
      <c r="D50" s="139">
        <f>SUM(D36:D38,D45:D47)</f>
        <v>9.1010790000000021</v>
      </c>
      <c r="E50" s="143">
        <v>1.383849443943971E-2</v>
      </c>
      <c r="F50" s="135">
        <f>SUM(F36:F38,F45:F47)</f>
        <v>0</v>
      </c>
      <c r="G50" s="142">
        <v>0</v>
      </c>
      <c r="H50" s="141">
        <f>SUM(H36:H38,H45:H47)</f>
        <v>9.1010790000000021</v>
      </c>
      <c r="I50" s="139">
        <f>SUM(I36:I38,I45:I47)</f>
        <v>13.522721186440677</v>
      </c>
      <c r="J50" s="143">
        <v>2.0561748990933146E-2</v>
      </c>
      <c r="K50" s="135">
        <f>SUM(K36:K38,K45:K47)</f>
        <v>0</v>
      </c>
      <c r="L50" s="142">
        <v>0</v>
      </c>
      <c r="M50" s="141">
        <f t="shared" ref="M50:W50" si="29">SUM(M36:M38,M45:M47)</f>
        <v>13.522721186440677</v>
      </c>
      <c r="N50" s="139">
        <f t="shared" si="29"/>
        <v>0</v>
      </c>
      <c r="O50" s="10">
        <f t="shared" si="29"/>
        <v>0</v>
      </c>
      <c r="P50" s="140">
        <f t="shared" si="29"/>
        <v>0</v>
      </c>
      <c r="Q50" s="139">
        <f t="shared" si="29"/>
        <v>106.94999999999999</v>
      </c>
      <c r="R50" s="10">
        <f t="shared" si="29"/>
        <v>0</v>
      </c>
      <c r="S50" s="140">
        <f t="shared" si="29"/>
        <v>106.94999999999999</v>
      </c>
      <c r="T50" s="139">
        <f t="shared" si="29"/>
        <v>0</v>
      </c>
      <c r="U50" s="10">
        <f t="shared" si="29"/>
        <v>0</v>
      </c>
      <c r="V50" s="138">
        <f t="shared" si="29"/>
        <v>0</v>
      </c>
      <c r="W50" s="14">
        <f t="shared" si="29"/>
        <v>106.94999999999999</v>
      </c>
      <c r="X50" s="137">
        <v>0.16262104529562665</v>
      </c>
      <c r="Y50" s="136">
        <f t="shared" si="6"/>
        <v>8.5096577840112236E-2</v>
      </c>
      <c r="Z50" s="135">
        <f>SUM(Z36:Z38,Z45:Z47)</f>
        <v>0</v>
      </c>
      <c r="AA50" s="134">
        <v>0</v>
      </c>
      <c r="AB50" s="133">
        <f t="shared" si="7"/>
        <v>1</v>
      </c>
      <c r="AC50" s="132">
        <f>SUM(AC36:AC38,AC45:AC47)</f>
        <v>106.94999999999999</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214</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62:AC62"/>
    <mergeCell ref="A59:AC59"/>
    <mergeCell ref="A55:AC55"/>
    <mergeCell ref="A6:A20"/>
    <mergeCell ref="A21:A35"/>
    <mergeCell ref="A36:A50"/>
    <mergeCell ref="A56:AC56"/>
    <mergeCell ref="A57:AC57"/>
    <mergeCell ref="A58:AC58"/>
    <mergeCell ref="A60:AC60"/>
    <mergeCell ref="A61:AC61"/>
    <mergeCell ref="B52:AC52"/>
    <mergeCell ref="B53:AC53"/>
    <mergeCell ref="AB3:AB4"/>
    <mergeCell ref="AC3:AC4"/>
    <mergeCell ref="Z3:AA4"/>
    <mergeCell ref="W3:X4"/>
    <mergeCell ref="A3:A5"/>
    <mergeCell ref="B3:B5"/>
    <mergeCell ref="D4:E4"/>
    <mergeCell ref="F4:G4"/>
    <mergeCell ref="Y3:Y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Hillside!A1</f>
        <v>FIIP DIVERSION: Hillside Ditch</v>
      </c>
      <c r="C1" s="129"/>
      <c r="D1" s="129"/>
      <c r="E1" s="129"/>
      <c r="F1" s="129"/>
      <c r="G1" s="129"/>
      <c r="H1" s="129"/>
      <c r="I1" s="129"/>
      <c r="J1" s="129"/>
      <c r="K1" s="129"/>
      <c r="L1" s="129"/>
      <c r="M1" s="129"/>
      <c r="N1" s="129"/>
      <c r="O1" s="129"/>
    </row>
    <row r="2" spans="2:15" ht="23.25" x14ac:dyDescent="0.35">
      <c r="B2" s="130" t="str">
        <f>Hillside!A2</f>
        <v>658 Acres (95% Sprinkler / 5%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219</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32.25" thickBot="1" x14ac:dyDescent="0.3">
      <c r="A2" s="286" t="s">
        <v>292</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218</v>
      </c>
      <c r="U3" s="280"/>
      <c r="V3" s="279"/>
      <c r="W3" s="281" t="s">
        <v>123</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1.23</v>
      </c>
      <c r="O6" s="88">
        <v>0</v>
      </c>
      <c r="P6" s="240">
        <f t="shared" ref="P6:P17" si="3">N6-O6</f>
        <v>1.23</v>
      </c>
      <c r="Q6" s="239">
        <v>0</v>
      </c>
      <c r="R6" s="88">
        <v>0</v>
      </c>
      <c r="S6" s="240">
        <f t="shared" ref="S6:S17" si="4">Q6-R6</f>
        <v>0</v>
      </c>
      <c r="T6" s="239">
        <v>0</v>
      </c>
      <c r="U6" s="88">
        <v>0</v>
      </c>
      <c r="V6" s="238">
        <f t="shared" ref="V6:V17" si="5">T6-U6</f>
        <v>0</v>
      </c>
      <c r="W6" s="239">
        <v>0</v>
      </c>
      <c r="X6" s="88">
        <v>0</v>
      </c>
      <c r="Y6" s="238">
        <f t="shared" ref="Y6:Y17" si="6">W6-X6</f>
        <v>0</v>
      </c>
      <c r="Z6" s="92">
        <v>1.23</v>
      </c>
      <c r="AA6" s="237">
        <v>2.1015334435391868E-4</v>
      </c>
      <c r="AB6" s="236">
        <f t="shared" ref="AB6:AB50" si="7">IFERROR(D6/Z6,1)</f>
        <v>0</v>
      </c>
      <c r="AC6" s="235">
        <v>0</v>
      </c>
      <c r="AD6" s="234">
        <v>0</v>
      </c>
      <c r="AE6" s="233">
        <f t="shared" ref="AE6:AE50" si="8">IFERROR(F6/AC6,1)</f>
        <v>1</v>
      </c>
      <c r="AF6" s="232">
        <f t="shared" ref="AF6:AF17" si="9">Z6-AC6</f>
        <v>1.23</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0.97250000000000003</v>
      </c>
      <c r="U7" s="66">
        <v>0</v>
      </c>
      <c r="V7" s="209">
        <f t="shared" si="5"/>
        <v>0.97250000000000003</v>
      </c>
      <c r="W7" s="210">
        <v>0</v>
      </c>
      <c r="X7" s="66">
        <v>0</v>
      </c>
      <c r="Y7" s="209">
        <f t="shared" si="6"/>
        <v>0</v>
      </c>
      <c r="Z7" s="70">
        <v>0.97250000000000003</v>
      </c>
      <c r="AA7" s="208">
        <v>1.6615782714161459E-4</v>
      </c>
      <c r="AB7" s="207">
        <f t="shared" si="7"/>
        <v>0</v>
      </c>
      <c r="AC7" s="206">
        <v>0</v>
      </c>
      <c r="AD7" s="205">
        <v>0</v>
      </c>
      <c r="AE7" s="204">
        <f t="shared" si="8"/>
        <v>1</v>
      </c>
      <c r="AF7" s="203">
        <f t="shared" si="9"/>
        <v>0.97250000000000003</v>
      </c>
    </row>
    <row r="8" spans="1:33" ht="15" x14ac:dyDescent="0.2">
      <c r="A8" s="405"/>
      <c r="B8" s="231" t="s">
        <v>20</v>
      </c>
      <c r="C8" s="230">
        <f t="shared" si="0"/>
        <v>0.59619274367093178</v>
      </c>
      <c r="D8" s="225">
        <v>1.196796</v>
      </c>
      <c r="E8" s="229">
        <v>2.0448022919462803E-4</v>
      </c>
      <c r="F8" s="221">
        <v>0</v>
      </c>
      <c r="G8" s="228">
        <v>0</v>
      </c>
      <c r="H8" s="227">
        <f t="shared" si="1"/>
        <v>1.196796</v>
      </c>
      <c r="I8" s="225">
        <v>2.0073977966101695</v>
      </c>
      <c r="J8" s="229">
        <v>3.4297671577749152E-4</v>
      </c>
      <c r="K8" s="221">
        <v>0</v>
      </c>
      <c r="L8" s="228">
        <v>0</v>
      </c>
      <c r="M8" s="227">
        <f t="shared" si="2"/>
        <v>2.0073977966101695</v>
      </c>
      <c r="N8" s="225">
        <v>0</v>
      </c>
      <c r="O8" s="77">
        <v>0</v>
      </c>
      <c r="P8" s="226">
        <f t="shared" si="3"/>
        <v>0</v>
      </c>
      <c r="Q8" s="225">
        <v>1.3823750352013517</v>
      </c>
      <c r="R8" s="77">
        <v>0</v>
      </c>
      <c r="S8" s="226">
        <f t="shared" si="4"/>
        <v>1.3823750352013517</v>
      </c>
      <c r="T8" s="225">
        <v>0.34125</v>
      </c>
      <c r="U8" s="77">
        <v>0</v>
      </c>
      <c r="V8" s="224">
        <f t="shared" si="5"/>
        <v>0.34125</v>
      </c>
      <c r="W8" s="225">
        <v>0.92262496479864819</v>
      </c>
      <c r="X8" s="77">
        <v>0</v>
      </c>
      <c r="Y8" s="224">
        <f t="shared" si="6"/>
        <v>0.92262496479864819</v>
      </c>
      <c r="Z8" s="81">
        <v>2.6462500000000002</v>
      </c>
      <c r="AA8" s="223">
        <v>4.5212868902159135E-4</v>
      </c>
      <c r="AB8" s="222">
        <f t="shared" si="7"/>
        <v>0.45226112423240428</v>
      </c>
      <c r="AC8" s="221">
        <v>0</v>
      </c>
      <c r="AD8" s="220">
        <v>0</v>
      </c>
      <c r="AE8" s="219">
        <f t="shared" si="8"/>
        <v>1</v>
      </c>
      <c r="AF8" s="218">
        <f t="shared" si="9"/>
        <v>2.6462500000000002</v>
      </c>
    </row>
    <row r="9" spans="1:33" ht="15" x14ac:dyDescent="0.2">
      <c r="A9" s="405"/>
      <c r="B9" s="201" t="s">
        <v>19</v>
      </c>
      <c r="C9" s="200">
        <f t="shared" si="0"/>
        <v>0.59301931949474884</v>
      </c>
      <c r="D9" s="195">
        <v>107.305115</v>
      </c>
      <c r="E9" s="199">
        <v>1.8333763238643778E-2</v>
      </c>
      <c r="F9" s="191">
        <v>46.385338750000003</v>
      </c>
      <c r="G9" s="198">
        <v>7.7157461082560282E-3</v>
      </c>
      <c r="H9" s="197">
        <f t="shared" si="1"/>
        <v>60.919776249999998</v>
      </c>
      <c r="I9" s="195">
        <v>180.94708127118645</v>
      </c>
      <c r="J9" s="199">
        <v>3.0915962829447283E-2</v>
      </c>
      <c r="K9" s="191">
        <v>78.190761970338968</v>
      </c>
      <c r="L9" s="198">
        <v>1.3006266282235921E-2</v>
      </c>
      <c r="M9" s="197">
        <f t="shared" si="2"/>
        <v>102.75631930084748</v>
      </c>
      <c r="N9" s="195">
        <v>200.2475</v>
      </c>
      <c r="O9" s="54">
        <v>80.335000000000008</v>
      </c>
      <c r="P9" s="196">
        <f t="shared" si="3"/>
        <v>119.91249999999999</v>
      </c>
      <c r="Q9" s="195">
        <v>190.82500000000002</v>
      </c>
      <c r="R9" s="54">
        <v>59.277499999999932</v>
      </c>
      <c r="S9" s="196">
        <f t="shared" si="4"/>
        <v>131.54750000000007</v>
      </c>
      <c r="T9" s="195">
        <v>0.39779999999999999</v>
      </c>
      <c r="U9" s="54">
        <v>23.703150000000001</v>
      </c>
      <c r="V9" s="194">
        <f t="shared" si="5"/>
        <v>-23.305350000000001</v>
      </c>
      <c r="W9" s="195">
        <v>31.185000000000002</v>
      </c>
      <c r="X9" s="54">
        <v>40.800000000000061</v>
      </c>
      <c r="Y9" s="194">
        <f t="shared" si="6"/>
        <v>-9.6150000000000588</v>
      </c>
      <c r="Z9" s="58">
        <v>422.65530000000001</v>
      </c>
      <c r="AA9" s="193">
        <v>7.2213353499112856E-2</v>
      </c>
      <c r="AB9" s="192">
        <f t="shared" si="7"/>
        <v>0.25388328266556692</v>
      </c>
      <c r="AC9" s="191">
        <v>204.11565000000002</v>
      </c>
      <c r="AD9" s="190">
        <v>3.3952636211407414E-2</v>
      </c>
      <c r="AE9" s="189">
        <f t="shared" si="8"/>
        <v>0.22725028066196784</v>
      </c>
      <c r="AF9" s="188">
        <f t="shared" si="9"/>
        <v>218.53964999999999</v>
      </c>
    </row>
    <row r="10" spans="1:33" ht="15" x14ac:dyDescent="0.2">
      <c r="A10" s="405"/>
      <c r="B10" s="217" t="s">
        <v>18</v>
      </c>
      <c r="C10" s="215">
        <f t="shared" si="0"/>
        <v>0.64309443339884509</v>
      </c>
      <c r="D10" s="210">
        <v>693.15879299999995</v>
      </c>
      <c r="E10" s="214">
        <v>0.1184306004205493</v>
      </c>
      <c r="F10" s="206">
        <v>411.41385600000001</v>
      </c>
      <c r="G10" s="213">
        <v>6.8434659395790354E-2</v>
      </c>
      <c r="H10" s="212">
        <f t="shared" si="1"/>
        <v>281.74493699999994</v>
      </c>
      <c r="I10" s="210">
        <v>1077.8491571394229</v>
      </c>
      <c r="J10" s="214">
        <v>0.18415740250561152</v>
      </c>
      <c r="K10" s="206">
        <v>639.59302846153855</v>
      </c>
      <c r="L10" s="213">
        <v>0.10639002653009196</v>
      </c>
      <c r="M10" s="212">
        <f t="shared" si="2"/>
        <v>438.25612867788436</v>
      </c>
      <c r="N10" s="210">
        <v>411.17149379903447</v>
      </c>
      <c r="O10" s="66">
        <v>580.07735419824496</v>
      </c>
      <c r="P10" s="211">
        <f t="shared" si="3"/>
        <v>-168.9058603992105</v>
      </c>
      <c r="Q10" s="210">
        <v>1207.4510062009656</v>
      </c>
      <c r="R10" s="66">
        <v>504.56264580175525</v>
      </c>
      <c r="S10" s="211">
        <f t="shared" si="4"/>
        <v>702.88836039921034</v>
      </c>
      <c r="T10" s="210">
        <v>94.005600000000001</v>
      </c>
      <c r="U10" s="66">
        <v>260.08999999999997</v>
      </c>
      <c r="V10" s="209">
        <f t="shared" si="5"/>
        <v>-166.08439999999996</v>
      </c>
      <c r="W10" s="210">
        <v>1234.585</v>
      </c>
      <c r="X10" s="66">
        <v>0</v>
      </c>
      <c r="Y10" s="209">
        <f t="shared" si="6"/>
        <v>1234.585</v>
      </c>
      <c r="Z10" s="70">
        <v>2947.2130999999999</v>
      </c>
      <c r="AA10" s="208">
        <v>0.50355015405583758</v>
      </c>
      <c r="AB10" s="207">
        <f t="shared" si="7"/>
        <v>0.23519127035639192</v>
      </c>
      <c r="AC10" s="206">
        <v>1344.7300000000002</v>
      </c>
      <c r="AD10" s="205">
        <v>0.2236826450718791</v>
      </c>
      <c r="AE10" s="204">
        <f t="shared" si="8"/>
        <v>0.30594532434020205</v>
      </c>
      <c r="AF10" s="203">
        <f t="shared" si="9"/>
        <v>1602.4830999999997</v>
      </c>
    </row>
    <row r="11" spans="1:33" ht="15" x14ac:dyDescent="0.2">
      <c r="A11" s="405"/>
      <c r="B11" s="217" t="s">
        <v>17</v>
      </c>
      <c r="C11" s="215">
        <f t="shared" si="0"/>
        <v>0.6922153212431339</v>
      </c>
      <c r="D11" s="210">
        <v>887.34185199999979</v>
      </c>
      <c r="E11" s="214">
        <v>0.15160801445772351</v>
      </c>
      <c r="F11" s="206">
        <v>866.06212300000004</v>
      </c>
      <c r="G11" s="213">
        <v>0.14406093897600789</v>
      </c>
      <c r="H11" s="212">
        <f t="shared" si="1"/>
        <v>21.279728999999747</v>
      </c>
      <c r="I11" s="210">
        <v>1281.887044057971</v>
      </c>
      <c r="J11" s="214">
        <v>0.21901857674206643</v>
      </c>
      <c r="K11" s="206">
        <v>1249.2891871014494</v>
      </c>
      <c r="L11" s="213">
        <v>0.20780700202311975</v>
      </c>
      <c r="M11" s="212">
        <f t="shared" si="2"/>
        <v>32.597856956521582</v>
      </c>
      <c r="N11" s="210">
        <v>1599.5248520763462</v>
      </c>
      <c r="O11" s="66">
        <v>856.65868755803263</v>
      </c>
      <c r="P11" s="211">
        <f t="shared" si="3"/>
        <v>742.86616451831355</v>
      </c>
      <c r="Q11" s="210">
        <v>983.55514792365386</v>
      </c>
      <c r="R11" s="66">
        <v>1262.2363124419674</v>
      </c>
      <c r="S11" s="211">
        <f t="shared" si="4"/>
        <v>-278.68116451831349</v>
      </c>
      <c r="T11" s="210">
        <v>245.98860000000002</v>
      </c>
      <c r="U11" s="66">
        <v>506.97465</v>
      </c>
      <c r="V11" s="209">
        <f t="shared" si="5"/>
        <v>-260.98604999999998</v>
      </c>
      <c r="W11" s="210">
        <v>0</v>
      </c>
      <c r="X11" s="66">
        <v>0</v>
      </c>
      <c r="Y11" s="209">
        <f t="shared" si="6"/>
        <v>0</v>
      </c>
      <c r="Z11" s="70">
        <v>2829.0686000000001</v>
      </c>
      <c r="AA11" s="208">
        <v>0.4833644127615111</v>
      </c>
      <c r="AB11" s="207">
        <f t="shared" si="7"/>
        <v>0.31365158554302985</v>
      </c>
      <c r="AC11" s="206">
        <v>2625.8696500000001</v>
      </c>
      <c r="AD11" s="205">
        <v>0.43678765917765594</v>
      </c>
      <c r="AE11" s="204">
        <f t="shared" si="8"/>
        <v>0.32981916029228642</v>
      </c>
      <c r="AF11" s="203">
        <f t="shared" si="9"/>
        <v>203.19894999999997</v>
      </c>
    </row>
    <row r="12" spans="1:33" ht="15" x14ac:dyDescent="0.2">
      <c r="A12" s="405"/>
      <c r="B12" s="217" t="s">
        <v>16</v>
      </c>
      <c r="C12" s="215">
        <f t="shared" si="0"/>
        <v>0.69236974762876491</v>
      </c>
      <c r="D12" s="210">
        <v>1110.979464</v>
      </c>
      <c r="E12" s="214">
        <v>0.18981792672205205</v>
      </c>
      <c r="F12" s="206">
        <v>1528.2667430000001</v>
      </c>
      <c r="G12" s="213">
        <v>0.25421218196189987</v>
      </c>
      <c r="H12" s="212">
        <f t="shared" si="1"/>
        <v>-417.28727900000013</v>
      </c>
      <c r="I12" s="210">
        <v>1604.6042852173914</v>
      </c>
      <c r="J12" s="214">
        <v>0.27415687553094636</v>
      </c>
      <c r="K12" s="206">
        <v>2204.512841966874</v>
      </c>
      <c r="L12" s="213">
        <v>0.36669908724136124</v>
      </c>
      <c r="M12" s="212">
        <f t="shared" si="2"/>
        <v>-599.90855674948261</v>
      </c>
      <c r="N12" s="210">
        <v>674.95304436899755</v>
      </c>
      <c r="O12" s="66">
        <v>1814.4499999999998</v>
      </c>
      <c r="P12" s="211">
        <f t="shared" si="3"/>
        <v>-1139.4969556310023</v>
      </c>
      <c r="Q12" s="210">
        <v>2084.266955631002</v>
      </c>
      <c r="R12" s="66">
        <v>1922.1500000000003</v>
      </c>
      <c r="S12" s="211">
        <f t="shared" si="4"/>
        <v>162.1169556310017</v>
      </c>
      <c r="T12" s="210">
        <v>407.43829999999986</v>
      </c>
      <c r="U12" s="66">
        <v>895.87</v>
      </c>
      <c r="V12" s="209">
        <f t="shared" si="5"/>
        <v>-488.43170000000015</v>
      </c>
      <c r="W12" s="210">
        <v>294.25</v>
      </c>
      <c r="X12" s="66">
        <v>0</v>
      </c>
      <c r="Y12" s="209">
        <f t="shared" si="6"/>
        <v>294.25</v>
      </c>
      <c r="Z12" s="70">
        <v>3460.9082999999991</v>
      </c>
      <c r="AA12" s="208">
        <v>0.591318255079053</v>
      </c>
      <c r="AB12" s="207">
        <f t="shared" si="7"/>
        <v>0.32100806138088095</v>
      </c>
      <c r="AC12" s="206">
        <v>4632.47</v>
      </c>
      <c r="AD12" s="205">
        <v>0.77056594469977435</v>
      </c>
      <c r="AE12" s="204">
        <f t="shared" si="8"/>
        <v>0.3299032142679823</v>
      </c>
      <c r="AF12" s="203">
        <f t="shared" si="9"/>
        <v>-1171.5617000000011</v>
      </c>
    </row>
    <row r="13" spans="1:33" ht="15" x14ac:dyDescent="0.2">
      <c r="A13" s="405"/>
      <c r="B13" s="217" t="s">
        <v>15</v>
      </c>
      <c r="C13" s="215">
        <f t="shared" si="0"/>
        <v>0.74332846807527786</v>
      </c>
      <c r="D13" s="210">
        <v>1203.723056</v>
      </c>
      <c r="E13" s="214">
        <v>0.20566376088969054</v>
      </c>
      <c r="F13" s="206">
        <v>1279.1898339999998</v>
      </c>
      <c r="G13" s="213">
        <v>0.21278068133988073</v>
      </c>
      <c r="H13" s="212">
        <f t="shared" si="1"/>
        <v>-75.466777999999749</v>
      </c>
      <c r="I13" s="210">
        <v>1619.3689703783784</v>
      </c>
      <c r="J13" s="214">
        <v>0.27667951615282776</v>
      </c>
      <c r="K13" s="206">
        <v>1721.0845228108105</v>
      </c>
      <c r="L13" s="213">
        <v>0.28628552828790527</v>
      </c>
      <c r="M13" s="212">
        <f t="shared" si="2"/>
        <v>-101.7155524324321</v>
      </c>
      <c r="N13" s="210">
        <v>0</v>
      </c>
      <c r="O13" s="66">
        <v>392.04944966282278</v>
      </c>
      <c r="P13" s="211">
        <f t="shared" si="3"/>
        <v>-392.04944966282278</v>
      </c>
      <c r="Q13" s="210">
        <v>2568.7512708001977</v>
      </c>
      <c r="R13" s="66">
        <v>2630.0505503371769</v>
      </c>
      <c r="S13" s="211">
        <f t="shared" si="4"/>
        <v>-61.299279536979157</v>
      </c>
      <c r="T13" s="210">
        <v>773.32092919980221</v>
      </c>
      <c r="U13" s="66">
        <v>599.33339999999998</v>
      </c>
      <c r="V13" s="209">
        <f t="shared" si="5"/>
        <v>173.98752919980222</v>
      </c>
      <c r="W13" s="210">
        <v>0</v>
      </c>
      <c r="X13" s="66">
        <v>85.522500000000036</v>
      </c>
      <c r="Y13" s="209">
        <f t="shared" si="6"/>
        <v>-85.522500000000036</v>
      </c>
      <c r="Z13" s="70">
        <v>3342.0722000000001</v>
      </c>
      <c r="AA13" s="208">
        <v>0.57101434951403141</v>
      </c>
      <c r="AB13" s="207">
        <f t="shared" si="7"/>
        <v>0.36017266652707264</v>
      </c>
      <c r="AC13" s="206">
        <v>3706.9558999999995</v>
      </c>
      <c r="AD13" s="205">
        <v>0.61661575251300105</v>
      </c>
      <c r="AE13" s="204">
        <f t="shared" si="8"/>
        <v>0.34507824438914958</v>
      </c>
      <c r="AF13" s="203">
        <f t="shared" si="9"/>
        <v>-364.88369999999941</v>
      </c>
    </row>
    <row r="14" spans="1:33" ht="15" x14ac:dyDescent="0.2">
      <c r="A14" s="405"/>
      <c r="B14" s="262" t="s">
        <v>14</v>
      </c>
      <c r="C14" s="186">
        <f t="shared" si="0"/>
        <v>0.74333997632605098</v>
      </c>
      <c r="D14" s="181">
        <v>744.54923299999996</v>
      </c>
      <c r="E14" s="185">
        <v>0.12721098483828863</v>
      </c>
      <c r="F14" s="177">
        <v>736.463257</v>
      </c>
      <c r="G14" s="184">
        <v>0.12250343884944268</v>
      </c>
      <c r="H14" s="183">
        <f t="shared" si="1"/>
        <v>8.0859759999999596</v>
      </c>
      <c r="I14" s="181">
        <v>1001.626788162162</v>
      </c>
      <c r="J14" s="185">
        <v>0.17113432465589626</v>
      </c>
      <c r="K14" s="177">
        <v>990.89219356756769</v>
      </c>
      <c r="L14" s="184">
        <v>0.16482519675940147</v>
      </c>
      <c r="M14" s="183">
        <f t="shared" si="2"/>
        <v>10.734594594594341</v>
      </c>
      <c r="N14" s="181">
        <v>0</v>
      </c>
      <c r="O14" s="43">
        <v>0</v>
      </c>
      <c r="P14" s="182">
        <f t="shared" si="3"/>
        <v>0</v>
      </c>
      <c r="Q14" s="181">
        <v>1032.8815052280579</v>
      </c>
      <c r="R14" s="43">
        <v>1682.1550000000004</v>
      </c>
      <c r="S14" s="182">
        <f t="shared" si="4"/>
        <v>-649.27349477194252</v>
      </c>
      <c r="T14" s="181">
        <v>669.4233267356542</v>
      </c>
      <c r="U14" s="43">
        <v>400.77879999999999</v>
      </c>
      <c r="V14" s="180">
        <f t="shared" si="5"/>
        <v>268.64452673565421</v>
      </c>
      <c r="W14" s="181">
        <v>700.36426803628797</v>
      </c>
      <c r="X14" s="43">
        <v>0</v>
      </c>
      <c r="Y14" s="180">
        <f t="shared" si="6"/>
        <v>700.36426803628797</v>
      </c>
      <c r="Z14" s="47">
        <v>2402.6691000000001</v>
      </c>
      <c r="AA14" s="179">
        <v>0.41051133881367474</v>
      </c>
      <c r="AB14" s="178">
        <f t="shared" si="7"/>
        <v>0.30988421709839276</v>
      </c>
      <c r="AC14" s="177">
        <v>2082.9338000000002</v>
      </c>
      <c r="AD14" s="176">
        <v>0.34647560617642231</v>
      </c>
      <c r="AE14" s="175">
        <f t="shared" si="8"/>
        <v>0.35357016963285148</v>
      </c>
      <c r="AF14" s="174">
        <f t="shared" si="9"/>
        <v>319.73529999999982</v>
      </c>
    </row>
    <row r="15" spans="1:33" ht="15" x14ac:dyDescent="0.2">
      <c r="A15" s="405"/>
      <c r="B15" s="202" t="s">
        <v>13</v>
      </c>
      <c r="C15" s="158">
        <f t="shared" si="0"/>
        <v>0.69302438962514268</v>
      </c>
      <c r="D15" s="153">
        <v>63.408512000000002</v>
      </c>
      <c r="E15" s="157">
        <v>1.0833748664476086E-2</v>
      </c>
      <c r="F15" s="149">
        <v>47.403905999999992</v>
      </c>
      <c r="G15" s="156">
        <v>7.88517477918892E-3</v>
      </c>
      <c r="H15" s="155">
        <f t="shared" si="1"/>
        <v>16.00460600000001</v>
      </c>
      <c r="I15" s="153">
        <v>91.495354202898554</v>
      </c>
      <c r="J15" s="157">
        <v>1.5632564779337808E-2</v>
      </c>
      <c r="K15" s="149">
        <v>68.381189472049698</v>
      </c>
      <c r="L15" s="156">
        <v>1.1374540119034606E-2</v>
      </c>
      <c r="M15" s="155">
        <f t="shared" si="2"/>
        <v>23.114164730848856</v>
      </c>
      <c r="N15" s="153">
        <v>0</v>
      </c>
      <c r="O15" s="21">
        <v>1.4210854715202004E-14</v>
      </c>
      <c r="P15" s="154">
        <f t="shared" si="3"/>
        <v>-1.4210854715202004E-14</v>
      </c>
      <c r="Q15" s="153">
        <v>146.70500000000004</v>
      </c>
      <c r="R15" s="21">
        <v>159.47499999999999</v>
      </c>
      <c r="S15" s="154">
        <f t="shared" si="4"/>
        <v>-12.769999999999953</v>
      </c>
      <c r="T15" s="153">
        <v>0</v>
      </c>
      <c r="U15" s="21">
        <v>9.882499999999979</v>
      </c>
      <c r="V15" s="152">
        <f t="shared" si="5"/>
        <v>-9.882499999999979</v>
      </c>
      <c r="W15" s="153">
        <v>595.71500000000015</v>
      </c>
      <c r="X15" s="21">
        <v>0</v>
      </c>
      <c r="Y15" s="152">
        <f t="shared" si="6"/>
        <v>595.71500000000015</v>
      </c>
      <c r="Z15" s="25">
        <v>742.42000000000019</v>
      </c>
      <c r="AA15" s="151">
        <v>0.12684719180100518</v>
      </c>
      <c r="AB15" s="150">
        <f t="shared" si="7"/>
        <v>8.5407871555184381E-2</v>
      </c>
      <c r="AC15" s="149">
        <v>169.35750000000002</v>
      </c>
      <c r="AD15" s="148">
        <v>2.8170958900865423E-2</v>
      </c>
      <c r="AE15" s="147">
        <f t="shared" si="8"/>
        <v>0.27990437978831756</v>
      </c>
      <c r="AF15" s="146">
        <f t="shared" si="9"/>
        <v>573.06250000000023</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89.254999999999995</v>
      </c>
      <c r="R16" s="54">
        <v>0</v>
      </c>
      <c r="S16" s="196">
        <f t="shared" si="4"/>
        <v>89.254999999999995</v>
      </c>
      <c r="T16" s="195">
        <v>0</v>
      </c>
      <c r="U16" s="54">
        <v>0</v>
      </c>
      <c r="V16" s="194">
        <f t="shared" si="5"/>
        <v>0</v>
      </c>
      <c r="W16" s="195">
        <v>89.254999999999995</v>
      </c>
      <c r="X16" s="54">
        <v>0</v>
      </c>
      <c r="Y16" s="194">
        <f t="shared" si="6"/>
        <v>89.254999999999995</v>
      </c>
      <c r="Z16" s="58">
        <v>178.51</v>
      </c>
      <c r="AA16" s="193">
        <v>3.0499571951721972E-2</v>
      </c>
      <c r="AB16" s="192">
        <f t="shared" si="7"/>
        <v>0</v>
      </c>
      <c r="AC16" s="191">
        <v>0</v>
      </c>
      <c r="AD16" s="190">
        <v>0</v>
      </c>
      <c r="AE16" s="189">
        <f t="shared" si="8"/>
        <v>1</v>
      </c>
      <c r="AF16" s="188">
        <f t="shared" si="9"/>
        <v>178.51</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15.37</v>
      </c>
      <c r="R17" s="43">
        <v>0</v>
      </c>
      <c r="S17" s="182">
        <f t="shared" si="4"/>
        <v>15.37</v>
      </c>
      <c r="T17" s="181">
        <v>0</v>
      </c>
      <c r="U17" s="43">
        <v>0</v>
      </c>
      <c r="V17" s="180">
        <f t="shared" si="5"/>
        <v>0</v>
      </c>
      <c r="W17" s="181">
        <v>15.37</v>
      </c>
      <c r="X17" s="43">
        <v>0</v>
      </c>
      <c r="Y17" s="180">
        <f t="shared" si="6"/>
        <v>15.37</v>
      </c>
      <c r="Z17" s="47">
        <v>30.74</v>
      </c>
      <c r="AA17" s="179">
        <v>5.2521250450727319E-3</v>
      </c>
      <c r="AB17" s="178">
        <f t="shared" si="7"/>
        <v>0</v>
      </c>
      <c r="AC17" s="177">
        <v>0</v>
      </c>
      <c r="AD17" s="176">
        <v>0</v>
      </c>
      <c r="AE17" s="175">
        <f t="shared" si="8"/>
        <v>1</v>
      </c>
      <c r="AF17" s="174">
        <f t="shared" si="9"/>
        <v>30.74</v>
      </c>
    </row>
    <row r="18" spans="1:32" ht="15" x14ac:dyDescent="0.2">
      <c r="A18" s="405"/>
      <c r="B18" s="173" t="s">
        <v>10</v>
      </c>
      <c r="C18" s="172">
        <f t="shared" si="0"/>
        <v>0.70143044784923103</v>
      </c>
      <c r="D18" s="167">
        <f>SUM(D6:D17)</f>
        <v>4811.662820999999</v>
      </c>
      <c r="E18" s="171">
        <v>0.82210327946061834</v>
      </c>
      <c r="F18" s="163">
        <f>SUM(F6:F17)</f>
        <v>4915.1850577499999</v>
      </c>
      <c r="G18" s="170">
        <v>0.81759282141046641</v>
      </c>
      <c r="H18" s="169">
        <f>SUM(H6:H17)</f>
        <v>-103.52223675000023</v>
      </c>
      <c r="I18" s="167">
        <f>SUM(I6:I17)</f>
        <v>6859.7860782260223</v>
      </c>
      <c r="J18" s="171">
        <v>1.1720381999119112</v>
      </c>
      <c r="K18" s="163">
        <f>SUM(K6:K17)</f>
        <v>6951.9437253506294</v>
      </c>
      <c r="L18" s="170">
        <v>1.1563876472431502</v>
      </c>
      <c r="M18" s="169">
        <f t="shared" ref="M18:Z18" si="10">SUM(M6:M17)</f>
        <v>-92.157647124607948</v>
      </c>
      <c r="N18" s="167">
        <f t="shared" si="10"/>
        <v>2887.126890244378</v>
      </c>
      <c r="O18" s="32">
        <f t="shared" si="10"/>
        <v>3723.5704914191001</v>
      </c>
      <c r="P18" s="168">
        <f t="shared" si="10"/>
        <v>-836.44360117472195</v>
      </c>
      <c r="Q18" s="167">
        <f t="shared" si="10"/>
        <v>8320.4432608190782</v>
      </c>
      <c r="R18" s="32">
        <f t="shared" si="10"/>
        <v>8219.9070085808999</v>
      </c>
      <c r="S18" s="168">
        <f t="shared" si="10"/>
        <v>100.53625223817838</v>
      </c>
      <c r="T18" s="167">
        <f t="shared" si="10"/>
        <v>2191.8883059354566</v>
      </c>
      <c r="U18" s="32">
        <f t="shared" si="10"/>
        <v>2696.6325000000002</v>
      </c>
      <c r="V18" s="166">
        <f t="shared" si="10"/>
        <v>-504.74419406454365</v>
      </c>
      <c r="W18" s="167">
        <f t="shared" si="10"/>
        <v>2961.6468930010869</v>
      </c>
      <c r="X18" s="32">
        <f t="shared" si="10"/>
        <v>126.3225000000001</v>
      </c>
      <c r="Y18" s="166">
        <f t="shared" si="10"/>
        <v>2835.3243930010867</v>
      </c>
      <c r="Z18" s="36">
        <f t="shared" si="10"/>
        <v>16361.10535</v>
      </c>
      <c r="AA18" s="165">
        <v>2.7953991923815376</v>
      </c>
      <c r="AB18" s="164">
        <f t="shared" si="7"/>
        <v>0.29409154932187997</v>
      </c>
      <c r="AC18" s="163">
        <f>SUM(AC6:AC17)</f>
        <v>14766.432500000001</v>
      </c>
      <c r="AD18" s="162">
        <v>2.4562512027510057</v>
      </c>
      <c r="AE18" s="161">
        <f t="shared" si="8"/>
        <v>0.33286205437569294</v>
      </c>
      <c r="AF18" s="160">
        <f>SUM(AF6:AF17)</f>
        <v>1594.6728499999992</v>
      </c>
    </row>
    <row r="19" spans="1:32" ht="15" x14ac:dyDescent="0.2">
      <c r="A19" s="405"/>
      <c r="B19" s="159" t="s">
        <v>9</v>
      </c>
      <c r="C19" s="158">
        <f t="shared" si="0"/>
        <v>0.70157533820674134</v>
      </c>
      <c r="D19" s="153">
        <f>SUM(D9:D14)</f>
        <v>4747.0575129999997</v>
      </c>
      <c r="E19" s="157">
        <v>0.81106505056694778</v>
      </c>
      <c r="F19" s="149">
        <f>SUM(F9:F14)</f>
        <v>4867.7811517500004</v>
      </c>
      <c r="G19" s="156">
        <v>0.80970764663127759</v>
      </c>
      <c r="H19" s="155">
        <f>SUM(H9:H14)</f>
        <v>-120.72363875000025</v>
      </c>
      <c r="I19" s="153">
        <f>SUM(I9:I14)</f>
        <v>6766.2833262265121</v>
      </c>
      <c r="J19" s="157">
        <v>1.1560626584167957</v>
      </c>
      <c r="K19" s="149">
        <f>SUM(K9:K14)</f>
        <v>6883.5625358785801</v>
      </c>
      <c r="L19" s="156">
        <v>1.1450131071241156</v>
      </c>
      <c r="M19" s="155">
        <f t="shared" ref="M19:Z19" si="11">SUM(M9:M14)</f>
        <v>-117.27920965206692</v>
      </c>
      <c r="N19" s="153">
        <f t="shared" si="11"/>
        <v>2885.8968902443785</v>
      </c>
      <c r="O19" s="21">
        <f t="shared" si="11"/>
        <v>3723.5704914191001</v>
      </c>
      <c r="P19" s="154">
        <f t="shared" si="11"/>
        <v>-837.67360117472197</v>
      </c>
      <c r="Q19" s="153">
        <f t="shared" si="11"/>
        <v>8067.7308857838771</v>
      </c>
      <c r="R19" s="21">
        <f t="shared" si="11"/>
        <v>8060.4320085809004</v>
      </c>
      <c r="S19" s="154">
        <f t="shared" si="11"/>
        <v>7.2988772029769962</v>
      </c>
      <c r="T19" s="153">
        <f t="shared" si="11"/>
        <v>2190.5745559354564</v>
      </c>
      <c r="U19" s="21">
        <f t="shared" si="11"/>
        <v>2686.75</v>
      </c>
      <c r="V19" s="152">
        <f t="shared" si="11"/>
        <v>-496.17544406454368</v>
      </c>
      <c r="W19" s="153">
        <f t="shared" si="11"/>
        <v>2260.3842680362877</v>
      </c>
      <c r="X19" s="21">
        <f t="shared" si="11"/>
        <v>126.3225000000001</v>
      </c>
      <c r="Y19" s="152">
        <f t="shared" si="11"/>
        <v>2134.061768036288</v>
      </c>
      <c r="Z19" s="25">
        <f t="shared" si="11"/>
        <v>15404.586599999999</v>
      </c>
      <c r="AA19" s="151">
        <v>2.6319718637232206</v>
      </c>
      <c r="AB19" s="150">
        <f t="shared" si="7"/>
        <v>0.30815870858877836</v>
      </c>
      <c r="AC19" s="149">
        <f>SUM(AC9:AC14)</f>
        <v>14597.075000000001</v>
      </c>
      <c r="AD19" s="148">
        <v>2.4280802438501401</v>
      </c>
      <c r="AE19" s="147">
        <f t="shared" si="8"/>
        <v>0.33347647742784087</v>
      </c>
      <c r="AF19" s="146">
        <f>SUM(AF9:AF14)</f>
        <v>807.51159999999891</v>
      </c>
    </row>
    <row r="20" spans="1:32" ht="15.75" thickBot="1" x14ac:dyDescent="0.25">
      <c r="A20" s="406"/>
      <c r="B20" s="261" t="s">
        <v>8</v>
      </c>
      <c r="C20" s="260">
        <f t="shared" si="0"/>
        <v>0.6909455242594299</v>
      </c>
      <c r="D20" s="255">
        <f>SUM(D6:D8,D15:D17)</f>
        <v>64.605308000000008</v>
      </c>
      <c r="E20" s="259">
        <v>1.1038228893670714E-2</v>
      </c>
      <c r="F20" s="249">
        <f>SUM(F6:F8,F15:F17)</f>
        <v>47.403905999999992</v>
      </c>
      <c r="G20" s="258">
        <v>7.88517477918892E-3</v>
      </c>
      <c r="H20" s="257">
        <f>SUM(H6:H8,H15:H17)</f>
        <v>17.201402000000009</v>
      </c>
      <c r="I20" s="255">
        <f>SUM(I6:I8,I15:I17)</f>
        <v>93.502751999508718</v>
      </c>
      <c r="J20" s="259">
        <v>1.5975541495115295E-2</v>
      </c>
      <c r="K20" s="249">
        <f>SUM(K6:K8,K15:K17)</f>
        <v>68.381189472049698</v>
      </c>
      <c r="L20" s="258">
        <v>1.1374540119034606E-2</v>
      </c>
      <c r="M20" s="257">
        <f t="shared" ref="M20:Z20" si="12">SUM(M6:M8,M15:M17)</f>
        <v>25.121562527459027</v>
      </c>
      <c r="N20" s="255">
        <f t="shared" si="12"/>
        <v>1.23</v>
      </c>
      <c r="O20" s="254">
        <f t="shared" si="12"/>
        <v>1.4210854715202004E-14</v>
      </c>
      <c r="P20" s="256">
        <f t="shared" si="12"/>
        <v>1.2299999999999858</v>
      </c>
      <c r="Q20" s="255">
        <f t="shared" si="12"/>
        <v>252.7123750352014</v>
      </c>
      <c r="R20" s="254">
        <f t="shared" si="12"/>
        <v>159.47499999999999</v>
      </c>
      <c r="S20" s="256">
        <f t="shared" si="12"/>
        <v>93.237375035201396</v>
      </c>
      <c r="T20" s="255">
        <f t="shared" si="12"/>
        <v>1.31375</v>
      </c>
      <c r="U20" s="254">
        <f t="shared" si="12"/>
        <v>9.882499999999979</v>
      </c>
      <c r="V20" s="253">
        <f t="shared" si="12"/>
        <v>-8.5687499999999783</v>
      </c>
      <c r="W20" s="255">
        <f t="shared" si="12"/>
        <v>701.26262496479876</v>
      </c>
      <c r="X20" s="254">
        <f t="shared" si="12"/>
        <v>0</v>
      </c>
      <c r="Y20" s="253">
        <f t="shared" si="12"/>
        <v>701.26262496479876</v>
      </c>
      <c r="Z20" s="252">
        <f t="shared" si="12"/>
        <v>956.51875000000018</v>
      </c>
      <c r="AA20" s="251">
        <v>0.16342732865831699</v>
      </c>
      <c r="AB20" s="250">
        <f t="shared" si="7"/>
        <v>6.7542123978228341E-2</v>
      </c>
      <c r="AC20" s="249">
        <f>SUM(AC6:AC8,AC15:AC17)</f>
        <v>169.35750000000002</v>
      </c>
      <c r="AD20" s="248">
        <v>2.8170958900865423E-2</v>
      </c>
      <c r="AE20" s="247">
        <f t="shared" si="8"/>
        <v>0.27990437978831756</v>
      </c>
      <c r="AF20" s="246">
        <f>SUM(AF6:AF8,AF15:AF17)</f>
        <v>787.16125000000022</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0.59684238765346531</v>
      </c>
      <c r="D23" s="225">
        <v>1.444596</v>
      </c>
      <c r="E23" s="229">
        <v>2.4681843954495408E-4</v>
      </c>
      <c r="F23" s="221">
        <v>0</v>
      </c>
      <c r="G23" s="228">
        <v>0</v>
      </c>
      <c r="H23" s="227">
        <f t="shared" si="13"/>
        <v>1.444596</v>
      </c>
      <c r="I23" s="225">
        <v>2.4203977966101693</v>
      </c>
      <c r="J23" s="229">
        <v>4.135403996947016E-4</v>
      </c>
      <c r="K23" s="221">
        <v>0</v>
      </c>
      <c r="L23" s="228">
        <v>0</v>
      </c>
      <c r="M23" s="227">
        <f t="shared" si="14"/>
        <v>2.4203977966101693</v>
      </c>
      <c r="N23" s="225">
        <v>0</v>
      </c>
      <c r="O23" s="77">
        <v>0</v>
      </c>
      <c r="P23" s="226">
        <f t="shared" si="15"/>
        <v>0</v>
      </c>
      <c r="Q23" s="225">
        <v>1.5374999999999999</v>
      </c>
      <c r="R23" s="77">
        <v>0</v>
      </c>
      <c r="S23" s="226">
        <f t="shared" si="16"/>
        <v>1.5374999999999999</v>
      </c>
      <c r="T23" s="225">
        <v>0.3075</v>
      </c>
      <c r="U23" s="77">
        <v>0</v>
      </c>
      <c r="V23" s="224">
        <f t="shared" si="17"/>
        <v>0.3075</v>
      </c>
      <c r="W23" s="225">
        <v>0</v>
      </c>
      <c r="X23" s="77">
        <v>0</v>
      </c>
      <c r="Y23" s="224">
        <f t="shared" si="18"/>
        <v>0</v>
      </c>
      <c r="Z23" s="81">
        <v>1.8449999999999998</v>
      </c>
      <c r="AA23" s="223">
        <v>3.1523001653087801E-4</v>
      </c>
      <c r="AB23" s="222">
        <f t="shared" si="7"/>
        <v>0.78297886178861797</v>
      </c>
      <c r="AC23" s="221">
        <v>0</v>
      </c>
      <c r="AD23" s="220">
        <v>0</v>
      </c>
      <c r="AE23" s="219">
        <f t="shared" si="8"/>
        <v>1</v>
      </c>
      <c r="AF23" s="218">
        <f t="shared" si="19"/>
        <v>1.8449999999999998</v>
      </c>
    </row>
    <row r="24" spans="1:32" ht="15" x14ac:dyDescent="0.2">
      <c r="A24" s="405"/>
      <c r="B24" s="201" t="s">
        <v>19</v>
      </c>
      <c r="C24" s="200">
        <f t="shared" si="0"/>
        <v>0.59301937291570872</v>
      </c>
      <c r="D24" s="195">
        <v>145.50712766666669</v>
      </c>
      <c r="E24" s="199">
        <v>2.4860820736977735E-2</v>
      </c>
      <c r="F24" s="191">
        <v>74.954633250000015</v>
      </c>
      <c r="G24" s="198">
        <v>1.246796801272569E-2</v>
      </c>
      <c r="H24" s="197">
        <f t="shared" si="13"/>
        <v>70.552494416666676</v>
      </c>
      <c r="I24" s="195">
        <v>245.36656694915254</v>
      </c>
      <c r="J24" s="199">
        <v>4.1922442794312273E-2</v>
      </c>
      <c r="K24" s="191">
        <v>126.33996502118644</v>
      </c>
      <c r="L24" s="198">
        <v>2.1015413915230315E-2</v>
      </c>
      <c r="M24" s="197">
        <f t="shared" si="14"/>
        <v>119.0266019279661</v>
      </c>
      <c r="N24" s="195">
        <v>36.057355404574601</v>
      </c>
      <c r="O24" s="54">
        <v>0</v>
      </c>
      <c r="P24" s="196">
        <f t="shared" si="15"/>
        <v>36.057355404574601</v>
      </c>
      <c r="Q24" s="195">
        <v>455.02681126209205</v>
      </c>
      <c r="R24" s="54">
        <v>162.30250000000001</v>
      </c>
      <c r="S24" s="196">
        <f t="shared" si="16"/>
        <v>292.72431126209204</v>
      </c>
      <c r="T24" s="195">
        <v>0.62399999999999989</v>
      </c>
      <c r="U24" s="54">
        <v>68.339999999999989</v>
      </c>
      <c r="V24" s="194">
        <f t="shared" si="17"/>
        <v>-67.715999999999994</v>
      </c>
      <c r="W24" s="195">
        <v>0</v>
      </c>
      <c r="X24" s="54">
        <v>35.886666666666663</v>
      </c>
      <c r="Y24" s="194">
        <f t="shared" si="18"/>
        <v>-35.886666666666663</v>
      </c>
      <c r="Z24" s="58">
        <v>491.70816666666667</v>
      </c>
      <c r="AA24" s="193">
        <v>8.4011476155393533E-2</v>
      </c>
      <c r="AB24" s="192">
        <f t="shared" si="7"/>
        <v>0.29592172253935178</v>
      </c>
      <c r="AC24" s="191">
        <v>266.5291666666667</v>
      </c>
      <c r="AD24" s="190">
        <v>4.4334512496042852E-2</v>
      </c>
      <c r="AE24" s="189">
        <f t="shared" si="8"/>
        <v>0.28122488126690326</v>
      </c>
      <c r="AF24" s="188">
        <f t="shared" si="19"/>
        <v>225.17899999999997</v>
      </c>
    </row>
    <row r="25" spans="1:32" ht="15" x14ac:dyDescent="0.2">
      <c r="A25" s="405"/>
      <c r="B25" s="217" t="s">
        <v>18</v>
      </c>
      <c r="C25" s="215">
        <f t="shared" si="0"/>
        <v>0.64331184803761154</v>
      </c>
      <c r="D25" s="210">
        <v>720.59588200000007</v>
      </c>
      <c r="E25" s="214">
        <v>0.12311840205687949</v>
      </c>
      <c r="F25" s="206">
        <v>472.23283149999997</v>
      </c>
      <c r="G25" s="213">
        <v>7.8551299398171348E-2</v>
      </c>
      <c r="H25" s="212">
        <f t="shared" si="13"/>
        <v>248.3630505000001</v>
      </c>
      <c r="I25" s="210">
        <v>1120.1346348557693</v>
      </c>
      <c r="J25" s="214">
        <v>0.19138214605007761</v>
      </c>
      <c r="K25" s="206">
        <v>734.09244960336537</v>
      </c>
      <c r="L25" s="213">
        <v>0.1221090782942121</v>
      </c>
      <c r="M25" s="212">
        <f t="shared" si="14"/>
        <v>386.0421852524039</v>
      </c>
      <c r="N25" s="210">
        <v>623.83768165990307</v>
      </c>
      <c r="O25" s="66">
        <v>425.72251512886686</v>
      </c>
      <c r="P25" s="211">
        <f t="shared" si="15"/>
        <v>198.11516653103621</v>
      </c>
      <c r="Q25" s="210">
        <v>1420.3381516734305</v>
      </c>
      <c r="R25" s="66">
        <v>718.59498487113308</v>
      </c>
      <c r="S25" s="211">
        <f t="shared" si="16"/>
        <v>701.74316680229742</v>
      </c>
      <c r="T25" s="210">
        <v>94.005599999999973</v>
      </c>
      <c r="U25" s="66">
        <v>401.38323333333324</v>
      </c>
      <c r="V25" s="209">
        <f t="shared" si="17"/>
        <v>-307.37763333333328</v>
      </c>
      <c r="W25" s="210">
        <v>815.4766666666668</v>
      </c>
      <c r="X25" s="66">
        <v>0</v>
      </c>
      <c r="Y25" s="209">
        <f t="shared" si="18"/>
        <v>815.4766666666668</v>
      </c>
      <c r="Z25" s="70">
        <v>2953.6581000000006</v>
      </c>
      <c r="AA25" s="208">
        <v>0.50465132340897667</v>
      </c>
      <c r="AB25" s="207">
        <f t="shared" si="7"/>
        <v>0.24396726283248557</v>
      </c>
      <c r="AC25" s="206">
        <v>1545.7007333333331</v>
      </c>
      <c r="AD25" s="205">
        <v>0.2571121552442075</v>
      </c>
      <c r="AE25" s="204">
        <f t="shared" si="8"/>
        <v>0.30551375264060388</v>
      </c>
      <c r="AF25" s="203">
        <f t="shared" si="19"/>
        <v>1407.9573666666674</v>
      </c>
    </row>
    <row r="26" spans="1:32" ht="15" x14ac:dyDescent="0.2">
      <c r="A26" s="405"/>
      <c r="B26" s="217" t="s">
        <v>17</v>
      </c>
      <c r="C26" s="215">
        <f t="shared" si="0"/>
        <v>0.69224805187343874</v>
      </c>
      <c r="D26" s="210">
        <v>881.90046533333316</v>
      </c>
      <c r="E26" s="214">
        <v>0.15067831884315211</v>
      </c>
      <c r="F26" s="206">
        <v>899.61221774999979</v>
      </c>
      <c r="G26" s="213">
        <v>0.1496416681455007</v>
      </c>
      <c r="H26" s="212">
        <f t="shared" si="13"/>
        <v>-17.711752416666627</v>
      </c>
      <c r="I26" s="210">
        <v>1273.965976425121</v>
      </c>
      <c r="J26" s="214">
        <v>0.21766521182019896</v>
      </c>
      <c r="K26" s="206">
        <v>1297.6007303260869</v>
      </c>
      <c r="L26" s="213">
        <v>0.21584315335163279</v>
      </c>
      <c r="M26" s="212">
        <f t="shared" si="14"/>
        <v>-23.634753900965961</v>
      </c>
      <c r="N26" s="210">
        <v>641.77388891012981</v>
      </c>
      <c r="O26" s="66">
        <v>981.21326207977211</v>
      </c>
      <c r="P26" s="211">
        <f t="shared" si="15"/>
        <v>-339.43937316964229</v>
      </c>
      <c r="Q26" s="210">
        <v>1342.6644444232036</v>
      </c>
      <c r="R26" s="66">
        <v>1259.6650712535609</v>
      </c>
      <c r="S26" s="211">
        <f t="shared" si="16"/>
        <v>82.999373169642695</v>
      </c>
      <c r="T26" s="210">
        <v>245.9886000000001</v>
      </c>
      <c r="U26" s="66">
        <v>505.45205000000004</v>
      </c>
      <c r="V26" s="209">
        <f t="shared" si="17"/>
        <v>-259.46344999999997</v>
      </c>
      <c r="W26" s="210">
        <v>573.70499999999981</v>
      </c>
      <c r="X26" s="66">
        <v>0</v>
      </c>
      <c r="Y26" s="209">
        <f t="shared" si="18"/>
        <v>573.70499999999981</v>
      </c>
      <c r="Z26" s="70">
        <v>2804.1319333333336</v>
      </c>
      <c r="AA26" s="208">
        <v>0.47910382422733316</v>
      </c>
      <c r="AB26" s="207">
        <f t="shared" si="7"/>
        <v>0.31450034673832145</v>
      </c>
      <c r="AC26" s="206">
        <v>2746.330383333333</v>
      </c>
      <c r="AD26" s="205">
        <v>0.45682512057087105</v>
      </c>
      <c r="AE26" s="204">
        <f t="shared" si="8"/>
        <v>0.32756882537129556</v>
      </c>
      <c r="AF26" s="203">
        <f t="shared" si="19"/>
        <v>57.801550000000589</v>
      </c>
    </row>
    <row r="27" spans="1:32" ht="15" x14ac:dyDescent="0.2">
      <c r="A27" s="405"/>
      <c r="B27" s="217" t="s">
        <v>16</v>
      </c>
      <c r="C27" s="215">
        <f t="shared" si="0"/>
        <v>0.69249986353850956</v>
      </c>
      <c r="D27" s="210">
        <v>1078.6224553333332</v>
      </c>
      <c r="E27" s="214">
        <v>0.1842895254337685</v>
      </c>
      <c r="F27" s="206">
        <v>1492.6393555000004</v>
      </c>
      <c r="G27" s="213">
        <v>0.24828591551956519</v>
      </c>
      <c r="H27" s="212">
        <f t="shared" si="13"/>
        <v>-414.01690016666726</v>
      </c>
      <c r="I27" s="210">
        <v>1557.577859758454</v>
      </c>
      <c r="J27" s="214">
        <v>0.26612211082915288</v>
      </c>
      <c r="K27" s="206">
        <v>2152.9787506107664</v>
      </c>
      <c r="L27" s="213">
        <v>0.35812689664108455</v>
      </c>
      <c r="M27" s="212">
        <f t="shared" si="14"/>
        <v>-595.40089085231239</v>
      </c>
      <c r="N27" s="210">
        <v>698.20292983341108</v>
      </c>
      <c r="O27" s="66">
        <v>1043.5652419023929</v>
      </c>
      <c r="P27" s="211">
        <f t="shared" si="15"/>
        <v>-345.36231206898185</v>
      </c>
      <c r="Q27" s="210">
        <v>1415.4131580096503</v>
      </c>
      <c r="R27" s="66">
        <v>2145.2594450650258</v>
      </c>
      <c r="S27" s="211">
        <f t="shared" si="16"/>
        <v>-729.84628705537557</v>
      </c>
      <c r="T27" s="210">
        <v>429.92756215693839</v>
      </c>
      <c r="U27" s="66">
        <v>891.94374636591419</v>
      </c>
      <c r="V27" s="209">
        <f t="shared" si="17"/>
        <v>-462.0161842089758</v>
      </c>
      <c r="W27" s="210">
        <v>788.93416666666678</v>
      </c>
      <c r="X27" s="66">
        <v>456.14416666666665</v>
      </c>
      <c r="Y27" s="209">
        <f t="shared" si="18"/>
        <v>332.79000000000013</v>
      </c>
      <c r="Z27" s="70">
        <v>3332.4778166666665</v>
      </c>
      <c r="AA27" s="208">
        <v>0.56937508793312608</v>
      </c>
      <c r="AB27" s="207">
        <f t="shared" si="7"/>
        <v>0.32366980807459134</v>
      </c>
      <c r="AC27" s="206">
        <v>4536.9125999999997</v>
      </c>
      <c r="AD27" s="205">
        <v>0.75467090853028929</v>
      </c>
      <c r="AE27" s="204">
        <f t="shared" si="8"/>
        <v>0.32899892219656174</v>
      </c>
      <c r="AF27" s="203">
        <f t="shared" si="19"/>
        <v>-1204.4347833333331</v>
      </c>
    </row>
    <row r="28" spans="1:32" ht="15" x14ac:dyDescent="0.2">
      <c r="A28" s="405"/>
      <c r="B28" s="217" t="s">
        <v>15</v>
      </c>
      <c r="C28" s="215">
        <f t="shared" si="0"/>
        <v>0.74328181188578224</v>
      </c>
      <c r="D28" s="210">
        <v>1195.2884620000002</v>
      </c>
      <c r="E28" s="214">
        <v>0.20422265671296902</v>
      </c>
      <c r="F28" s="206">
        <v>1317.0130803333329</v>
      </c>
      <c r="G28" s="213">
        <v>0.21907220736000763</v>
      </c>
      <c r="H28" s="212">
        <f t="shared" si="13"/>
        <v>-121.72461833333273</v>
      </c>
      <c r="I28" s="210">
        <v>1608.1228450450451</v>
      </c>
      <c r="J28" s="214">
        <v>0.27475804391719899</v>
      </c>
      <c r="K28" s="206">
        <v>1771.8986768558552</v>
      </c>
      <c r="L28" s="213">
        <v>0.29473796437833644</v>
      </c>
      <c r="M28" s="212">
        <f t="shared" si="14"/>
        <v>-163.77583181081013</v>
      </c>
      <c r="N28" s="210">
        <v>176.67657037970753</v>
      </c>
      <c r="O28" s="66">
        <v>612.47336462605051</v>
      </c>
      <c r="P28" s="211">
        <f t="shared" si="15"/>
        <v>-435.79679424634298</v>
      </c>
      <c r="Q28" s="210">
        <v>2046.2966552820519</v>
      </c>
      <c r="R28" s="66">
        <v>2292.1849598948393</v>
      </c>
      <c r="S28" s="211">
        <f t="shared" si="16"/>
        <v>-245.88830461278735</v>
      </c>
      <c r="T28" s="210">
        <v>721.02480767157431</v>
      </c>
      <c r="U28" s="66">
        <v>696.38024214577661</v>
      </c>
      <c r="V28" s="209">
        <f t="shared" si="17"/>
        <v>24.644565525797702</v>
      </c>
      <c r="W28" s="210">
        <v>398.0741666666666</v>
      </c>
      <c r="X28" s="66">
        <v>161.08000000000024</v>
      </c>
      <c r="Y28" s="209">
        <f t="shared" si="18"/>
        <v>236.99416666666636</v>
      </c>
      <c r="Z28" s="70">
        <v>3342.0722000000005</v>
      </c>
      <c r="AA28" s="208">
        <v>0.57101434951403152</v>
      </c>
      <c r="AB28" s="207">
        <f t="shared" si="7"/>
        <v>0.35764890477231465</v>
      </c>
      <c r="AC28" s="206">
        <v>3762.118566666667</v>
      </c>
      <c r="AD28" s="205">
        <v>0.62579152102357083</v>
      </c>
      <c r="AE28" s="204">
        <f t="shared" si="8"/>
        <v>0.35007218858076555</v>
      </c>
      <c r="AF28" s="203">
        <f t="shared" si="19"/>
        <v>-420.04636666666647</v>
      </c>
    </row>
    <row r="29" spans="1:32" ht="15" x14ac:dyDescent="0.2">
      <c r="A29" s="405"/>
      <c r="B29" s="216" t="s">
        <v>14</v>
      </c>
      <c r="C29" s="215">
        <f t="shared" si="0"/>
        <v>0.7433963753687719</v>
      </c>
      <c r="D29" s="210">
        <v>684.71690799999988</v>
      </c>
      <c r="E29" s="214">
        <v>0.11698825052997922</v>
      </c>
      <c r="F29" s="206">
        <v>535.08337249999988</v>
      </c>
      <c r="G29" s="213">
        <v>8.9005870393894335E-2</v>
      </c>
      <c r="H29" s="212">
        <f t="shared" si="13"/>
        <v>149.63353549999999</v>
      </c>
      <c r="I29" s="210">
        <v>921.06570691891886</v>
      </c>
      <c r="J29" s="214">
        <v>0.15736995014529845</v>
      </c>
      <c r="K29" s="206">
        <v>719.88429351351351</v>
      </c>
      <c r="L29" s="213">
        <v>0.11974569089616774</v>
      </c>
      <c r="M29" s="212">
        <f t="shared" si="14"/>
        <v>201.18141340540535</v>
      </c>
      <c r="N29" s="210">
        <v>149.92114500131706</v>
      </c>
      <c r="O29" s="66">
        <v>79.465826437091025</v>
      </c>
      <c r="P29" s="211">
        <f t="shared" si="15"/>
        <v>70.455318564226033</v>
      </c>
      <c r="Q29" s="210">
        <v>1336.0497500400149</v>
      </c>
      <c r="R29" s="66">
        <v>1152.1459410652626</v>
      </c>
      <c r="S29" s="211">
        <f t="shared" si="16"/>
        <v>183.90380897475234</v>
      </c>
      <c r="T29" s="210">
        <v>556.50487162533477</v>
      </c>
      <c r="U29" s="66">
        <v>289.71403249764649</v>
      </c>
      <c r="V29" s="209">
        <f t="shared" si="17"/>
        <v>266.79083912768829</v>
      </c>
      <c r="W29" s="210">
        <v>218.25</v>
      </c>
      <c r="X29" s="66">
        <v>0</v>
      </c>
      <c r="Y29" s="209">
        <f t="shared" si="18"/>
        <v>218.25</v>
      </c>
      <c r="Z29" s="70">
        <v>2260.7257666666665</v>
      </c>
      <c r="AA29" s="208">
        <v>0.38625941506672912</v>
      </c>
      <c r="AB29" s="207">
        <f t="shared" si="7"/>
        <v>0.30287481927079668</v>
      </c>
      <c r="AC29" s="206">
        <v>1521.3258000000001</v>
      </c>
      <c r="AD29" s="205">
        <v>0.2530576241774129</v>
      </c>
      <c r="AE29" s="204">
        <f t="shared" si="8"/>
        <v>0.3517217498710663</v>
      </c>
      <c r="AF29" s="203">
        <f t="shared" si="19"/>
        <v>739.39996666666639</v>
      </c>
    </row>
    <row r="30" spans="1:32" ht="15" x14ac:dyDescent="0.2">
      <c r="A30" s="405"/>
      <c r="B30" s="202" t="s">
        <v>13</v>
      </c>
      <c r="C30" s="158">
        <f t="shared" si="0"/>
        <v>0.69302452709863183</v>
      </c>
      <c r="D30" s="153">
        <v>95.921113333333324</v>
      </c>
      <c r="E30" s="157">
        <v>1.6388733952155496E-2</v>
      </c>
      <c r="F30" s="149">
        <v>76.783469166666677</v>
      </c>
      <c r="G30" s="156">
        <v>1.2772176928450374E-2</v>
      </c>
      <c r="H30" s="155">
        <f t="shared" si="13"/>
        <v>19.137644166666647</v>
      </c>
      <c r="I30" s="153">
        <v>138.40940628019325</v>
      </c>
      <c r="J30" s="157">
        <v>2.3648129772213731E-2</v>
      </c>
      <c r="K30" s="149">
        <v>110.75803652518978</v>
      </c>
      <c r="L30" s="156">
        <v>1.8423512952728236E-2</v>
      </c>
      <c r="M30" s="155">
        <f t="shared" si="14"/>
        <v>27.651369755003472</v>
      </c>
      <c r="N30" s="153">
        <v>49.425707902965009</v>
      </c>
      <c r="O30" s="21">
        <v>0</v>
      </c>
      <c r="P30" s="154">
        <f t="shared" si="15"/>
        <v>49.425707902965009</v>
      </c>
      <c r="Q30" s="153">
        <v>228.50512543036834</v>
      </c>
      <c r="R30" s="21">
        <v>176.68191952028567</v>
      </c>
      <c r="S30" s="154">
        <f t="shared" si="16"/>
        <v>51.823205910082663</v>
      </c>
      <c r="T30" s="153">
        <v>0</v>
      </c>
      <c r="U30" s="21">
        <v>97.596413813047619</v>
      </c>
      <c r="V30" s="152">
        <f t="shared" si="17"/>
        <v>-97.596413813047619</v>
      </c>
      <c r="W30" s="153">
        <v>543.4375</v>
      </c>
      <c r="X30" s="21">
        <v>0</v>
      </c>
      <c r="Y30" s="152">
        <f t="shared" si="18"/>
        <v>543.4375</v>
      </c>
      <c r="Z30" s="25">
        <v>821.36833333333334</v>
      </c>
      <c r="AA30" s="151">
        <v>0.14033601804585713</v>
      </c>
      <c r="AB30" s="150">
        <f t="shared" si="7"/>
        <v>0.11678209329553731</v>
      </c>
      <c r="AC30" s="149">
        <v>274.27833333333331</v>
      </c>
      <c r="AD30" s="148">
        <v>4.5623510359630949E-2</v>
      </c>
      <c r="AE30" s="147">
        <f t="shared" si="8"/>
        <v>0.27994726463993397</v>
      </c>
      <c r="AF30" s="146">
        <f t="shared" si="19"/>
        <v>547.09</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170.01826331120634</v>
      </c>
      <c r="R31" s="54">
        <v>0</v>
      </c>
      <c r="S31" s="196">
        <f t="shared" si="16"/>
        <v>170.01826331120634</v>
      </c>
      <c r="T31" s="195">
        <v>0.14586274262666996</v>
      </c>
      <c r="U31" s="54">
        <v>0</v>
      </c>
      <c r="V31" s="194">
        <f t="shared" si="17"/>
        <v>0.14586274262666996</v>
      </c>
      <c r="W31" s="195">
        <v>8.3458739461669875</v>
      </c>
      <c r="X31" s="54">
        <v>0</v>
      </c>
      <c r="Y31" s="194">
        <f t="shared" si="18"/>
        <v>8.3458739461669875</v>
      </c>
      <c r="Z31" s="58">
        <v>178.51</v>
      </c>
      <c r="AA31" s="193">
        <v>3.0499571951721972E-2</v>
      </c>
      <c r="AB31" s="192">
        <f t="shared" si="7"/>
        <v>0</v>
      </c>
      <c r="AC31" s="191">
        <v>0</v>
      </c>
      <c r="AD31" s="190">
        <v>0</v>
      </c>
      <c r="AE31" s="189">
        <f t="shared" si="8"/>
        <v>1</v>
      </c>
      <c r="AF31" s="188">
        <f t="shared" si="19"/>
        <v>178.51</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15.37</v>
      </c>
      <c r="R32" s="43">
        <v>0</v>
      </c>
      <c r="S32" s="182">
        <f t="shared" si="16"/>
        <v>15.37</v>
      </c>
      <c r="T32" s="181">
        <v>0</v>
      </c>
      <c r="U32" s="43">
        <v>0</v>
      </c>
      <c r="V32" s="180">
        <f t="shared" si="17"/>
        <v>0</v>
      </c>
      <c r="W32" s="181">
        <v>15.37</v>
      </c>
      <c r="X32" s="43">
        <v>0</v>
      </c>
      <c r="Y32" s="180">
        <f t="shared" si="18"/>
        <v>15.37</v>
      </c>
      <c r="Z32" s="47">
        <v>30.74</v>
      </c>
      <c r="AA32" s="179">
        <v>5.2521250450727319E-3</v>
      </c>
      <c r="AB32" s="178">
        <f t="shared" si="7"/>
        <v>0</v>
      </c>
      <c r="AC32" s="177">
        <v>0</v>
      </c>
      <c r="AD32" s="176">
        <v>0</v>
      </c>
      <c r="AE32" s="175">
        <f t="shared" si="8"/>
        <v>1</v>
      </c>
      <c r="AF32" s="174">
        <f t="shared" si="19"/>
        <v>30.74</v>
      </c>
    </row>
    <row r="33" spans="1:32" ht="15" x14ac:dyDescent="0.2">
      <c r="A33" s="405"/>
      <c r="B33" s="173" t="s">
        <v>10</v>
      </c>
      <c r="C33" s="172">
        <f t="shared" si="0"/>
        <v>0.69957079671692268</v>
      </c>
      <c r="D33" s="167">
        <f>SUM(D21:D32)</f>
        <v>4803.9970096666675</v>
      </c>
      <c r="E33" s="171">
        <v>0.82079352670542671</v>
      </c>
      <c r="F33" s="163">
        <f>SUM(F21:F32)</f>
        <v>4868.3189600000005</v>
      </c>
      <c r="G33" s="170">
        <v>0.80979710575831543</v>
      </c>
      <c r="H33" s="169">
        <f>SUM(H21:H32)</f>
        <v>-64.32195033333322</v>
      </c>
      <c r="I33" s="167">
        <f>SUM(I21:I32)</f>
        <v>6867.0633940292646</v>
      </c>
      <c r="J33" s="171">
        <v>1.1732815757281476</v>
      </c>
      <c r="K33" s="163">
        <f>SUM(K21:K32)</f>
        <v>6913.5529024559637</v>
      </c>
      <c r="L33" s="170">
        <v>1.1500017104293923</v>
      </c>
      <c r="M33" s="169">
        <f t="shared" ref="M33:Z33" si="20">SUM(M21:M32)</f>
        <v>-46.489508426699516</v>
      </c>
      <c r="N33" s="167">
        <f t="shared" si="20"/>
        <v>2375.8952790920084</v>
      </c>
      <c r="O33" s="32">
        <f t="shared" si="20"/>
        <v>3142.4402101741734</v>
      </c>
      <c r="P33" s="168">
        <f t="shared" si="20"/>
        <v>-766.54493108216536</v>
      </c>
      <c r="Q33" s="167">
        <f t="shared" si="20"/>
        <v>8431.2198594320198</v>
      </c>
      <c r="R33" s="32">
        <f t="shared" si="20"/>
        <v>7906.834821670107</v>
      </c>
      <c r="S33" s="168">
        <f t="shared" si="20"/>
        <v>524.38503776191055</v>
      </c>
      <c r="T33" s="167">
        <f t="shared" si="20"/>
        <v>2048.5288041964745</v>
      </c>
      <c r="U33" s="32">
        <f t="shared" si="20"/>
        <v>2950.8097181557177</v>
      </c>
      <c r="V33" s="166">
        <f t="shared" si="20"/>
        <v>-902.28091395924389</v>
      </c>
      <c r="W33" s="167">
        <f t="shared" si="20"/>
        <v>3361.593373946167</v>
      </c>
      <c r="X33" s="32">
        <f t="shared" si="20"/>
        <v>653.11083333333352</v>
      </c>
      <c r="Y33" s="166">
        <f t="shared" si="20"/>
        <v>2708.4825406128334</v>
      </c>
      <c r="Z33" s="36">
        <f t="shared" si="20"/>
        <v>16217.237316666669</v>
      </c>
      <c r="AA33" s="165">
        <v>2.7708184213647731</v>
      </c>
      <c r="AB33" s="164">
        <f t="shared" si="7"/>
        <v>0.29622782942995701</v>
      </c>
      <c r="AC33" s="163">
        <f>SUM(AC21:AC32)</f>
        <v>14653.195583333334</v>
      </c>
      <c r="AD33" s="162">
        <v>2.4374153524020254</v>
      </c>
      <c r="AE33" s="161">
        <f t="shared" si="8"/>
        <v>0.33223599127669234</v>
      </c>
      <c r="AF33" s="160">
        <f>SUM(AF21:AF32)</f>
        <v>1564.0417333333348</v>
      </c>
    </row>
    <row r="34" spans="1:32" ht="15" x14ac:dyDescent="0.2">
      <c r="A34" s="405"/>
      <c r="B34" s="159" t="s">
        <v>9</v>
      </c>
      <c r="C34" s="158">
        <f t="shared" si="0"/>
        <v>0.6997424691530223</v>
      </c>
      <c r="D34" s="153">
        <f>SUM(D24:D29)</f>
        <v>4706.6313003333325</v>
      </c>
      <c r="E34" s="157">
        <v>0.80415797431372593</v>
      </c>
      <c r="F34" s="149">
        <f>SUM(F24:F29)</f>
        <v>4791.5354908333338</v>
      </c>
      <c r="G34" s="156">
        <v>0.79702492882986498</v>
      </c>
      <c r="H34" s="155">
        <f>SUM(H24:H29)</f>
        <v>-84.904190499999856</v>
      </c>
      <c r="I34" s="153">
        <f>SUM(I24:I29)</f>
        <v>6726.2335899524614</v>
      </c>
      <c r="J34" s="157">
        <v>1.1492199055562393</v>
      </c>
      <c r="K34" s="149">
        <f>SUM(K24:K29)</f>
        <v>6802.794865930774</v>
      </c>
      <c r="L34" s="156">
        <v>1.1315781974766639</v>
      </c>
      <c r="M34" s="155">
        <f t="shared" ref="M34:Z34" si="21">SUM(M24:M29)</f>
        <v>-76.56127597831312</v>
      </c>
      <c r="N34" s="153">
        <f t="shared" si="21"/>
        <v>2326.4695711890436</v>
      </c>
      <c r="O34" s="21">
        <f t="shared" si="21"/>
        <v>3142.4402101741734</v>
      </c>
      <c r="P34" s="154">
        <f t="shared" si="21"/>
        <v>-815.97063898513034</v>
      </c>
      <c r="Q34" s="153">
        <f t="shared" si="21"/>
        <v>8015.7889706904434</v>
      </c>
      <c r="R34" s="21">
        <f t="shared" si="21"/>
        <v>7730.1529021498209</v>
      </c>
      <c r="S34" s="154">
        <f t="shared" si="21"/>
        <v>285.63606854062164</v>
      </c>
      <c r="T34" s="153">
        <f t="shared" si="21"/>
        <v>2048.0754414538478</v>
      </c>
      <c r="U34" s="21">
        <f t="shared" si="21"/>
        <v>2853.2133043426702</v>
      </c>
      <c r="V34" s="152">
        <f t="shared" si="21"/>
        <v>-805.13786288882329</v>
      </c>
      <c r="W34" s="153">
        <f t="shared" si="21"/>
        <v>2794.44</v>
      </c>
      <c r="X34" s="21">
        <f t="shared" si="21"/>
        <v>653.11083333333352</v>
      </c>
      <c r="Y34" s="152">
        <f t="shared" si="21"/>
        <v>2141.3291666666664</v>
      </c>
      <c r="Z34" s="25">
        <f t="shared" si="21"/>
        <v>15184.773983333334</v>
      </c>
      <c r="AA34" s="151">
        <v>2.5944154763055902</v>
      </c>
      <c r="AB34" s="150">
        <f t="shared" si="7"/>
        <v>0.30995728388840604</v>
      </c>
      <c r="AC34" s="149">
        <f>SUM(AC24:AC29)</f>
        <v>14378.91725</v>
      </c>
      <c r="AD34" s="148">
        <v>2.3917918420423945</v>
      </c>
      <c r="AE34" s="147">
        <f t="shared" si="8"/>
        <v>0.33323340050749189</v>
      </c>
      <c r="AF34" s="146">
        <f>SUM(AF24:AF29)</f>
        <v>805.85673333333489</v>
      </c>
    </row>
    <row r="35" spans="1:32" ht="15.75" thickBot="1" x14ac:dyDescent="0.25">
      <c r="A35" s="406"/>
      <c r="B35" s="261" t="s">
        <v>8</v>
      </c>
      <c r="C35" s="260">
        <f t="shared" si="0"/>
        <v>0.69137147475000138</v>
      </c>
      <c r="D35" s="255">
        <f>SUM(D21:D23,D30:D32)</f>
        <v>97.365709333333328</v>
      </c>
      <c r="E35" s="259">
        <v>1.6635552391700451E-2</v>
      </c>
      <c r="F35" s="249">
        <f>SUM(F21:F23,F30:F32)</f>
        <v>76.783469166666677</v>
      </c>
      <c r="G35" s="258">
        <v>1.2772176928450374E-2</v>
      </c>
      <c r="H35" s="257">
        <f>SUM(H21:H23,H30:H32)</f>
        <v>20.582240166666647</v>
      </c>
      <c r="I35" s="255">
        <f>SUM(I21:I23,I30:I32)</f>
        <v>140.82980407680341</v>
      </c>
      <c r="J35" s="259">
        <v>2.4061670171908432E-2</v>
      </c>
      <c r="K35" s="249">
        <f>SUM(K21:K23,K30:K32)</f>
        <v>110.75803652518978</v>
      </c>
      <c r="L35" s="258">
        <v>1.8423512952728236E-2</v>
      </c>
      <c r="M35" s="257">
        <f t="shared" ref="M35:Z35" si="22">SUM(M21:M23,M30:M32)</f>
        <v>30.07176755161364</v>
      </c>
      <c r="N35" s="255">
        <f t="shared" si="22"/>
        <v>49.425707902965009</v>
      </c>
      <c r="O35" s="254">
        <f t="shared" si="22"/>
        <v>0</v>
      </c>
      <c r="P35" s="256">
        <f t="shared" si="22"/>
        <v>49.425707902965009</v>
      </c>
      <c r="Q35" s="255">
        <f t="shared" si="22"/>
        <v>415.43088874157468</v>
      </c>
      <c r="R35" s="254">
        <f t="shared" si="22"/>
        <v>176.68191952028567</v>
      </c>
      <c r="S35" s="256">
        <f t="shared" si="22"/>
        <v>238.748969221289</v>
      </c>
      <c r="T35" s="255">
        <f t="shared" si="22"/>
        <v>0.45336274262666998</v>
      </c>
      <c r="U35" s="254">
        <f t="shared" si="22"/>
        <v>97.596413813047619</v>
      </c>
      <c r="V35" s="253">
        <f t="shared" si="22"/>
        <v>-97.143051070420938</v>
      </c>
      <c r="W35" s="255">
        <f t="shared" si="22"/>
        <v>567.15337394616699</v>
      </c>
      <c r="X35" s="254">
        <f t="shared" si="22"/>
        <v>0</v>
      </c>
      <c r="Y35" s="253">
        <f t="shared" si="22"/>
        <v>567.15337394616699</v>
      </c>
      <c r="Z35" s="252">
        <f t="shared" si="22"/>
        <v>1032.4633333333334</v>
      </c>
      <c r="AA35" s="251">
        <v>0.17640294505918272</v>
      </c>
      <c r="AB35" s="250">
        <f t="shared" si="7"/>
        <v>9.4304278118028398E-2</v>
      </c>
      <c r="AC35" s="249">
        <f>SUM(AC21:AC23,AC30:AC32)</f>
        <v>274.27833333333331</v>
      </c>
      <c r="AD35" s="248">
        <v>4.5623510359630949E-2</v>
      </c>
      <c r="AE35" s="247">
        <f t="shared" si="8"/>
        <v>0.27994726463993397</v>
      </c>
      <c r="AF35" s="246">
        <f>SUM(AF21:AF23,AF30:AF32)</f>
        <v>758.18500000000006</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0.59670168731693218</v>
      </c>
      <c r="D38" s="225">
        <v>2.7652919999999996</v>
      </c>
      <c r="E38" s="229">
        <v>4.7246777391474508E-4</v>
      </c>
      <c r="F38" s="221">
        <v>0</v>
      </c>
      <c r="G38" s="228">
        <v>0</v>
      </c>
      <c r="H38" s="227">
        <f t="shared" si="23"/>
        <v>2.7652919999999996</v>
      </c>
      <c r="I38" s="225">
        <v>4.6342955932203393</v>
      </c>
      <c r="J38" s="229">
        <v>7.917989574307983E-4</v>
      </c>
      <c r="K38" s="221">
        <v>0</v>
      </c>
      <c r="L38" s="228">
        <v>0</v>
      </c>
      <c r="M38" s="227">
        <f t="shared" si="24"/>
        <v>4.6342955932203393</v>
      </c>
      <c r="N38" s="225">
        <v>0</v>
      </c>
      <c r="O38" s="77">
        <v>0</v>
      </c>
      <c r="P38" s="226">
        <f t="shared" si="25"/>
        <v>0</v>
      </c>
      <c r="Q38" s="225">
        <v>2.7675000000000001</v>
      </c>
      <c r="R38" s="77">
        <v>0</v>
      </c>
      <c r="S38" s="226">
        <f t="shared" si="26"/>
        <v>2.7675000000000001</v>
      </c>
      <c r="T38" s="225">
        <v>0.92249999999999999</v>
      </c>
      <c r="U38" s="77">
        <v>0</v>
      </c>
      <c r="V38" s="224">
        <f t="shared" si="27"/>
        <v>0.92249999999999999</v>
      </c>
      <c r="W38" s="225">
        <v>0</v>
      </c>
      <c r="X38" s="77">
        <v>0</v>
      </c>
      <c r="Y38" s="224">
        <f t="shared" si="28"/>
        <v>0</v>
      </c>
      <c r="Z38" s="81">
        <v>3.69</v>
      </c>
      <c r="AA38" s="223">
        <v>6.3046003306175603E-4</v>
      </c>
      <c r="AB38" s="222">
        <f t="shared" si="7"/>
        <v>0.74940162601626004</v>
      </c>
      <c r="AC38" s="221">
        <v>0</v>
      </c>
      <c r="AD38" s="220">
        <v>0</v>
      </c>
      <c r="AE38" s="219">
        <f t="shared" si="8"/>
        <v>1</v>
      </c>
      <c r="AF38" s="218">
        <f t="shared" si="29"/>
        <v>3.69</v>
      </c>
    </row>
    <row r="39" spans="1:32" ht="15" x14ac:dyDescent="0.2">
      <c r="A39" s="405"/>
      <c r="B39" s="201" t="s">
        <v>19</v>
      </c>
      <c r="C39" s="200">
        <f t="shared" si="0"/>
        <v>0.59301933770006121</v>
      </c>
      <c r="D39" s="195">
        <v>153.64206000000001</v>
      </c>
      <c r="E39" s="199">
        <v>2.625072580684995E-2</v>
      </c>
      <c r="F39" s="191">
        <v>66.784728000000001</v>
      </c>
      <c r="G39" s="198">
        <v>1.1108984412815943E-2</v>
      </c>
      <c r="H39" s="197">
        <f t="shared" si="23"/>
        <v>86.857332000000014</v>
      </c>
      <c r="I39" s="195">
        <v>259.08440118644069</v>
      </c>
      <c r="J39" s="199">
        <v>4.4266222259563323E-2</v>
      </c>
      <c r="K39" s="191">
        <v>112.57588423728814</v>
      </c>
      <c r="L39" s="198">
        <v>1.872589408840605E-2</v>
      </c>
      <c r="M39" s="197">
        <f t="shared" si="24"/>
        <v>146.50851694915255</v>
      </c>
      <c r="N39" s="195">
        <v>0</v>
      </c>
      <c r="O39" s="54">
        <v>5.0782697173673057</v>
      </c>
      <c r="P39" s="196">
        <f t="shared" si="25"/>
        <v>-5.0782697173673057</v>
      </c>
      <c r="Q39" s="195">
        <v>356.11750000000001</v>
      </c>
      <c r="R39" s="54">
        <v>181.73173028263264</v>
      </c>
      <c r="S39" s="196">
        <f t="shared" si="26"/>
        <v>174.38576971736737</v>
      </c>
      <c r="T39" s="195">
        <v>0.60840000000000005</v>
      </c>
      <c r="U39" s="54">
        <v>34.362899999999996</v>
      </c>
      <c r="V39" s="194">
        <f t="shared" si="27"/>
        <v>-33.754499999999993</v>
      </c>
      <c r="W39" s="195">
        <v>166.08</v>
      </c>
      <c r="X39" s="54">
        <v>26.227500000000056</v>
      </c>
      <c r="Y39" s="194">
        <f t="shared" si="28"/>
        <v>139.85249999999996</v>
      </c>
      <c r="Z39" s="58">
        <v>522.80590000000007</v>
      </c>
      <c r="AA39" s="193">
        <v>8.932472222191902E-2</v>
      </c>
      <c r="AB39" s="192">
        <f t="shared" si="7"/>
        <v>0.29387973624628183</v>
      </c>
      <c r="AC39" s="191">
        <v>247.40039999999999</v>
      </c>
      <c r="AD39" s="190">
        <v>4.1152629794710391E-2</v>
      </c>
      <c r="AE39" s="189">
        <f t="shared" si="8"/>
        <v>0.26994591762988257</v>
      </c>
      <c r="AF39" s="188">
        <f t="shared" si="29"/>
        <v>275.40550000000007</v>
      </c>
    </row>
    <row r="40" spans="1:32" ht="15" x14ac:dyDescent="0.2">
      <c r="A40" s="405"/>
      <c r="B40" s="217" t="s">
        <v>18</v>
      </c>
      <c r="C40" s="215">
        <f t="shared" si="0"/>
        <v>0.64354639589898022</v>
      </c>
      <c r="D40" s="210">
        <v>797.62904700000001</v>
      </c>
      <c r="E40" s="214">
        <v>0.13628000957795042</v>
      </c>
      <c r="F40" s="206">
        <v>503.31953399999998</v>
      </c>
      <c r="G40" s="213">
        <v>8.3722267430239194E-2</v>
      </c>
      <c r="H40" s="212">
        <f t="shared" si="23"/>
        <v>294.30951300000004</v>
      </c>
      <c r="I40" s="210">
        <v>1239.4274167067306</v>
      </c>
      <c r="J40" s="214">
        <v>0.2117640786218353</v>
      </c>
      <c r="K40" s="206">
        <v>782.46764725961532</v>
      </c>
      <c r="L40" s="213">
        <v>0.1301558179130389</v>
      </c>
      <c r="M40" s="212">
        <f t="shared" si="24"/>
        <v>456.95976944711526</v>
      </c>
      <c r="N40" s="210">
        <v>205.58819918175038</v>
      </c>
      <c r="O40" s="66">
        <v>566.45015676743856</v>
      </c>
      <c r="P40" s="211">
        <f t="shared" si="25"/>
        <v>-360.86195758568817</v>
      </c>
      <c r="Q40" s="210">
        <v>724.75680081824953</v>
      </c>
      <c r="R40" s="66">
        <v>759.83984323256141</v>
      </c>
      <c r="S40" s="211">
        <f t="shared" si="26"/>
        <v>-35.083042414311876</v>
      </c>
      <c r="T40" s="210">
        <v>94.005600000000001</v>
      </c>
      <c r="U40" s="66">
        <v>318.50519999999995</v>
      </c>
      <c r="V40" s="209">
        <f t="shared" si="27"/>
        <v>-224.49959999999993</v>
      </c>
      <c r="W40" s="210">
        <v>2056.9475000000002</v>
      </c>
      <c r="X40" s="66">
        <v>0</v>
      </c>
      <c r="Y40" s="209">
        <f t="shared" si="28"/>
        <v>2056.9475000000002</v>
      </c>
      <c r="Z40" s="70">
        <v>3081.2981</v>
      </c>
      <c r="AA40" s="208">
        <v>0.52645943143607754</v>
      </c>
      <c r="AB40" s="207">
        <f t="shared" si="7"/>
        <v>0.2588613698233222</v>
      </c>
      <c r="AC40" s="206">
        <v>1644.7952</v>
      </c>
      <c r="AD40" s="205">
        <v>0.27359554775868045</v>
      </c>
      <c r="AE40" s="204">
        <f t="shared" si="8"/>
        <v>0.30600741903916062</v>
      </c>
      <c r="AF40" s="203">
        <f t="shared" si="29"/>
        <v>1436.5029</v>
      </c>
    </row>
    <row r="41" spans="1:32" ht="15" x14ac:dyDescent="0.2">
      <c r="A41" s="405"/>
      <c r="B41" s="217" t="s">
        <v>17</v>
      </c>
      <c r="C41" s="215">
        <f t="shared" si="0"/>
        <v>0.69218655401293883</v>
      </c>
      <c r="D41" s="210">
        <v>884.03813199999991</v>
      </c>
      <c r="E41" s="214">
        <v>0.15104355282617155</v>
      </c>
      <c r="F41" s="206">
        <v>996.35262699999998</v>
      </c>
      <c r="G41" s="213">
        <v>0.16573348629961054</v>
      </c>
      <c r="H41" s="212">
        <f t="shared" si="23"/>
        <v>-112.31449500000008</v>
      </c>
      <c r="I41" s="210">
        <v>1277.1674440579711</v>
      </c>
      <c r="J41" s="214">
        <v>0.21821220298270649</v>
      </c>
      <c r="K41" s="206">
        <v>1437.2208387784681</v>
      </c>
      <c r="L41" s="213">
        <v>0.23906758886199636</v>
      </c>
      <c r="M41" s="212">
        <f t="shared" si="24"/>
        <v>-160.05339472049695</v>
      </c>
      <c r="N41" s="210">
        <v>135.78199999999993</v>
      </c>
      <c r="O41" s="66">
        <v>1018.3053421430146</v>
      </c>
      <c r="P41" s="211">
        <f t="shared" si="25"/>
        <v>-882.5233421430147</v>
      </c>
      <c r="Q41" s="210">
        <v>1163.8129999999999</v>
      </c>
      <c r="R41" s="66">
        <v>1416.0046578569854</v>
      </c>
      <c r="S41" s="211">
        <f t="shared" si="26"/>
        <v>-252.19165785698556</v>
      </c>
      <c r="T41" s="210">
        <v>245.98860000000002</v>
      </c>
      <c r="U41" s="66">
        <v>584.92200000000003</v>
      </c>
      <c r="V41" s="209">
        <f t="shared" si="27"/>
        <v>-338.93340000000001</v>
      </c>
      <c r="W41" s="210">
        <v>1283.4850000000001</v>
      </c>
      <c r="X41" s="66">
        <v>0</v>
      </c>
      <c r="Y41" s="209">
        <f t="shared" si="28"/>
        <v>1283.4850000000001</v>
      </c>
      <c r="Z41" s="70">
        <v>2829.0686000000001</v>
      </c>
      <c r="AA41" s="208">
        <v>0.4833644127615111</v>
      </c>
      <c r="AB41" s="207">
        <f t="shared" si="7"/>
        <v>0.31248380898222117</v>
      </c>
      <c r="AC41" s="206">
        <v>3019.232</v>
      </c>
      <c r="AD41" s="205">
        <v>0.50221962761718675</v>
      </c>
      <c r="AE41" s="204">
        <f t="shared" si="8"/>
        <v>0.33000200945141017</v>
      </c>
      <c r="AF41" s="203">
        <f t="shared" si="29"/>
        <v>-190.16339999999991</v>
      </c>
    </row>
    <row r="42" spans="1:32" ht="15" x14ac:dyDescent="0.2">
      <c r="A42" s="405"/>
      <c r="B42" s="217" t="s">
        <v>16</v>
      </c>
      <c r="C42" s="215">
        <f t="shared" si="0"/>
        <v>0.69243428116153749</v>
      </c>
      <c r="D42" s="210">
        <v>1120.560252</v>
      </c>
      <c r="E42" s="214">
        <v>0.19145486545355275</v>
      </c>
      <c r="F42" s="206">
        <v>1481.1934269999999</v>
      </c>
      <c r="G42" s="213">
        <v>0.24638199758646062</v>
      </c>
      <c r="H42" s="212">
        <f t="shared" si="23"/>
        <v>-360.63317499999994</v>
      </c>
      <c r="I42" s="210">
        <v>1618.2911252173913</v>
      </c>
      <c r="J42" s="214">
        <v>0.27649535943309023</v>
      </c>
      <c r="K42" s="206">
        <v>2136.5965934368533</v>
      </c>
      <c r="L42" s="213">
        <v>0.35540188548743729</v>
      </c>
      <c r="M42" s="212">
        <f t="shared" si="24"/>
        <v>-518.305468219462</v>
      </c>
      <c r="N42" s="210">
        <v>306.5671047155804</v>
      </c>
      <c r="O42" s="66">
        <v>480.78712565913747</v>
      </c>
      <c r="P42" s="211">
        <f t="shared" si="25"/>
        <v>-174.22002094355707</v>
      </c>
      <c r="Q42" s="210">
        <v>1153.0353952844193</v>
      </c>
      <c r="R42" s="66">
        <v>1935.8878743408618</v>
      </c>
      <c r="S42" s="211">
        <f t="shared" si="26"/>
        <v>-782.85247905644246</v>
      </c>
      <c r="T42" s="210">
        <v>423.96899999999988</v>
      </c>
      <c r="U42" s="66">
        <v>869.43</v>
      </c>
      <c r="V42" s="209">
        <f t="shared" si="27"/>
        <v>-445.46100000000007</v>
      </c>
      <c r="W42" s="210">
        <v>1593.8674999999998</v>
      </c>
      <c r="X42" s="66">
        <v>1202.4850000000001</v>
      </c>
      <c r="Y42" s="209">
        <f t="shared" si="28"/>
        <v>391.38249999999971</v>
      </c>
      <c r="Z42" s="70">
        <v>3477.4389999999994</v>
      </c>
      <c r="AA42" s="208">
        <v>0.59414263059898087</v>
      </c>
      <c r="AB42" s="207">
        <f t="shared" si="7"/>
        <v>0.32223721307548464</v>
      </c>
      <c r="AC42" s="206">
        <v>4488.5899999999992</v>
      </c>
      <c r="AD42" s="205">
        <v>0.74663291801565024</v>
      </c>
      <c r="AE42" s="204">
        <f t="shared" si="8"/>
        <v>0.3299908049075545</v>
      </c>
      <c r="AF42" s="203">
        <f t="shared" si="29"/>
        <v>-1011.1509999999998</v>
      </c>
    </row>
    <row r="43" spans="1:32" ht="15" x14ac:dyDescent="0.2">
      <c r="A43" s="405"/>
      <c r="B43" s="217" t="s">
        <v>15</v>
      </c>
      <c r="C43" s="215">
        <f t="shared" si="0"/>
        <v>0.7433129729365443</v>
      </c>
      <c r="D43" s="210">
        <v>1200.908762</v>
      </c>
      <c r="E43" s="214">
        <v>0.20518292081156439</v>
      </c>
      <c r="F43" s="206">
        <v>1359.7898499999999</v>
      </c>
      <c r="G43" s="213">
        <v>0.22618770339762898</v>
      </c>
      <c r="H43" s="212">
        <f t="shared" si="23"/>
        <v>-158.88108799999986</v>
      </c>
      <c r="I43" s="210">
        <v>1615.6165783783786</v>
      </c>
      <c r="J43" s="214">
        <v>0.27603839604865954</v>
      </c>
      <c r="K43" s="206">
        <v>1829.5186513513513</v>
      </c>
      <c r="L43" s="213">
        <v>0.3043224819425514</v>
      </c>
      <c r="M43" s="212">
        <f t="shared" si="24"/>
        <v>-213.90207297297275</v>
      </c>
      <c r="N43" s="210">
        <v>351.99476337331055</v>
      </c>
      <c r="O43" s="66">
        <v>410.83016309025686</v>
      </c>
      <c r="P43" s="211">
        <f t="shared" si="25"/>
        <v>-58.835399716946313</v>
      </c>
      <c r="Q43" s="210">
        <v>1660.7102366266899</v>
      </c>
      <c r="R43" s="66">
        <v>2299.6998369097432</v>
      </c>
      <c r="S43" s="211">
        <f t="shared" si="26"/>
        <v>-638.98960028305328</v>
      </c>
      <c r="T43" s="210">
        <v>557.30219999999997</v>
      </c>
      <c r="U43" s="66">
        <v>744</v>
      </c>
      <c r="V43" s="209">
        <f t="shared" si="27"/>
        <v>-186.69780000000003</v>
      </c>
      <c r="W43" s="210">
        <v>763.35749999999996</v>
      </c>
      <c r="X43" s="66">
        <v>387.2199999999998</v>
      </c>
      <c r="Y43" s="209">
        <f t="shared" si="28"/>
        <v>376.13750000000016</v>
      </c>
      <c r="Z43" s="70">
        <v>3333.3647000000005</v>
      </c>
      <c r="AA43" s="208">
        <v>0.5695266176067455</v>
      </c>
      <c r="AB43" s="207">
        <f t="shared" si="7"/>
        <v>0.36026923846646597</v>
      </c>
      <c r="AC43" s="206">
        <v>3841.75</v>
      </c>
      <c r="AD43" s="205">
        <v>0.63903742885552595</v>
      </c>
      <c r="AE43" s="204">
        <f t="shared" si="8"/>
        <v>0.35395063447647551</v>
      </c>
      <c r="AF43" s="203">
        <f t="shared" si="29"/>
        <v>-508.38529999999946</v>
      </c>
    </row>
    <row r="44" spans="1:32" ht="15" x14ac:dyDescent="0.2">
      <c r="A44" s="405"/>
      <c r="B44" s="216" t="s">
        <v>14</v>
      </c>
      <c r="C44" s="215">
        <f t="shared" si="0"/>
        <v>0.74359571014459536</v>
      </c>
      <c r="D44" s="210">
        <v>781.19095600000003</v>
      </c>
      <c r="E44" s="214">
        <v>0.13347145689628859</v>
      </c>
      <c r="F44" s="206">
        <v>613.32083999999998</v>
      </c>
      <c r="G44" s="213">
        <v>0.10201990568285582</v>
      </c>
      <c r="H44" s="212">
        <f t="shared" si="23"/>
        <v>167.87011600000005</v>
      </c>
      <c r="I44" s="210">
        <v>1050.558718054054</v>
      </c>
      <c r="J44" s="214">
        <v>0.17949465694245934</v>
      </c>
      <c r="K44" s="206">
        <v>825.18746594594586</v>
      </c>
      <c r="L44" s="213">
        <v>0.13726184071371225</v>
      </c>
      <c r="M44" s="212">
        <f t="shared" si="24"/>
        <v>225.37125210810814</v>
      </c>
      <c r="N44" s="210">
        <v>0</v>
      </c>
      <c r="O44" s="66">
        <v>378.27739068949933</v>
      </c>
      <c r="P44" s="211">
        <f t="shared" si="25"/>
        <v>-378.27739068949933</v>
      </c>
      <c r="Q44" s="210">
        <v>476.60749999999996</v>
      </c>
      <c r="R44" s="66">
        <v>1018.8826093105007</v>
      </c>
      <c r="S44" s="211">
        <f t="shared" si="26"/>
        <v>-542.27510931050074</v>
      </c>
      <c r="T44" s="210">
        <v>236.70159999999998</v>
      </c>
      <c r="U44" s="66">
        <v>335.6</v>
      </c>
      <c r="V44" s="209">
        <f t="shared" si="27"/>
        <v>-98.898400000000038</v>
      </c>
      <c r="W44" s="210">
        <v>1703.1624999999999</v>
      </c>
      <c r="X44" s="66">
        <v>0</v>
      </c>
      <c r="Y44" s="209">
        <f t="shared" si="28"/>
        <v>1703.1624999999999</v>
      </c>
      <c r="Z44" s="70">
        <v>2416.4715999999999</v>
      </c>
      <c r="AA44" s="208">
        <v>0.41286958396444295</v>
      </c>
      <c r="AB44" s="207">
        <f t="shared" si="7"/>
        <v>0.32327752413891397</v>
      </c>
      <c r="AC44" s="206">
        <v>1732.7600000000002</v>
      </c>
      <c r="AD44" s="205">
        <v>0.28822762939381824</v>
      </c>
      <c r="AE44" s="204">
        <f t="shared" si="8"/>
        <v>0.35395602391560277</v>
      </c>
      <c r="AF44" s="203">
        <f t="shared" si="29"/>
        <v>683.71159999999963</v>
      </c>
    </row>
    <row r="45" spans="1:32" ht="15" x14ac:dyDescent="0.2">
      <c r="A45" s="405"/>
      <c r="B45" s="202" t="s">
        <v>13</v>
      </c>
      <c r="C45" s="158">
        <f t="shared" si="0"/>
        <v>0.69302435997540701</v>
      </c>
      <c r="D45" s="153">
        <v>125.594477</v>
      </c>
      <c r="E45" s="157">
        <v>2.1458617377179936E-2</v>
      </c>
      <c r="F45" s="149">
        <v>84.454607499999995</v>
      </c>
      <c r="G45" s="156">
        <v>1.4048195544166749E-2</v>
      </c>
      <c r="H45" s="155">
        <f t="shared" si="23"/>
        <v>41.139869500000003</v>
      </c>
      <c r="I45" s="153">
        <v>181.2266411594203</v>
      </c>
      <c r="J45" s="157">
        <v>3.0963727419251796E-2</v>
      </c>
      <c r="K45" s="149">
        <v>121.82317116977225</v>
      </c>
      <c r="L45" s="156">
        <v>2.0264089563182895E-2</v>
      </c>
      <c r="M45" s="155">
        <f t="shared" si="24"/>
        <v>59.403469989648045</v>
      </c>
      <c r="N45" s="153">
        <v>262.89768941701101</v>
      </c>
      <c r="O45" s="21">
        <v>56.080000000000013</v>
      </c>
      <c r="P45" s="154">
        <f t="shared" si="25"/>
        <v>206.817689417011</v>
      </c>
      <c r="Q45" s="153">
        <v>630.53481058298905</v>
      </c>
      <c r="R45" s="21">
        <v>245.59500000000003</v>
      </c>
      <c r="S45" s="154">
        <f t="shared" si="26"/>
        <v>384.93981058298903</v>
      </c>
      <c r="T45" s="153">
        <v>0</v>
      </c>
      <c r="U45" s="21">
        <v>0</v>
      </c>
      <c r="V45" s="152">
        <f t="shared" si="27"/>
        <v>0</v>
      </c>
      <c r="W45" s="153">
        <v>0</v>
      </c>
      <c r="X45" s="21">
        <v>4.9999999999954525E-3</v>
      </c>
      <c r="Y45" s="152">
        <f t="shared" si="28"/>
        <v>-4.9999999999954525E-3</v>
      </c>
      <c r="Z45" s="25">
        <v>893.43250000000012</v>
      </c>
      <c r="AA45" s="151">
        <v>0.15264864051177437</v>
      </c>
      <c r="AB45" s="150">
        <f t="shared" si="7"/>
        <v>0.14057522756335816</v>
      </c>
      <c r="AC45" s="149">
        <v>301.68000000000006</v>
      </c>
      <c r="AD45" s="148">
        <v>5.0181508827262342E-2</v>
      </c>
      <c r="AE45" s="147">
        <f t="shared" si="8"/>
        <v>0.27994765148501716</v>
      </c>
      <c r="AF45" s="146">
        <f t="shared" si="29"/>
        <v>591.75250000000005</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5.779999999999994</v>
      </c>
      <c r="O46" s="54">
        <v>0</v>
      </c>
      <c r="P46" s="196">
        <f t="shared" si="25"/>
        <v>5.779999999999994</v>
      </c>
      <c r="Q46" s="195">
        <v>128.10249999999999</v>
      </c>
      <c r="R46" s="54">
        <v>0</v>
      </c>
      <c r="S46" s="196">
        <f t="shared" si="26"/>
        <v>128.10249999999999</v>
      </c>
      <c r="T46" s="195">
        <v>0</v>
      </c>
      <c r="U46" s="54">
        <v>0</v>
      </c>
      <c r="V46" s="194">
        <f t="shared" si="27"/>
        <v>0</v>
      </c>
      <c r="W46" s="195">
        <v>44.627499999999998</v>
      </c>
      <c r="X46" s="54">
        <v>0</v>
      </c>
      <c r="Y46" s="194">
        <f t="shared" si="28"/>
        <v>44.627499999999998</v>
      </c>
      <c r="Z46" s="58">
        <v>178.51</v>
      </c>
      <c r="AA46" s="193">
        <v>3.0499571951721972E-2</v>
      </c>
      <c r="AB46" s="192">
        <f t="shared" si="7"/>
        <v>0</v>
      </c>
      <c r="AC46" s="191">
        <v>0</v>
      </c>
      <c r="AD46" s="190">
        <v>0</v>
      </c>
      <c r="AE46" s="189">
        <f t="shared" si="8"/>
        <v>1</v>
      </c>
      <c r="AF46" s="188">
        <f t="shared" si="29"/>
        <v>178.51</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23.055</v>
      </c>
      <c r="R47" s="43">
        <v>0</v>
      </c>
      <c r="S47" s="182">
        <f t="shared" si="26"/>
        <v>23.055</v>
      </c>
      <c r="T47" s="181">
        <v>0</v>
      </c>
      <c r="U47" s="43">
        <v>0</v>
      </c>
      <c r="V47" s="180">
        <f t="shared" si="27"/>
        <v>0</v>
      </c>
      <c r="W47" s="181">
        <v>7.6849999999999996</v>
      </c>
      <c r="X47" s="43">
        <v>0</v>
      </c>
      <c r="Y47" s="180">
        <f t="shared" si="28"/>
        <v>7.6849999999999996</v>
      </c>
      <c r="Z47" s="47">
        <v>30.74</v>
      </c>
      <c r="AA47" s="179">
        <v>5.2521250450727319E-3</v>
      </c>
      <c r="AB47" s="178">
        <f t="shared" si="7"/>
        <v>0</v>
      </c>
      <c r="AC47" s="177">
        <v>0</v>
      </c>
      <c r="AD47" s="176">
        <v>0</v>
      </c>
      <c r="AE47" s="175">
        <f t="shared" si="8"/>
        <v>1</v>
      </c>
      <c r="AF47" s="174">
        <f t="shared" si="29"/>
        <v>30.74</v>
      </c>
    </row>
    <row r="48" spans="1:32" ht="15" x14ac:dyDescent="0.2">
      <c r="A48" s="405"/>
      <c r="B48" s="173" t="s">
        <v>10</v>
      </c>
      <c r="C48" s="172">
        <f t="shared" si="0"/>
        <v>0.69918911801280725</v>
      </c>
      <c r="D48" s="167">
        <f>SUM(D36:D47)</f>
        <v>5066.3289780000005</v>
      </c>
      <c r="E48" s="171">
        <v>0.86561461652347238</v>
      </c>
      <c r="F48" s="163">
        <f>SUM(F36:F47)</f>
        <v>5105.2156135000005</v>
      </c>
      <c r="G48" s="170">
        <v>0.84920254035377796</v>
      </c>
      <c r="H48" s="169">
        <f>SUM(H36:H47)</f>
        <v>-38.886635499999755</v>
      </c>
      <c r="I48" s="167">
        <f>SUM(I36:I47)</f>
        <v>7246.0066203536062</v>
      </c>
      <c r="J48" s="171">
        <v>1.2380264426649967</v>
      </c>
      <c r="K48" s="163">
        <f>SUM(K36:K47)</f>
        <v>7245.3902521792943</v>
      </c>
      <c r="L48" s="170">
        <v>1.2051995985703252</v>
      </c>
      <c r="M48" s="169">
        <f t="shared" ref="M48:Z48" si="30">SUM(M36:M47)</f>
        <v>0.61636817431264035</v>
      </c>
      <c r="N48" s="167">
        <f t="shared" si="30"/>
        <v>1268.6097566876522</v>
      </c>
      <c r="O48" s="32">
        <f t="shared" si="30"/>
        <v>2915.8084480667144</v>
      </c>
      <c r="P48" s="168">
        <f t="shared" si="30"/>
        <v>-1647.198691379062</v>
      </c>
      <c r="Q48" s="167">
        <f t="shared" si="30"/>
        <v>6319.5002433123473</v>
      </c>
      <c r="R48" s="32">
        <f t="shared" si="30"/>
        <v>7857.6415519332859</v>
      </c>
      <c r="S48" s="168">
        <f t="shared" si="30"/>
        <v>-1538.1413086209375</v>
      </c>
      <c r="T48" s="167">
        <f t="shared" si="30"/>
        <v>1559.4978999999998</v>
      </c>
      <c r="U48" s="32">
        <f t="shared" si="30"/>
        <v>2886.8200999999999</v>
      </c>
      <c r="V48" s="166">
        <f t="shared" si="30"/>
        <v>-1327.3222000000001</v>
      </c>
      <c r="W48" s="167">
        <f t="shared" si="30"/>
        <v>7619.2124999999996</v>
      </c>
      <c r="X48" s="32">
        <f t="shared" si="30"/>
        <v>1615.9375</v>
      </c>
      <c r="Y48" s="166">
        <f t="shared" si="30"/>
        <v>6003.2750000000005</v>
      </c>
      <c r="Z48" s="36">
        <f t="shared" si="30"/>
        <v>16766.820399999997</v>
      </c>
      <c r="AA48" s="165">
        <v>2.8647181961313075</v>
      </c>
      <c r="AB48" s="164">
        <f t="shared" si="7"/>
        <v>0.30216396771328219</v>
      </c>
      <c r="AC48" s="163">
        <f>SUM(AC36:AC47)</f>
        <v>15276.2076</v>
      </c>
      <c r="AD48" s="162">
        <v>2.5410472902628345</v>
      </c>
      <c r="AE48" s="161">
        <f t="shared" si="8"/>
        <v>0.33419391429977691</v>
      </c>
      <c r="AF48" s="160">
        <f>SUM(AF36:AF47)</f>
        <v>1490.6128000000006</v>
      </c>
    </row>
    <row r="49" spans="1:32" ht="15" x14ac:dyDescent="0.2">
      <c r="A49" s="405"/>
      <c r="B49" s="159" t="s">
        <v>9</v>
      </c>
      <c r="C49" s="158">
        <f t="shared" si="0"/>
        <v>0.69941463395999393</v>
      </c>
      <c r="D49" s="153">
        <f>SUM(D39:D44)</f>
        <v>4937.9692090000008</v>
      </c>
      <c r="E49" s="157">
        <v>0.84368353137237773</v>
      </c>
      <c r="F49" s="149">
        <f>SUM(F39:F44)</f>
        <v>5020.7610060000006</v>
      </c>
      <c r="G49" s="156">
        <v>0.83515434480961126</v>
      </c>
      <c r="H49" s="155">
        <f>SUM(H39:H44)</f>
        <v>-82.791796999999747</v>
      </c>
      <c r="I49" s="153">
        <f>SUM(I39:I44)</f>
        <v>7060.1456836009665</v>
      </c>
      <c r="J49" s="157">
        <v>1.2062709162883143</v>
      </c>
      <c r="K49" s="149">
        <f>SUM(K39:K44)</f>
        <v>7123.5670810095216</v>
      </c>
      <c r="L49" s="156">
        <v>1.1849355090071423</v>
      </c>
      <c r="M49" s="155">
        <f t="shared" ref="M49:Z49" si="31">SUM(M39:M44)</f>
        <v>-63.421397408555777</v>
      </c>
      <c r="N49" s="153">
        <f t="shared" si="31"/>
        <v>999.93206727064126</v>
      </c>
      <c r="O49" s="21">
        <f t="shared" si="31"/>
        <v>2859.7284480667145</v>
      </c>
      <c r="P49" s="154">
        <f t="shared" si="31"/>
        <v>-1859.796380796073</v>
      </c>
      <c r="Q49" s="153">
        <f t="shared" si="31"/>
        <v>5535.0404327293581</v>
      </c>
      <c r="R49" s="21">
        <f t="shared" si="31"/>
        <v>7612.0465519332856</v>
      </c>
      <c r="S49" s="154">
        <f t="shared" si="31"/>
        <v>-2077.0061192039266</v>
      </c>
      <c r="T49" s="153">
        <f t="shared" si="31"/>
        <v>1558.5753999999997</v>
      </c>
      <c r="U49" s="21">
        <f t="shared" si="31"/>
        <v>2886.8200999999999</v>
      </c>
      <c r="V49" s="152">
        <f t="shared" si="31"/>
        <v>-1328.2447000000002</v>
      </c>
      <c r="W49" s="153">
        <f t="shared" si="31"/>
        <v>7566.9</v>
      </c>
      <c r="X49" s="21">
        <f t="shared" si="31"/>
        <v>1615.9324999999999</v>
      </c>
      <c r="Y49" s="152">
        <f t="shared" si="31"/>
        <v>5950.9675000000007</v>
      </c>
      <c r="Z49" s="25">
        <f t="shared" si="31"/>
        <v>15660.447899999999</v>
      </c>
      <c r="AA49" s="151">
        <v>2.6756873985896767</v>
      </c>
      <c r="AB49" s="150">
        <f t="shared" si="7"/>
        <v>0.31531468579516175</v>
      </c>
      <c r="AC49" s="149">
        <f>SUM(AC39:AC44)</f>
        <v>14974.527599999999</v>
      </c>
      <c r="AD49" s="148">
        <v>2.4908657814355721</v>
      </c>
      <c r="AE49" s="147">
        <f t="shared" si="8"/>
        <v>0.33528677098301257</v>
      </c>
      <c r="AF49" s="146">
        <f>SUM(AF39:AF44)</f>
        <v>685.92030000000045</v>
      </c>
    </row>
    <row r="50" spans="1:32" ht="15.75" thickBot="1" x14ac:dyDescent="0.25">
      <c r="A50" s="422"/>
      <c r="B50" s="145" t="s">
        <v>8</v>
      </c>
      <c r="C50" s="144">
        <f t="shared" si="0"/>
        <v>0.69062263024549353</v>
      </c>
      <c r="D50" s="139">
        <f>SUM(D36:D38,D45:D47)</f>
        <v>128.359769</v>
      </c>
      <c r="E50" s="143">
        <v>2.1931085151094681E-2</v>
      </c>
      <c r="F50" s="135">
        <f>SUM(F36:F38,F45:F47)</f>
        <v>84.454607499999995</v>
      </c>
      <c r="G50" s="142">
        <v>1.4048195544166749E-2</v>
      </c>
      <c r="H50" s="141">
        <f>SUM(H36:H38,H45:H47)</f>
        <v>43.905161500000006</v>
      </c>
      <c r="I50" s="139">
        <f>SUM(I36:I38,I45:I47)</f>
        <v>185.86093675264064</v>
      </c>
      <c r="J50" s="143">
        <v>3.1755526376682594E-2</v>
      </c>
      <c r="K50" s="135">
        <f>SUM(K36:K38,K45:K47)</f>
        <v>121.82317116977225</v>
      </c>
      <c r="L50" s="142">
        <v>2.0264089563182895E-2</v>
      </c>
      <c r="M50" s="141">
        <f t="shared" ref="M50:Z50" si="32">SUM(M36:M38,M45:M47)</f>
        <v>64.037765582868388</v>
      </c>
      <c r="N50" s="139">
        <f t="shared" si="32"/>
        <v>268.67768941701098</v>
      </c>
      <c r="O50" s="10">
        <f t="shared" si="32"/>
        <v>56.080000000000013</v>
      </c>
      <c r="P50" s="140">
        <f t="shared" si="32"/>
        <v>212.597689417011</v>
      </c>
      <c r="Q50" s="139">
        <f t="shared" si="32"/>
        <v>784.45981058298901</v>
      </c>
      <c r="R50" s="10">
        <f t="shared" si="32"/>
        <v>245.59500000000003</v>
      </c>
      <c r="S50" s="140">
        <f t="shared" si="32"/>
        <v>538.86481058298898</v>
      </c>
      <c r="T50" s="139">
        <f t="shared" si="32"/>
        <v>0.92249999999999999</v>
      </c>
      <c r="U50" s="10">
        <f t="shared" si="32"/>
        <v>0</v>
      </c>
      <c r="V50" s="138">
        <f t="shared" si="32"/>
        <v>0.92249999999999999</v>
      </c>
      <c r="W50" s="139">
        <f t="shared" si="32"/>
        <v>52.3125</v>
      </c>
      <c r="X50" s="10">
        <f t="shared" si="32"/>
        <v>4.9999999999954525E-3</v>
      </c>
      <c r="Y50" s="138">
        <f t="shared" si="32"/>
        <v>52.307500000000005</v>
      </c>
      <c r="Z50" s="14">
        <f t="shared" si="32"/>
        <v>1106.3725000000002</v>
      </c>
      <c r="AA50" s="137">
        <v>0.18903079754163085</v>
      </c>
      <c r="AB50" s="136">
        <f t="shared" si="7"/>
        <v>0.1160185823490732</v>
      </c>
      <c r="AC50" s="135">
        <f>SUM(AC36:AC38,AC45:AC47)</f>
        <v>301.68000000000006</v>
      </c>
      <c r="AD50" s="134">
        <v>5.0181508827262342E-2</v>
      </c>
      <c r="AE50" s="133">
        <f t="shared" si="8"/>
        <v>0.27994765148501716</v>
      </c>
      <c r="AF50" s="132">
        <f>SUM(AF36:AF38,AF45:AF47)</f>
        <v>804.69250000000011</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217</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6" orientation="landscape" r:id="rId1"/>
  <headerFooter>
    <oddFooter>&amp;L&amp;Z&amp;F
Tab: &amp;A&amp;R&amp;D &amp;T
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MoieseA!A1</f>
        <v>FIIP DIVERSION: Moiese A Canal</v>
      </c>
      <c r="C1" s="129"/>
      <c r="D1" s="129"/>
      <c r="E1" s="129"/>
      <c r="F1" s="129"/>
      <c r="G1" s="129"/>
      <c r="H1" s="129"/>
      <c r="I1" s="129"/>
      <c r="J1" s="129"/>
      <c r="K1" s="129"/>
      <c r="L1" s="129"/>
      <c r="M1" s="129"/>
      <c r="N1" s="129"/>
      <c r="O1" s="129"/>
    </row>
    <row r="2" spans="2:15" ht="46.5" x14ac:dyDescent="0.35">
      <c r="B2" s="289" t="str">
        <f>MoieseA!A2</f>
        <v>2009 HIA: 5,853 Acres (98% Sprinkler / 2% Flood)
Oper Improv.: 6,012 Acres (98% Sprinkler / 2% Flood)</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7.7109375" bestFit="1" customWidth="1"/>
    <col min="21" max="21" width="8.140625" bestFit="1" customWidth="1"/>
    <col min="22" max="22" width="9.140625" bestFit="1" customWidth="1"/>
    <col min="23" max="23" width="7.7109375" bestFit="1" customWidth="1"/>
    <col min="24" max="24" width="6.5703125" bestFit="1" customWidth="1"/>
    <col min="25" max="25" width="12.7109375" bestFit="1" customWidth="1"/>
    <col min="26" max="26" width="13.42578125" bestFit="1" customWidth="1"/>
    <col min="27" max="27" width="1.7109375" bestFit="1" customWidth="1"/>
  </cols>
  <sheetData>
    <row r="1" spans="1:27" ht="18.75" x14ac:dyDescent="0.3">
      <c r="A1" s="287" t="s">
        <v>222</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293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221</v>
      </c>
      <c r="R3" s="280"/>
      <c r="S3" s="279"/>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32.562499999999993</v>
      </c>
      <c r="O6" s="88">
        <v>0</v>
      </c>
      <c r="P6" s="240">
        <f t="shared" ref="P6:P17" si="3">N6-O6</f>
        <v>32.562499999999993</v>
      </c>
      <c r="Q6" s="239">
        <v>0</v>
      </c>
      <c r="R6" s="88">
        <v>0</v>
      </c>
      <c r="S6" s="238">
        <f t="shared" ref="S6:S17" si="4">Q6-R6</f>
        <v>0</v>
      </c>
      <c r="T6" s="92">
        <v>33.264999999999993</v>
      </c>
      <c r="U6" s="237">
        <v>1.5126331785432505</v>
      </c>
      <c r="V6" s="236">
        <f t="shared" ref="V6:V50" si="5">IFERROR(D6/T6,1)</f>
        <v>0</v>
      </c>
      <c r="W6" s="235">
        <v>0</v>
      </c>
      <c r="X6" s="234">
        <v>0</v>
      </c>
      <c r="Y6" s="233">
        <f t="shared" ref="Y6:Y50" si="6">IFERROR(F6/W6,1)</f>
        <v>1</v>
      </c>
      <c r="Z6" s="232">
        <f t="shared" ref="Z6:Z17" si="7">T6-W6</f>
        <v>33.264999999999993</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27.924999999999983</v>
      </c>
      <c r="O7" s="66">
        <v>0</v>
      </c>
      <c r="P7" s="211">
        <f t="shared" si="3"/>
        <v>27.924999999999983</v>
      </c>
      <c r="Q7" s="210">
        <v>505.25500000000005</v>
      </c>
      <c r="R7" s="66">
        <v>0</v>
      </c>
      <c r="S7" s="209">
        <f t="shared" si="4"/>
        <v>505.25500000000005</v>
      </c>
      <c r="T7" s="70">
        <v>533.72500000000002</v>
      </c>
      <c r="U7" s="208">
        <v>24.269657093581742</v>
      </c>
      <c r="V7" s="207">
        <f t="shared" si="5"/>
        <v>0</v>
      </c>
      <c r="W7" s="206">
        <v>0</v>
      </c>
      <c r="X7" s="205">
        <v>0</v>
      </c>
      <c r="Y7" s="204">
        <f t="shared" si="6"/>
        <v>1</v>
      </c>
      <c r="Z7" s="203">
        <f t="shared" si="7"/>
        <v>533.72500000000002</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83.485000000000028</v>
      </c>
      <c r="O8" s="77">
        <v>0</v>
      </c>
      <c r="P8" s="226">
        <f t="shared" si="3"/>
        <v>83.485000000000028</v>
      </c>
      <c r="Q8" s="225">
        <v>602.08249999999998</v>
      </c>
      <c r="R8" s="77">
        <v>127.98000000000002</v>
      </c>
      <c r="S8" s="224">
        <f t="shared" si="4"/>
        <v>474.10249999999996</v>
      </c>
      <c r="T8" s="81">
        <v>707.76</v>
      </c>
      <c r="U8" s="223">
        <v>32.18341375156384</v>
      </c>
      <c r="V8" s="222">
        <f t="shared" si="5"/>
        <v>0</v>
      </c>
      <c r="W8" s="221">
        <v>127.98000000000002</v>
      </c>
      <c r="X8" s="220">
        <v>5.8195338681799473</v>
      </c>
      <c r="Y8" s="219">
        <f t="shared" si="6"/>
        <v>0</v>
      </c>
      <c r="Z8" s="218">
        <f t="shared" si="7"/>
        <v>579.78</v>
      </c>
    </row>
    <row r="9" spans="1:27" ht="15" x14ac:dyDescent="0.2">
      <c r="A9" s="405"/>
      <c r="B9" s="201" t="s">
        <v>19</v>
      </c>
      <c r="C9" s="200">
        <f t="shared" si="0"/>
        <v>0.56000000000000005</v>
      </c>
      <c r="D9" s="195">
        <v>0.43218000000000001</v>
      </c>
      <c r="E9" s="199">
        <v>1.9652181184512917E-2</v>
      </c>
      <c r="F9" s="191">
        <v>0.24695999999999996</v>
      </c>
      <c r="G9" s="198">
        <v>1.1229817815953424E-2</v>
      </c>
      <c r="H9" s="197">
        <f t="shared" si="1"/>
        <v>0.18522000000000005</v>
      </c>
      <c r="I9" s="195">
        <v>0.77174999999999994</v>
      </c>
      <c r="J9" s="199">
        <v>3.5093180686630206E-2</v>
      </c>
      <c r="K9" s="191">
        <v>0.44099999999999989</v>
      </c>
      <c r="L9" s="198">
        <v>2.0053246099916829E-2</v>
      </c>
      <c r="M9" s="197">
        <f t="shared" si="2"/>
        <v>0.33075000000000004</v>
      </c>
      <c r="N9" s="195">
        <v>220.36249999999984</v>
      </c>
      <c r="O9" s="54">
        <v>96.689999999999827</v>
      </c>
      <c r="P9" s="196">
        <f t="shared" si="3"/>
        <v>123.67250000000001</v>
      </c>
      <c r="Q9" s="195">
        <v>1929.7300000000002</v>
      </c>
      <c r="R9" s="54">
        <v>3152.34</v>
      </c>
      <c r="S9" s="194">
        <f t="shared" si="4"/>
        <v>-1222.6099999999999</v>
      </c>
      <c r="T9" s="58">
        <v>2174.0025000000001</v>
      </c>
      <c r="U9" s="193">
        <v>98.85670559855626</v>
      </c>
      <c r="V9" s="192">
        <f t="shared" si="5"/>
        <v>1.9879461960140341E-4</v>
      </c>
      <c r="W9" s="191">
        <v>3271.9225000000001</v>
      </c>
      <c r="X9" s="190">
        <v>148.78155807790282</v>
      </c>
      <c r="Y9" s="189">
        <f t="shared" si="6"/>
        <v>7.5478560387661972E-5</v>
      </c>
      <c r="Z9" s="188">
        <f t="shared" si="7"/>
        <v>-1097.92</v>
      </c>
    </row>
    <row r="10" spans="1:27" ht="15" x14ac:dyDescent="0.2">
      <c r="A10" s="405"/>
      <c r="B10" s="217" t="s">
        <v>18</v>
      </c>
      <c r="C10" s="215">
        <f t="shared" si="0"/>
        <v>0.59</v>
      </c>
      <c r="D10" s="210">
        <v>0.67360299999999995</v>
      </c>
      <c r="E10" s="214">
        <v>3.0630219358673362E-2</v>
      </c>
      <c r="F10" s="206">
        <v>0.67360299999999995</v>
      </c>
      <c r="G10" s="213">
        <v>3.0630219348395188E-2</v>
      </c>
      <c r="H10" s="212">
        <f t="shared" si="1"/>
        <v>0</v>
      </c>
      <c r="I10" s="210">
        <v>1.1416999999999999</v>
      </c>
      <c r="J10" s="214">
        <v>5.1915626031649766E-2</v>
      </c>
      <c r="K10" s="206">
        <v>1.1416999999999999</v>
      </c>
      <c r="L10" s="213">
        <v>5.1915626014229131E-2</v>
      </c>
      <c r="M10" s="212">
        <f t="shared" si="2"/>
        <v>0</v>
      </c>
      <c r="N10" s="210">
        <v>873.70499999999981</v>
      </c>
      <c r="O10" s="66">
        <v>122.64999999999986</v>
      </c>
      <c r="P10" s="211">
        <f t="shared" si="3"/>
        <v>751.05499999999995</v>
      </c>
      <c r="Q10" s="210">
        <v>716.45500000000004</v>
      </c>
      <c r="R10" s="66">
        <v>1484.2400000000002</v>
      </c>
      <c r="S10" s="209">
        <f t="shared" si="4"/>
        <v>-767.7850000000002</v>
      </c>
      <c r="T10" s="70">
        <v>1608.9424999999999</v>
      </c>
      <c r="U10" s="208">
        <v>73.162176698281201</v>
      </c>
      <c r="V10" s="207">
        <f t="shared" si="5"/>
        <v>4.1866194721066789E-4</v>
      </c>
      <c r="W10" s="206">
        <v>1618.345</v>
      </c>
      <c r="X10" s="205">
        <v>73.589729160022472</v>
      </c>
      <c r="Y10" s="204">
        <f t="shared" si="6"/>
        <v>4.162295431443851E-4</v>
      </c>
      <c r="Z10" s="203">
        <f t="shared" si="7"/>
        <v>-9.4025000000001455</v>
      </c>
    </row>
    <row r="11" spans="1:27" ht="15" x14ac:dyDescent="0.2">
      <c r="A11" s="405"/>
      <c r="B11" s="217" t="s">
        <v>17</v>
      </c>
      <c r="C11" s="215">
        <f t="shared" si="0"/>
        <v>0.6399999999999999</v>
      </c>
      <c r="D11" s="210">
        <v>1.9584319999999997</v>
      </c>
      <c r="E11" s="214">
        <v>8.9054237821157844E-2</v>
      </c>
      <c r="F11" s="206">
        <v>2.5197760000000002</v>
      </c>
      <c r="G11" s="213">
        <v>0.11457979193801371</v>
      </c>
      <c r="H11" s="212">
        <f t="shared" si="1"/>
        <v>-0.56134400000000051</v>
      </c>
      <c r="I11" s="210">
        <v>3.0600499999999999</v>
      </c>
      <c r="J11" s="214">
        <v>0.13914724659555913</v>
      </c>
      <c r="K11" s="206">
        <v>3.9371500000000004</v>
      </c>
      <c r="L11" s="213">
        <v>0.17903092490314643</v>
      </c>
      <c r="M11" s="212">
        <f t="shared" si="2"/>
        <v>-0.87710000000000043</v>
      </c>
      <c r="N11" s="210">
        <v>1239.4900000000007</v>
      </c>
      <c r="O11" s="66">
        <v>177.96250000000043</v>
      </c>
      <c r="P11" s="211">
        <f t="shared" si="3"/>
        <v>1061.5275000000001</v>
      </c>
      <c r="Q11" s="210">
        <v>6825.52</v>
      </c>
      <c r="R11" s="66">
        <v>6053.0150000000003</v>
      </c>
      <c r="S11" s="209">
        <f t="shared" si="4"/>
        <v>772.50500000000011</v>
      </c>
      <c r="T11" s="70">
        <v>8075.5325000000012</v>
      </c>
      <c r="U11" s="208">
        <v>367.21233710820161</v>
      </c>
      <c r="V11" s="207">
        <f t="shared" si="5"/>
        <v>2.4251428620960901E-4</v>
      </c>
      <c r="W11" s="206">
        <v>6277.3525000000009</v>
      </c>
      <c r="X11" s="205">
        <v>285.44511233203673</v>
      </c>
      <c r="Y11" s="204">
        <f t="shared" si="6"/>
        <v>4.0140744047749427E-4</v>
      </c>
      <c r="Z11" s="203">
        <f t="shared" si="7"/>
        <v>1798.1800000000003</v>
      </c>
    </row>
    <row r="12" spans="1:27" ht="15" x14ac:dyDescent="0.2">
      <c r="A12" s="405"/>
      <c r="B12" s="217" t="s">
        <v>16</v>
      </c>
      <c r="C12" s="215">
        <f t="shared" si="0"/>
        <v>0.64</v>
      </c>
      <c r="D12" s="210">
        <v>4.1144319999999999</v>
      </c>
      <c r="E12" s="214">
        <v>0.18709232989809302</v>
      </c>
      <c r="F12" s="206">
        <v>5.364128</v>
      </c>
      <c r="G12" s="213">
        <v>0.24391877300556619</v>
      </c>
      <c r="H12" s="212">
        <f t="shared" si="1"/>
        <v>-1.2496960000000001</v>
      </c>
      <c r="I12" s="210">
        <v>6.4287999999999998</v>
      </c>
      <c r="J12" s="214">
        <v>0.29233176546577033</v>
      </c>
      <c r="K12" s="206">
        <v>8.381450000000001</v>
      </c>
      <c r="L12" s="213">
        <v>0.38112308282119722</v>
      </c>
      <c r="M12" s="212">
        <f t="shared" si="2"/>
        <v>-1.9526500000000011</v>
      </c>
      <c r="N12" s="210">
        <v>1017.8750000000009</v>
      </c>
      <c r="O12" s="66">
        <v>154.16499999999951</v>
      </c>
      <c r="P12" s="211">
        <f t="shared" si="3"/>
        <v>863.7100000000014</v>
      </c>
      <c r="Q12" s="210">
        <v>10889.782499999999</v>
      </c>
      <c r="R12" s="66">
        <v>11719.65</v>
      </c>
      <c r="S12" s="209">
        <f t="shared" si="4"/>
        <v>-829.86750000000029</v>
      </c>
      <c r="T12" s="70">
        <v>11936.68</v>
      </c>
      <c r="U12" s="208">
        <v>542.78726017296412</v>
      </c>
      <c r="V12" s="207">
        <f t="shared" si="5"/>
        <v>3.446881377401421E-4</v>
      </c>
      <c r="W12" s="206">
        <v>11963.957499999999</v>
      </c>
      <c r="X12" s="205">
        <v>544.02762829126016</v>
      </c>
      <c r="Y12" s="204">
        <f t="shared" si="6"/>
        <v>4.4835732657860084E-4</v>
      </c>
      <c r="Z12" s="203">
        <f t="shared" si="7"/>
        <v>-27.277499999998327</v>
      </c>
    </row>
    <row r="13" spans="1:27" ht="15" x14ac:dyDescent="0.2">
      <c r="A13" s="405"/>
      <c r="B13" s="217" t="s">
        <v>15</v>
      </c>
      <c r="C13" s="215">
        <f t="shared" si="0"/>
        <v>0.69000000000000006</v>
      </c>
      <c r="D13" s="210">
        <v>2.9076600000000004</v>
      </c>
      <c r="E13" s="214">
        <v>0.13221773599648487</v>
      </c>
      <c r="F13" s="206">
        <v>4.1856780000000002</v>
      </c>
      <c r="G13" s="213">
        <v>0.19033204314967733</v>
      </c>
      <c r="H13" s="212">
        <f t="shared" si="1"/>
        <v>-1.2780179999999999</v>
      </c>
      <c r="I13" s="210">
        <v>4.2140000000000004</v>
      </c>
      <c r="J13" s="214">
        <v>0.19161990724128242</v>
      </c>
      <c r="K13" s="206">
        <v>6.0662000000000011</v>
      </c>
      <c r="L13" s="213">
        <v>0.27584354079663381</v>
      </c>
      <c r="M13" s="212">
        <f t="shared" si="2"/>
        <v>-1.8522000000000007</v>
      </c>
      <c r="N13" s="210">
        <v>316.70250000000124</v>
      </c>
      <c r="O13" s="66">
        <v>321.6099999999999</v>
      </c>
      <c r="P13" s="211">
        <f t="shared" si="3"/>
        <v>-4.907499999998663</v>
      </c>
      <c r="Q13" s="210">
        <v>10803.657500000001</v>
      </c>
      <c r="R13" s="66">
        <v>9459.39</v>
      </c>
      <c r="S13" s="209">
        <f t="shared" si="4"/>
        <v>1344.2675000000017</v>
      </c>
      <c r="T13" s="70">
        <v>11171.862500000003</v>
      </c>
      <c r="U13" s="208">
        <v>508.00931560568625</v>
      </c>
      <c r="V13" s="207">
        <f t="shared" si="5"/>
        <v>2.6026636113718726E-4</v>
      </c>
      <c r="W13" s="206">
        <v>9854.932499999999</v>
      </c>
      <c r="X13" s="205">
        <v>448.12559347067719</v>
      </c>
      <c r="Y13" s="204">
        <f t="shared" si="6"/>
        <v>4.247292409156532E-4</v>
      </c>
      <c r="Z13" s="203">
        <f t="shared" si="7"/>
        <v>1316.9300000000039</v>
      </c>
    </row>
    <row r="14" spans="1:27" ht="15" x14ac:dyDescent="0.2">
      <c r="A14" s="405"/>
      <c r="B14" s="262" t="s">
        <v>14</v>
      </c>
      <c r="C14" s="186">
        <f t="shared" si="0"/>
        <v>0.69</v>
      </c>
      <c r="D14" s="181">
        <v>1.4149485000000002</v>
      </c>
      <c r="E14" s="185">
        <v>6.4340840133173163E-2</v>
      </c>
      <c r="F14" s="177">
        <v>1.8172875000000002</v>
      </c>
      <c r="G14" s="184">
        <v>8.2636084970073964E-2</v>
      </c>
      <c r="H14" s="183">
        <f t="shared" si="1"/>
        <v>-0.402339</v>
      </c>
      <c r="I14" s="181">
        <v>2.0506500000000005</v>
      </c>
      <c r="J14" s="185">
        <v>9.3247594395903147E-2</v>
      </c>
      <c r="K14" s="177">
        <v>2.6337500000000009</v>
      </c>
      <c r="L14" s="184">
        <v>0.11976244198561446</v>
      </c>
      <c r="M14" s="183">
        <f t="shared" si="2"/>
        <v>-0.5831000000000004</v>
      </c>
      <c r="N14" s="181">
        <v>165.49250000000029</v>
      </c>
      <c r="O14" s="43">
        <v>176.62499999999977</v>
      </c>
      <c r="P14" s="182">
        <f t="shared" si="3"/>
        <v>-11.132499999999482</v>
      </c>
      <c r="Q14" s="181">
        <v>4429.7350000000006</v>
      </c>
      <c r="R14" s="43">
        <v>5837.7800000000007</v>
      </c>
      <c r="S14" s="180">
        <f t="shared" si="4"/>
        <v>-1408.0450000000001</v>
      </c>
      <c r="T14" s="47">
        <v>4616.5100000000011</v>
      </c>
      <c r="U14" s="179">
        <v>209.92292785440267</v>
      </c>
      <c r="V14" s="178">
        <f t="shared" si="5"/>
        <v>3.0649744070737416E-4</v>
      </c>
      <c r="W14" s="177">
        <v>6061.1200000000008</v>
      </c>
      <c r="X14" s="176">
        <v>275.61254195267105</v>
      </c>
      <c r="Y14" s="175">
        <f t="shared" si="6"/>
        <v>2.9982701216936801E-4</v>
      </c>
      <c r="Z14" s="174">
        <f t="shared" si="7"/>
        <v>-1444.6099999999997</v>
      </c>
    </row>
    <row r="15" spans="1:27" ht="15" x14ac:dyDescent="0.2">
      <c r="A15" s="405"/>
      <c r="B15" s="202" t="s">
        <v>13</v>
      </c>
      <c r="C15" s="158">
        <f t="shared" si="0"/>
        <v>0.64</v>
      </c>
      <c r="D15" s="153">
        <v>0.19756800000000002</v>
      </c>
      <c r="E15" s="157">
        <v>8.9838542557773345E-3</v>
      </c>
      <c r="F15" s="149">
        <v>0</v>
      </c>
      <c r="G15" s="156">
        <v>0</v>
      </c>
      <c r="H15" s="155">
        <f t="shared" si="1"/>
        <v>0.19756800000000002</v>
      </c>
      <c r="I15" s="153">
        <v>0.30870000000000003</v>
      </c>
      <c r="J15" s="157">
        <v>1.4037272274652084E-2</v>
      </c>
      <c r="K15" s="149">
        <v>0</v>
      </c>
      <c r="L15" s="156">
        <v>0</v>
      </c>
      <c r="M15" s="155">
        <f t="shared" si="2"/>
        <v>0.30870000000000003</v>
      </c>
      <c r="N15" s="153">
        <v>131.08499999999992</v>
      </c>
      <c r="O15" s="21">
        <v>25.337500000000055</v>
      </c>
      <c r="P15" s="154">
        <f t="shared" si="3"/>
        <v>105.74749999999986</v>
      </c>
      <c r="Q15" s="153">
        <v>1250.04</v>
      </c>
      <c r="R15" s="21">
        <v>512.87</v>
      </c>
      <c r="S15" s="152">
        <f t="shared" si="4"/>
        <v>737.17</v>
      </c>
      <c r="T15" s="25">
        <v>1407.1849999999999</v>
      </c>
      <c r="U15" s="151">
        <v>63.987816604490739</v>
      </c>
      <c r="V15" s="150">
        <f t="shared" si="5"/>
        <v>1.403994499657117E-4</v>
      </c>
      <c r="W15" s="149">
        <v>543.38250000000005</v>
      </c>
      <c r="X15" s="148">
        <v>24.708804986140727</v>
      </c>
      <c r="Y15" s="147">
        <f t="shared" si="6"/>
        <v>0</v>
      </c>
      <c r="Z15" s="146">
        <f t="shared" si="7"/>
        <v>863.8024999999999</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140.34249999999997</v>
      </c>
      <c r="O16" s="54">
        <v>0</v>
      </c>
      <c r="P16" s="196">
        <f t="shared" si="3"/>
        <v>140.34249999999997</v>
      </c>
      <c r="Q16" s="195">
        <v>131.60000000000002</v>
      </c>
      <c r="R16" s="54">
        <v>0</v>
      </c>
      <c r="S16" s="194">
        <f t="shared" si="4"/>
        <v>131.60000000000002</v>
      </c>
      <c r="T16" s="58">
        <v>296.1825</v>
      </c>
      <c r="U16" s="193">
        <v>13.468073843495759</v>
      </c>
      <c r="V16" s="192">
        <f t="shared" si="5"/>
        <v>0</v>
      </c>
      <c r="W16" s="191">
        <v>0</v>
      </c>
      <c r="X16" s="190">
        <v>0</v>
      </c>
      <c r="Y16" s="189">
        <f t="shared" si="6"/>
        <v>1</v>
      </c>
      <c r="Z16" s="188">
        <f t="shared" si="7"/>
        <v>296.1825</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0">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0.65081504702194348</v>
      </c>
      <c r="D18" s="167">
        <f>SUM(D6:D17)</f>
        <v>11.6988235</v>
      </c>
      <c r="E18" s="171">
        <v>0.53197139864787246</v>
      </c>
      <c r="F18" s="163">
        <f>SUM(F6:F17)</f>
        <v>14.807432500000003</v>
      </c>
      <c r="G18" s="170">
        <v>0.67332673022767986</v>
      </c>
      <c r="H18" s="169">
        <f>SUM(H6:H17)</f>
        <v>-3.1086090000000004</v>
      </c>
      <c r="I18" s="167">
        <f>SUM(I6:I17)</f>
        <v>17.975650000000002</v>
      </c>
      <c r="J18" s="171">
        <v>0.81739259269144715</v>
      </c>
      <c r="K18" s="163">
        <f>SUM(K6:K17)</f>
        <v>22.60125</v>
      </c>
      <c r="L18" s="170">
        <v>1.0277288626207377</v>
      </c>
      <c r="M18" s="169">
        <f t="shared" ref="M18:T18" si="8">SUM(M6:M17)</f>
        <v>-4.6256000000000022</v>
      </c>
      <c r="N18" s="167">
        <f t="shared" si="8"/>
        <v>4249.027500000002</v>
      </c>
      <c r="O18" s="32">
        <f t="shared" si="8"/>
        <v>1075.0399999999995</v>
      </c>
      <c r="P18" s="168">
        <f t="shared" si="8"/>
        <v>3173.9875000000029</v>
      </c>
      <c r="Q18" s="167">
        <f t="shared" si="8"/>
        <v>38083.857499999998</v>
      </c>
      <c r="R18" s="32">
        <f t="shared" si="8"/>
        <v>38347.264999999999</v>
      </c>
      <c r="S18" s="166">
        <f t="shared" si="8"/>
        <v>-263.40749999999844</v>
      </c>
      <c r="T18" s="36">
        <f t="shared" si="8"/>
        <v>42561.647500000006</v>
      </c>
      <c r="U18" s="165">
        <v>1935.3723175097675</v>
      </c>
      <c r="V18" s="164">
        <f t="shared" si="5"/>
        <v>2.7486773156513734E-4</v>
      </c>
      <c r="W18" s="163">
        <f>SUM(W6:W17)</f>
        <v>39718.992500000008</v>
      </c>
      <c r="X18" s="162">
        <v>1806.1105021388914</v>
      </c>
      <c r="Y18" s="161">
        <f t="shared" si="6"/>
        <v>3.728048363764514E-4</v>
      </c>
      <c r="Z18" s="160">
        <f>SUM(Z6:Z17)</f>
        <v>2842.6550000000057</v>
      </c>
    </row>
    <row r="19" spans="1:26" ht="15" x14ac:dyDescent="0.2">
      <c r="A19" s="405"/>
      <c r="B19" s="159" t="s">
        <v>9</v>
      </c>
      <c r="C19" s="158">
        <f t="shared" si="0"/>
        <v>0.65100402163361526</v>
      </c>
      <c r="D19" s="153">
        <f>SUM(D9:D14)</f>
        <v>11.501255499999999</v>
      </c>
      <c r="E19" s="157">
        <v>0.52298754439209516</v>
      </c>
      <c r="F19" s="149">
        <f>SUM(F9:F14)</f>
        <v>14.807432500000003</v>
      </c>
      <c r="G19" s="156">
        <v>0.67332673022767986</v>
      </c>
      <c r="H19" s="155">
        <f>SUM(H9:H14)</f>
        <v>-3.3061770000000004</v>
      </c>
      <c r="I19" s="153">
        <f>SUM(I9:I14)</f>
        <v>17.66695</v>
      </c>
      <c r="J19" s="157">
        <v>0.80335532041679503</v>
      </c>
      <c r="K19" s="149">
        <f>SUM(K9:K14)</f>
        <v>22.60125</v>
      </c>
      <c r="L19" s="156">
        <v>1.0277288626207377</v>
      </c>
      <c r="M19" s="155">
        <f t="shared" ref="M19:T19" si="9">SUM(M9:M14)</f>
        <v>-4.9343000000000021</v>
      </c>
      <c r="N19" s="153">
        <f t="shared" si="9"/>
        <v>3833.6275000000028</v>
      </c>
      <c r="O19" s="21">
        <f t="shared" si="9"/>
        <v>1049.7024999999994</v>
      </c>
      <c r="P19" s="154">
        <f t="shared" si="9"/>
        <v>2783.9250000000029</v>
      </c>
      <c r="Q19" s="153">
        <f t="shared" si="9"/>
        <v>35594.880000000005</v>
      </c>
      <c r="R19" s="21">
        <f t="shared" si="9"/>
        <v>37706.415000000001</v>
      </c>
      <c r="S19" s="152">
        <f t="shared" si="9"/>
        <v>-2111.5349999999985</v>
      </c>
      <c r="T19" s="25">
        <f t="shared" si="9"/>
        <v>39583.530000000006</v>
      </c>
      <c r="U19" s="151">
        <v>1799.9507230380923</v>
      </c>
      <c r="V19" s="150">
        <f t="shared" si="5"/>
        <v>2.9055659007673132E-4</v>
      </c>
      <c r="W19" s="149">
        <f>SUM(W9:W14)</f>
        <v>39047.629999999997</v>
      </c>
      <c r="X19" s="148">
        <v>1775.5821632845702</v>
      </c>
      <c r="Y19" s="147">
        <f t="shared" si="6"/>
        <v>3.7921462839101897E-4</v>
      </c>
      <c r="Z19" s="146">
        <f>SUM(Z9:Z14)</f>
        <v>535.900000000006</v>
      </c>
    </row>
    <row r="20" spans="1:26" ht="15.75" thickBot="1" x14ac:dyDescent="0.25">
      <c r="A20" s="406"/>
      <c r="B20" s="261" t="s">
        <v>8</v>
      </c>
      <c r="C20" s="260">
        <f t="shared" si="0"/>
        <v>0.64</v>
      </c>
      <c r="D20" s="255">
        <f>SUM(D6:D8,D15:D17)</f>
        <v>0.19756800000000002</v>
      </c>
      <c r="E20" s="259">
        <v>8.9838542557773345E-3</v>
      </c>
      <c r="F20" s="249">
        <f>SUM(F6:F8,F15:F17)</f>
        <v>0</v>
      </c>
      <c r="G20" s="258">
        <v>0</v>
      </c>
      <c r="H20" s="257">
        <f>SUM(H6:H8,H15:H17)</f>
        <v>0.19756800000000002</v>
      </c>
      <c r="I20" s="255">
        <f>SUM(I6:I8,I15:I17)</f>
        <v>0.30870000000000003</v>
      </c>
      <c r="J20" s="259">
        <v>1.4037272274652084E-2</v>
      </c>
      <c r="K20" s="249">
        <f>SUM(K6:K8,K15:K17)</f>
        <v>0</v>
      </c>
      <c r="L20" s="258">
        <v>0</v>
      </c>
      <c r="M20" s="257">
        <f t="shared" ref="M20:T20" si="10">SUM(M6:M8,M15:M17)</f>
        <v>0.30870000000000003</v>
      </c>
      <c r="N20" s="255">
        <f t="shared" si="10"/>
        <v>415.39999999999986</v>
      </c>
      <c r="O20" s="254">
        <f t="shared" si="10"/>
        <v>25.337500000000055</v>
      </c>
      <c r="P20" s="256">
        <f t="shared" si="10"/>
        <v>390.06249999999983</v>
      </c>
      <c r="Q20" s="255">
        <f t="shared" si="10"/>
        <v>2488.9775</v>
      </c>
      <c r="R20" s="254">
        <f t="shared" si="10"/>
        <v>640.85</v>
      </c>
      <c r="S20" s="253">
        <f t="shared" si="10"/>
        <v>1848.1275000000001</v>
      </c>
      <c r="T20" s="252">
        <f t="shared" si="10"/>
        <v>2978.1174999999998</v>
      </c>
      <c r="U20" s="251">
        <v>135.42159447167532</v>
      </c>
      <c r="V20" s="250">
        <f t="shared" si="5"/>
        <v>6.6339894245274079E-5</v>
      </c>
      <c r="W20" s="249">
        <f>SUM(W6:W8,W15:W17)</f>
        <v>671.36250000000007</v>
      </c>
      <c r="X20" s="248">
        <v>30.528338854320673</v>
      </c>
      <c r="Y20" s="247">
        <f t="shared" si="6"/>
        <v>0</v>
      </c>
      <c r="Z20" s="246">
        <f>SUM(Z6:Z8,Z15:Z17)</f>
        <v>2306.7549999999997</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5.6133333333333333</v>
      </c>
      <c r="O21" s="88">
        <v>0</v>
      </c>
      <c r="P21" s="240">
        <f t="shared" ref="P21:P32" si="13">N21-O21</f>
        <v>5.6133333333333333</v>
      </c>
      <c r="Q21" s="239">
        <v>0</v>
      </c>
      <c r="R21" s="88">
        <v>0</v>
      </c>
      <c r="S21" s="238">
        <f t="shared" ref="S21:S32" si="14">Q21-R21</f>
        <v>0</v>
      </c>
      <c r="T21" s="92">
        <v>6.1941666666666668</v>
      </c>
      <c r="U21" s="237">
        <v>0.28166246846314907</v>
      </c>
      <c r="V21" s="236">
        <f t="shared" si="5"/>
        <v>0</v>
      </c>
      <c r="W21" s="235">
        <v>0</v>
      </c>
      <c r="X21" s="234">
        <v>0</v>
      </c>
      <c r="Y21" s="233">
        <f t="shared" si="6"/>
        <v>1</v>
      </c>
      <c r="Z21" s="232">
        <f t="shared" ref="Z21:Z32" si="15">T21-W21</f>
        <v>6.1941666666666668</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19.430833333333339</v>
      </c>
      <c r="O22" s="66">
        <v>0</v>
      </c>
      <c r="P22" s="211">
        <f t="shared" si="13"/>
        <v>19.430833333333339</v>
      </c>
      <c r="Q22" s="210">
        <v>457.76666666666665</v>
      </c>
      <c r="R22" s="66">
        <v>0</v>
      </c>
      <c r="S22" s="209">
        <f t="shared" si="14"/>
        <v>457.76666666666665</v>
      </c>
      <c r="T22" s="70">
        <v>477.52166666666665</v>
      </c>
      <c r="U22" s="208">
        <v>21.713967126808079</v>
      </c>
      <c r="V22" s="207">
        <f t="shared" si="5"/>
        <v>0</v>
      </c>
      <c r="W22" s="206">
        <v>0</v>
      </c>
      <c r="X22" s="205">
        <v>0</v>
      </c>
      <c r="Y22" s="204">
        <f t="shared" si="6"/>
        <v>1</v>
      </c>
      <c r="Z22" s="203">
        <f t="shared" si="15"/>
        <v>477.52166666666665</v>
      </c>
    </row>
    <row r="23" spans="1:26" ht="15" x14ac:dyDescent="0.2">
      <c r="A23" s="405"/>
      <c r="B23" s="231" t="s">
        <v>20</v>
      </c>
      <c r="C23" s="230">
        <f t="shared" si="0"/>
        <v>0.56000000000000005</v>
      </c>
      <c r="D23" s="225">
        <v>2.7439999999999999E-3</v>
      </c>
      <c r="E23" s="229">
        <v>1.2477575355246295E-4</v>
      </c>
      <c r="F23" s="221">
        <v>0</v>
      </c>
      <c r="G23" s="228">
        <v>0</v>
      </c>
      <c r="H23" s="227">
        <f t="shared" si="11"/>
        <v>2.7439999999999999E-3</v>
      </c>
      <c r="I23" s="225">
        <v>4.899999999999999E-3</v>
      </c>
      <c r="J23" s="229">
        <v>2.2281384562939808E-4</v>
      </c>
      <c r="K23" s="221">
        <v>0</v>
      </c>
      <c r="L23" s="228">
        <v>0</v>
      </c>
      <c r="M23" s="227">
        <f t="shared" si="12"/>
        <v>4.899999999999999E-3</v>
      </c>
      <c r="N23" s="225">
        <v>63.118333333333318</v>
      </c>
      <c r="O23" s="77">
        <v>0</v>
      </c>
      <c r="P23" s="226">
        <f t="shared" si="13"/>
        <v>63.118333333333318</v>
      </c>
      <c r="Q23" s="225">
        <v>454.57166666666672</v>
      </c>
      <c r="R23" s="77">
        <v>0</v>
      </c>
      <c r="S23" s="224">
        <f t="shared" si="14"/>
        <v>454.57166666666672</v>
      </c>
      <c r="T23" s="81">
        <v>537.89083333333338</v>
      </c>
      <c r="U23" s="223">
        <v>24.459086755877891</v>
      </c>
      <c r="V23" s="222">
        <f t="shared" si="5"/>
        <v>5.1014068839866821E-6</v>
      </c>
      <c r="W23" s="221">
        <v>0</v>
      </c>
      <c r="X23" s="220">
        <v>0</v>
      </c>
      <c r="Y23" s="219">
        <f t="shared" si="6"/>
        <v>1</v>
      </c>
      <c r="Z23" s="218">
        <f t="shared" si="15"/>
        <v>537.89083333333338</v>
      </c>
    </row>
    <row r="24" spans="1:26" ht="15" x14ac:dyDescent="0.2">
      <c r="A24" s="405"/>
      <c r="B24" s="201" t="s">
        <v>19</v>
      </c>
      <c r="C24" s="200">
        <f t="shared" si="0"/>
        <v>0.56000000000000016</v>
      </c>
      <c r="D24" s="195">
        <v>0.37912933333333337</v>
      </c>
      <c r="E24" s="199">
        <v>1.72398499491653E-2</v>
      </c>
      <c r="F24" s="191">
        <v>0.37912933333333337</v>
      </c>
      <c r="G24" s="198">
        <v>1.7239849943380355E-2</v>
      </c>
      <c r="H24" s="197">
        <f t="shared" si="11"/>
        <v>0</v>
      </c>
      <c r="I24" s="195">
        <v>0.67701666666666649</v>
      </c>
      <c r="J24" s="199">
        <v>3.0785446337795168E-2</v>
      </c>
      <c r="K24" s="191">
        <v>0.67701666666666649</v>
      </c>
      <c r="L24" s="198">
        <v>3.078544632746491E-2</v>
      </c>
      <c r="M24" s="197">
        <f t="shared" si="12"/>
        <v>0</v>
      </c>
      <c r="N24" s="195">
        <v>200.22583333333333</v>
      </c>
      <c r="O24" s="54">
        <v>45.509999999999927</v>
      </c>
      <c r="P24" s="196">
        <f t="shared" si="13"/>
        <v>154.71583333333339</v>
      </c>
      <c r="Q24" s="195">
        <v>749.36666666666667</v>
      </c>
      <c r="R24" s="54">
        <v>838.54833333333329</v>
      </c>
      <c r="S24" s="194">
        <f t="shared" si="14"/>
        <v>-89.181666666666615</v>
      </c>
      <c r="T24" s="58">
        <v>970.04416666666668</v>
      </c>
      <c r="U24" s="193">
        <v>44.11005534803364</v>
      </c>
      <c r="V24" s="192">
        <f t="shared" si="5"/>
        <v>3.9083718696657286E-4</v>
      </c>
      <c r="W24" s="191">
        <v>889.87333333333322</v>
      </c>
      <c r="X24" s="190">
        <v>40.464510093167021</v>
      </c>
      <c r="Y24" s="189">
        <f t="shared" si="6"/>
        <v>4.2604865111888591E-4</v>
      </c>
      <c r="Z24" s="188">
        <f t="shared" si="15"/>
        <v>80.170833333333462</v>
      </c>
    </row>
    <row r="25" spans="1:26" ht="15" x14ac:dyDescent="0.2">
      <c r="A25" s="405"/>
      <c r="B25" s="217" t="s">
        <v>18</v>
      </c>
      <c r="C25" s="215">
        <f t="shared" si="0"/>
        <v>0.59000000000000008</v>
      </c>
      <c r="D25" s="210">
        <v>0.5849456666666667</v>
      </c>
      <c r="E25" s="214">
        <v>2.6598774178418789E-2</v>
      </c>
      <c r="F25" s="206">
        <v>0.73431399999999991</v>
      </c>
      <c r="G25" s="213">
        <v>3.3390882894817071E-2</v>
      </c>
      <c r="H25" s="212">
        <f t="shared" si="11"/>
        <v>-0.14936833333333321</v>
      </c>
      <c r="I25" s="210">
        <v>0.99143333333333328</v>
      </c>
      <c r="J25" s="214">
        <v>4.5082668099014886E-2</v>
      </c>
      <c r="K25" s="206">
        <v>1.2445999999999999</v>
      </c>
      <c r="L25" s="213">
        <v>5.6594716770876394E-2</v>
      </c>
      <c r="M25" s="212">
        <f t="shared" si="12"/>
        <v>-0.25316666666666665</v>
      </c>
      <c r="N25" s="210">
        <v>909.79750000000001</v>
      </c>
      <c r="O25" s="66">
        <v>174.12583333333328</v>
      </c>
      <c r="P25" s="211">
        <f t="shared" si="13"/>
        <v>735.67166666666674</v>
      </c>
      <c r="Q25" s="210">
        <v>977.24583333333339</v>
      </c>
      <c r="R25" s="66">
        <v>529.28916666666669</v>
      </c>
      <c r="S25" s="209">
        <f t="shared" si="14"/>
        <v>447.95666666666671</v>
      </c>
      <c r="T25" s="70">
        <v>1906.0666666666666</v>
      </c>
      <c r="U25" s="208">
        <v>86.673070209389422</v>
      </c>
      <c r="V25" s="207">
        <f t="shared" si="5"/>
        <v>3.0688625791332939E-4</v>
      </c>
      <c r="W25" s="206">
        <v>707.80833333333328</v>
      </c>
      <c r="X25" s="205">
        <v>32.185611564411111</v>
      </c>
      <c r="Y25" s="204">
        <f t="shared" si="6"/>
        <v>1.0374475199265338E-3</v>
      </c>
      <c r="Z25" s="203">
        <f t="shared" si="15"/>
        <v>1198.2583333333332</v>
      </c>
    </row>
    <row r="26" spans="1:26" ht="15" x14ac:dyDescent="0.2">
      <c r="A26" s="405"/>
      <c r="B26" s="217" t="s">
        <v>17</v>
      </c>
      <c r="C26" s="215">
        <f t="shared" si="0"/>
        <v>0.63999999999999979</v>
      </c>
      <c r="D26" s="210">
        <v>1.578453333333333</v>
      </c>
      <c r="E26" s="214">
        <v>7.177576680541678E-2</v>
      </c>
      <c r="F26" s="206">
        <v>2.337888</v>
      </c>
      <c r="G26" s="213">
        <v>0.10630894199102578</v>
      </c>
      <c r="H26" s="212">
        <f t="shared" si="11"/>
        <v>-0.75943466666666692</v>
      </c>
      <c r="I26" s="210">
        <v>2.4663333333333335</v>
      </c>
      <c r="J26" s="214">
        <v>0.11214963563346374</v>
      </c>
      <c r="K26" s="206">
        <v>3.6529500000000006</v>
      </c>
      <c r="L26" s="213">
        <v>0.1661077218609778</v>
      </c>
      <c r="M26" s="212">
        <f t="shared" si="12"/>
        <v>-1.1866166666666671</v>
      </c>
      <c r="N26" s="210">
        <v>1068.7983333333332</v>
      </c>
      <c r="O26" s="66">
        <v>553.24916666666684</v>
      </c>
      <c r="P26" s="211">
        <f t="shared" si="13"/>
        <v>515.54916666666634</v>
      </c>
      <c r="Q26" s="210">
        <v>3493.8841666666667</v>
      </c>
      <c r="R26" s="66">
        <v>2349.1283333333336</v>
      </c>
      <c r="S26" s="209">
        <f t="shared" si="14"/>
        <v>1144.7558333333332</v>
      </c>
      <c r="T26" s="70">
        <v>4573.3216666666667</v>
      </c>
      <c r="U26" s="208">
        <v>207.95905874494866</v>
      </c>
      <c r="V26" s="207">
        <f t="shared" si="5"/>
        <v>3.4514373761157546E-4</v>
      </c>
      <c r="W26" s="206">
        <v>2920.8083333333338</v>
      </c>
      <c r="X26" s="205">
        <v>132.81561977102328</v>
      </c>
      <c r="Y26" s="204">
        <f t="shared" si="6"/>
        <v>8.0042499650496285E-4</v>
      </c>
      <c r="Z26" s="203">
        <f t="shared" si="15"/>
        <v>1652.5133333333329</v>
      </c>
    </row>
    <row r="27" spans="1:26" ht="15" x14ac:dyDescent="0.2">
      <c r="A27" s="405"/>
      <c r="B27" s="217" t="s">
        <v>16</v>
      </c>
      <c r="C27" s="215">
        <f t="shared" si="0"/>
        <v>0.64</v>
      </c>
      <c r="D27" s="210">
        <v>3.9111146666666659</v>
      </c>
      <c r="E27" s="214">
        <v>0.17784704073011051</v>
      </c>
      <c r="F27" s="206">
        <v>6.1078826666666659</v>
      </c>
      <c r="G27" s="213">
        <v>0.27773894390948517</v>
      </c>
      <c r="H27" s="212">
        <f t="shared" si="11"/>
        <v>-2.1967680000000001</v>
      </c>
      <c r="I27" s="210">
        <v>6.111116666666665</v>
      </c>
      <c r="J27" s="214">
        <v>0.27788600114079764</v>
      </c>
      <c r="K27" s="206">
        <v>9.543566666666667</v>
      </c>
      <c r="L27" s="213">
        <v>0.43396709985857063</v>
      </c>
      <c r="M27" s="212">
        <f t="shared" si="12"/>
        <v>-3.432450000000002</v>
      </c>
      <c r="N27" s="210">
        <v>546.62666666666746</v>
      </c>
      <c r="O27" s="66">
        <v>315.90000000000009</v>
      </c>
      <c r="P27" s="211">
        <f t="shared" si="13"/>
        <v>230.72666666666737</v>
      </c>
      <c r="Q27" s="210">
        <v>7438.618333333332</v>
      </c>
      <c r="R27" s="66">
        <v>6732.2300000000005</v>
      </c>
      <c r="S27" s="209">
        <f t="shared" si="14"/>
        <v>706.3883333333315</v>
      </c>
      <c r="T27" s="70">
        <v>8014.6058333333331</v>
      </c>
      <c r="U27" s="208">
        <v>364.44186672016474</v>
      </c>
      <c r="V27" s="207">
        <f t="shared" si="5"/>
        <v>4.8799838045684708E-4</v>
      </c>
      <c r="W27" s="206">
        <v>7100.7358333333341</v>
      </c>
      <c r="X27" s="205">
        <v>322.88617495766755</v>
      </c>
      <c r="Y27" s="204">
        <f t="shared" si="6"/>
        <v>8.6017601696913317E-4</v>
      </c>
      <c r="Z27" s="203">
        <f t="shared" si="15"/>
        <v>913.86999999999898</v>
      </c>
    </row>
    <row r="28" spans="1:26" ht="15" x14ac:dyDescent="0.2">
      <c r="A28" s="405"/>
      <c r="B28" s="217" t="s">
        <v>15</v>
      </c>
      <c r="C28" s="215">
        <f t="shared" si="0"/>
        <v>0.69000000000000006</v>
      </c>
      <c r="D28" s="210">
        <v>2.5233529999999997</v>
      </c>
      <c r="E28" s="214">
        <v>0.11474244608377115</v>
      </c>
      <c r="F28" s="206">
        <v>4.3423309999999997</v>
      </c>
      <c r="G28" s="213">
        <v>0.19745540179205887</v>
      </c>
      <c r="H28" s="212">
        <f t="shared" si="11"/>
        <v>-1.818978</v>
      </c>
      <c r="I28" s="210">
        <v>3.6570333333333327</v>
      </c>
      <c r="J28" s="214">
        <v>0.16629340012140745</v>
      </c>
      <c r="K28" s="206">
        <v>6.2932333333333332</v>
      </c>
      <c r="L28" s="213">
        <v>0.28616724897399837</v>
      </c>
      <c r="M28" s="212">
        <f t="shared" si="12"/>
        <v>-2.6362000000000005</v>
      </c>
      <c r="N28" s="210">
        <v>202.63583333333364</v>
      </c>
      <c r="O28" s="66">
        <v>144.28166666666667</v>
      </c>
      <c r="P28" s="211">
        <f t="shared" si="13"/>
        <v>58.35416666666697</v>
      </c>
      <c r="Q28" s="210">
        <v>9385.8958333333339</v>
      </c>
      <c r="R28" s="66">
        <v>3766.8191666666667</v>
      </c>
      <c r="S28" s="209">
        <f t="shared" si="14"/>
        <v>5619.0766666666677</v>
      </c>
      <c r="T28" s="70">
        <v>9640.0325000000012</v>
      </c>
      <c r="U28" s="208">
        <v>438.35361496273089</v>
      </c>
      <c r="V28" s="207">
        <f t="shared" si="5"/>
        <v>2.6175772747654113E-4</v>
      </c>
      <c r="W28" s="206">
        <v>3942.1824999999999</v>
      </c>
      <c r="X28" s="205">
        <v>179.25976381697367</v>
      </c>
      <c r="Y28" s="204">
        <f t="shared" si="6"/>
        <v>1.1015043063074832E-3</v>
      </c>
      <c r="Z28" s="203">
        <f t="shared" si="15"/>
        <v>5697.8500000000013</v>
      </c>
    </row>
    <row r="29" spans="1:26" ht="15" x14ac:dyDescent="0.2">
      <c r="A29" s="405"/>
      <c r="B29" s="216" t="s">
        <v>14</v>
      </c>
      <c r="C29" s="215">
        <f t="shared" si="0"/>
        <v>0.69</v>
      </c>
      <c r="D29" s="210">
        <v>1.2735100000000001</v>
      </c>
      <c r="E29" s="214">
        <v>5.7909318479080582E-2</v>
      </c>
      <c r="F29" s="206">
        <v>1.5163785000000003</v>
      </c>
      <c r="G29" s="213">
        <v>6.8953086714564044E-2</v>
      </c>
      <c r="H29" s="212">
        <f t="shared" si="11"/>
        <v>-0.24286850000000015</v>
      </c>
      <c r="I29" s="210">
        <v>1.845666666666667</v>
      </c>
      <c r="J29" s="214">
        <v>8.3926548520406652E-2</v>
      </c>
      <c r="K29" s="206">
        <v>2.1976500000000003</v>
      </c>
      <c r="L29" s="213">
        <v>9.9932009731252242E-2</v>
      </c>
      <c r="M29" s="212">
        <f t="shared" si="12"/>
        <v>-0.35198333333333331</v>
      </c>
      <c r="N29" s="210">
        <v>139.34666666666678</v>
      </c>
      <c r="O29" s="66">
        <v>78.300833333333372</v>
      </c>
      <c r="P29" s="211">
        <f t="shared" si="13"/>
        <v>61.045833333333405</v>
      </c>
      <c r="Q29" s="210">
        <v>2840.4058333333337</v>
      </c>
      <c r="R29" s="66">
        <v>1731.635</v>
      </c>
      <c r="S29" s="209">
        <f t="shared" si="14"/>
        <v>1108.7708333333337</v>
      </c>
      <c r="T29" s="70">
        <v>3001.1000000000004</v>
      </c>
      <c r="U29" s="208">
        <v>136.46665961599732</v>
      </c>
      <c r="V29" s="207">
        <f t="shared" si="5"/>
        <v>4.2434773916230715E-4</v>
      </c>
      <c r="W29" s="206">
        <v>1825.0691666666667</v>
      </c>
      <c r="X29" s="205">
        <v>82.989934577180946</v>
      </c>
      <c r="Y29" s="204">
        <f t="shared" si="6"/>
        <v>8.3086083952069417E-4</v>
      </c>
      <c r="Z29" s="203">
        <f t="shared" si="15"/>
        <v>1176.0308333333337</v>
      </c>
    </row>
    <row r="30" spans="1:26" ht="15" x14ac:dyDescent="0.2">
      <c r="A30" s="405"/>
      <c r="B30" s="202" t="s">
        <v>13</v>
      </c>
      <c r="C30" s="158">
        <f t="shared" si="0"/>
        <v>0.64</v>
      </c>
      <c r="D30" s="153">
        <v>0.27962666666666663</v>
      </c>
      <c r="E30" s="157">
        <v>1.2715243457250986E-2</v>
      </c>
      <c r="F30" s="149">
        <v>0</v>
      </c>
      <c r="G30" s="156">
        <v>0</v>
      </c>
      <c r="H30" s="155">
        <f t="shared" si="11"/>
        <v>0.27962666666666663</v>
      </c>
      <c r="I30" s="153">
        <v>0.43691666666666662</v>
      </c>
      <c r="J30" s="157">
        <v>1.9867567901954666E-2</v>
      </c>
      <c r="K30" s="149">
        <v>0</v>
      </c>
      <c r="L30" s="156">
        <v>0</v>
      </c>
      <c r="M30" s="155">
        <f t="shared" si="12"/>
        <v>0.43691666666666662</v>
      </c>
      <c r="N30" s="153">
        <v>119.18833333333338</v>
      </c>
      <c r="O30" s="21">
        <v>0</v>
      </c>
      <c r="P30" s="154">
        <f t="shared" si="13"/>
        <v>119.18833333333338</v>
      </c>
      <c r="Q30" s="153">
        <v>962.14250000000004</v>
      </c>
      <c r="R30" s="21">
        <v>0</v>
      </c>
      <c r="S30" s="152">
        <f t="shared" si="14"/>
        <v>962.14250000000004</v>
      </c>
      <c r="T30" s="25">
        <v>1106.3150000000001</v>
      </c>
      <c r="U30" s="151">
        <v>50.306591760711761</v>
      </c>
      <c r="V30" s="150">
        <f t="shared" si="5"/>
        <v>2.5275501703101431E-4</v>
      </c>
      <c r="W30" s="149">
        <v>0</v>
      </c>
      <c r="X30" s="148">
        <v>0</v>
      </c>
      <c r="Y30" s="147">
        <f t="shared" si="6"/>
        <v>1</v>
      </c>
      <c r="Z30" s="146">
        <f t="shared" si="15"/>
        <v>1106.3150000000001</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120.9258333333333</v>
      </c>
      <c r="O31" s="54">
        <v>0</v>
      </c>
      <c r="P31" s="196">
        <f t="shared" si="13"/>
        <v>120.9258333333333</v>
      </c>
      <c r="Q31" s="195">
        <v>154.65166666666667</v>
      </c>
      <c r="R31" s="54">
        <v>0</v>
      </c>
      <c r="S31" s="194">
        <f t="shared" si="14"/>
        <v>154.65166666666667</v>
      </c>
      <c r="T31" s="58">
        <v>300.00083333333328</v>
      </c>
      <c r="U31" s="193">
        <v>13.641701911637576</v>
      </c>
      <c r="V31" s="192">
        <f t="shared" si="5"/>
        <v>0</v>
      </c>
      <c r="W31" s="191">
        <v>0</v>
      </c>
      <c r="X31" s="190">
        <v>0</v>
      </c>
      <c r="Y31" s="189">
        <f t="shared" si="6"/>
        <v>1</v>
      </c>
      <c r="Z31" s="188">
        <f t="shared" si="15"/>
        <v>300.00083333333328</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5.4158333333333326</v>
      </c>
      <c r="O32" s="43">
        <v>0</v>
      </c>
      <c r="P32" s="182">
        <f t="shared" si="13"/>
        <v>5.4158333333333326</v>
      </c>
      <c r="Q32" s="181">
        <v>0</v>
      </c>
      <c r="R32" s="43">
        <v>0</v>
      </c>
      <c r="S32" s="180">
        <f t="shared" si="14"/>
        <v>0</v>
      </c>
      <c r="T32" s="47">
        <v>5.8283333333333323</v>
      </c>
      <c r="U32" s="179">
        <v>0.26502721706326704</v>
      </c>
      <c r="V32" s="178">
        <f t="shared" si="5"/>
        <v>0</v>
      </c>
      <c r="W32" s="177">
        <v>0</v>
      </c>
      <c r="X32" s="176">
        <v>0</v>
      </c>
      <c r="Y32" s="175">
        <f t="shared" si="6"/>
        <v>1</v>
      </c>
      <c r="Z32" s="174">
        <f t="shared" si="15"/>
        <v>5.8283333333333323</v>
      </c>
    </row>
    <row r="33" spans="1:26" ht="15" x14ac:dyDescent="0.2">
      <c r="A33" s="405"/>
      <c r="B33" s="173" t="s">
        <v>10</v>
      </c>
      <c r="C33" s="172">
        <f t="shared" si="0"/>
        <v>0.65056242118537211</v>
      </c>
      <c r="D33" s="167">
        <f>SUM(D21:D32)</f>
        <v>10.532876666666667</v>
      </c>
      <c r="E33" s="171">
        <v>0.47895321543676661</v>
      </c>
      <c r="F33" s="163">
        <f>SUM(F21:F32)</f>
        <v>15.417923499999999</v>
      </c>
      <c r="G33" s="170">
        <v>0.70108710724533119</v>
      </c>
      <c r="H33" s="169">
        <f>SUM(H21:H32)</f>
        <v>-4.8850468333333348</v>
      </c>
      <c r="I33" s="167">
        <f>SUM(I21:I32)</f>
        <v>16.190416666666664</v>
      </c>
      <c r="J33" s="171">
        <v>0.73621408160046964</v>
      </c>
      <c r="K33" s="163">
        <f>SUM(K21:K32)</f>
        <v>23.609016666666665</v>
      </c>
      <c r="L33" s="170">
        <v>1.0735542435231402</v>
      </c>
      <c r="M33" s="169">
        <f t="shared" ref="M33:T33" si="16">SUM(M21:M32)</f>
        <v>-7.4186000000000023</v>
      </c>
      <c r="N33" s="167">
        <f t="shared" si="16"/>
        <v>3401.1233333333348</v>
      </c>
      <c r="O33" s="32">
        <f t="shared" si="16"/>
        <v>1311.3675000000003</v>
      </c>
      <c r="P33" s="168">
        <f t="shared" si="16"/>
        <v>2089.7558333333341</v>
      </c>
      <c r="Q33" s="167">
        <f t="shared" si="16"/>
        <v>26914.549166666671</v>
      </c>
      <c r="R33" s="32">
        <f t="shared" si="16"/>
        <v>15947.650000000001</v>
      </c>
      <c r="S33" s="166">
        <f t="shared" si="16"/>
        <v>10966.899166666666</v>
      </c>
      <c r="T33" s="36">
        <f t="shared" si="16"/>
        <v>30538.921666666662</v>
      </c>
      <c r="U33" s="165">
        <v>1388.672362841826</v>
      </c>
      <c r="V33" s="164">
        <f t="shared" si="5"/>
        <v>3.4490008460787722E-4</v>
      </c>
      <c r="W33" s="163">
        <f>SUM(W21:W32)</f>
        <v>17386.477500000001</v>
      </c>
      <c r="X33" s="162">
        <v>790.60161478042357</v>
      </c>
      <c r="Y33" s="161">
        <f t="shared" si="6"/>
        <v>8.8677672058644417E-4</v>
      </c>
      <c r="Z33" s="160">
        <f>SUM(Z21:Z32)</f>
        <v>13152.444166666666</v>
      </c>
    </row>
    <row r="34" spans="1:26" ht="15" x14ac:dyDescent="0.2">
      <c r="A34" s="405"/>
      <c r="B34" s="159" t="s">
        <v>9</v>
      </c>
      <c r="C34" s="158">
        <f t="shared" si="0"/>
        <v>0.65088363410080907</v>
      </c>
      <c r="D34" s="153">
        <f>SUM(D24:D29)</f>
        <v>10.250506</v>
      </c>
      <c r="E34" s="157">
        <v>0.46611319622596314</v>
      </c>
      <c r="F34" s="149">
        <f>SUM(F24:F29)</f>
        <v>15.417923499999999</v>
      </c>
      <c r="G34" s="156">
        <v>0.70108710724533119</v>
      </c>
      <c r="H34" s="155">
        <f>SUM(H24:H29)</f>
        <v>-5.1674175000000009</v>
      </c>
      <c r="I34" s="153">
        <f>SUM(I24:I29)</f>
        <v>15.748599999999998</v>
      </c>
      <c r="J34" s="157">
        <v>0.7161236998528856</v>
      </c>
      <c r="K34" s="149">
        <f>SUM(K24:K29)</f>
        <v>23.609016666666665</v>
      </c>
      <c r="L34" s="156">
        <v>1.0735542435231402</v>
      </c>
      <c r="M34" s="155">
        <f t="shared" ref="M34:T34" si="17">SUM(M24:M29)</f>
        <v>-7.8604166666666693</v>
      </c>
      <c r="N34" s="153">
        <f t="shared" si="17"/>
        <v>3067.4308333333347</v>
      </c>
      <c r="O34" s="21">
        <f t="shared" si="17"/>
        <v>1311.3675000000003</v>
      </c>
      <c r="P34" s="154">
        <f t="shared" si="17"/>
        <v>1756.0633333333342</v>
      </c>
      <c r="Q34" s="153">
        <f t="shared" si="17"/>
        <v>24885.416666666668</v>
      </c>
      <c r="R34" s="21">
        <f t="shared" si="17"/>
        <v>15947.650000000001</v>
      </c>
      <c r="S34" s="152">
        <f t="shared" si="17"/>
        <v>8937.7666666666664</v>
      </c>
      <c r="T34" s="25">
        <f t="shared" si="17"/>
        <v>28105.170833333337</v>
      </c>
      <c r="U34" s="151">
        <v>1278.0043256012648</v>
      </c>
      <c r="V34" s="150">
        <f t="shared" si="5"/>
        <v>3.6471957636502532E-4</v>
      </c>
      <c r="W34" s="149">
        <f>SUM(W24:W29)</f>
        <v>17386.477500000001</v>
      </c>
      <c r="X34" s="148">
        <v>790.60161478042357</v>
      </c>
      <c r="Y34" s="147">
        <f t="shared" si="6"/>
        <v>8.8677672058644417E-4</v>
      </c>
      <c r="Z34" s="146">
        <f>SUM(Z24:Z29)</f>
        <v>10718.693333333335</v>
      </c>
    </row>
    <row r="35" spans="1:26" ht="15.75" thickBot="1" x14ac:dyDescent="0.25">
      <c r="A35" s="406"/>
      <c r="B35" s="261" t="s">
        <v>8</v>
      </c>
      <c r="C35" s="260">
        <f t="shared" si="0"/>
        <v>0.63911275415896496</v>
      </c>
      <c r="D35" s="255">
        <f>SUM(D21:D23,D30:D32)</f>
        <v>0.28237066666666666</v>
      </c>
      <c r="E35" s="259">
        <v>1.284001921080345E-2</v>
      </c>
      <c r="F35" s="249">
        <f>SUM(F21:F23,F30:F32)</f>
        <v>0</v>
      </c>
      <c r="G35" s="258">
        <v>0</v>
      </c>
      <c r="H35" s="257">
        <f>SUM(H21:H23,H30:H32)</f>
        <v>0.28237066666666666</v>
      </c>
      <c r="I35" s="255">
        <f>SUM(I21:I23,I30:I32)</f>
        <v>0.44181666666666664</v>
      </c>
      <c r="J35" s="259">
        <v>2.0090381747584065E-2</v>
      </c>
      <c r="K35" s="249">
        <f>SUM(K21:K23,K30:K32)</f>
        <v>0</v>
      </c>
      <c r="L35" s="258">
        <v>0</v>
      </c>
      <c r="M35" s="257">
        <f t="shared" ref="M35:T35" si="18">SUM(M21:M23,M30:M32)</f>
        <v>0.44181666666666664</v>
      </c>
      <c r="N35" s="255">
        <f t="shared" si="18"/>
        <v>333.6925</v>
      </c>
      <c r="O35" s="254">
        <f t="shared" si="18"/>
        <v>0</v>
      </c>
      <c r="P35" s="256">
        <f t="shared" si="18"/>
        <v>333.6925</v>
      </c>
      <c r="Q35" s="255">
        <f t="shared" si="18"/>
        <v>2029.1325000000002</v>
      </c>
      <c r="R35" s="254">
        <f t="shared" si="18"/>
        <v>0</v>
      </c>
      <c r="S35" s="253">
        <f t="shared" si="18"/>
        <v>2029.1325000000002</v>
      </c>
      <c r="T35" s="252">
        <f t="shared" si="18"/>
        <v>2433.750833333333</v>
      </c>
      <c r="U35" s="251">
        <v>110.6680372405617</v>
      </c>
      <c r="V35" s="250">
        <f t="shared" si="5"/>
        <v>1.1602283306870979E-4</v>
      </c>
      <c r="W35" s="249">
        <f>SUM(W21:W23,W30:W32)</f>
        <v>0</v>
      </c>
      <c r="X35" s="248">
        <v>0</v>
      </c>
      <c r="Y35" s="247">
        <f t="shared" si="6"/>
        <v>1</v>
      </c>
      <c r="Z35" s="246">
        <f>SUM(Z21:Z23,Z30:Z32)</f>
        <v>2433.750833333333</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38">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462.77</v>
      </c>
      <c r="R37" s="66">
        <v>0</v>
      </c>
      <c r="S37" s="209">
        <f t="shared" si="22"/>
        <v>462.77</v>
      </c>
      <c r="T37" s="70">
        <v>462.77</v>
      </c>
      <c r="U37" s="208">
        <v>21.043176192227872</v>
      </c>
      <c r="V37" s="207">
        <f t="shared" si="5"/>
        <v>0</v>
      </c>
      <c r="W37" s="206">
        <v>0</v>
      </c>
      <c r="X37" s="205">
        <v>0</v>
      </c>
      <c r="Y37" s="204">
        <f t="shared" si="6"/>
        <v>1</v>
      </c>
      <c r="Z37" s="203">
        <f t="shared" si="23"/>
        <v>462.77</v>
      </c>
    </row>
    <row r="38" spans="1:26" ht="15" x14ac:dyDescent="0.2">
      <c r="A38" s="405"/>
      <c r="B38" s="231" t="s">
        <v>20</v>
      </c>
      <c r="C38" s="230">
        <f t="shared" si="0"/>
        <v>0.56000000000000005</v>
      </c>
      <c r="D38" s="225">
        <v>2.4696000000000003E-2</v>
      </c>
      <c r="E38" s="229">
        <v>1.1229817819721668E-3</v>
      </c>
      <c r="F38" s="221">
        <v>0</v>
      </c>
      <c r="G38" s="228">
        <v>0</v>
      </c>
      <c r="H38" s="227">
        <f t="shared" si="19"/>
        <v>2.4696000000000003E-2</v>
      </c>
      <c r="I38" s="225">
        <v>4.41E-2</v>
      </c>
      <c r="J38" s="229">
        <v>2.0053246106645833E-3</v>
      </c>
      <c r="K38" s="221">
        <v>0</v>
      </c>
      <c r="L38" s="228">
        <v>0</v>
      </c>
      <c r="M38" s="227">
        <f t="shared" si="20"/>
        <v>4.41E-2</v>
      </c>
      <c r="N38" s="225">
        <v>55.162500000000009</v>
      </c>
      <c r="O38" s="77">
        <v>0</v>
      </c>
      <c r="P38" s="226">
        <f t="shared" si="21"/>
        <v>55.162500000000009</v>
      </c>
      <c r="Q38" s="225">
        <v>626.66000000000008</v>
      </c>
      <c r="R38" s="77">
        <v>0</v>
      </c>
      <c r="S38" s="224">
        <f t="shared" si="22"/>
        <v>626.66000000000008</v>
      </c>
      <c r="T38" s="81">
        <v>699.46500000000015</v>
      </c>
      <c r="U38" s="223">
        <v>31.806221741462654</v>
      </c>
      <c r="V38" s="222">
        <f t="shared" si="5"/>
        <v>3.5306984623962594E-5</v>
      </c>
      <c r="W38" s="221">
        <v>0</v>
      </c>
      <c r="X38" s="220">
        <v>0</v>
      </c>
      <c r="Y38" s="219">
        <f t="shared" si="6"/>
        <v>1</v>
      </c>
      <c r="Z38" s="218">
        <f t="shared" si="23"/>
        <v>699.46500000000015</v>
      </c>
    </row>
    <row r="39" spans="1:26" ht="15" x14ac:dyDescent="0.2">
      <c r="A39" s="405"/>
      <c r="B39" s="201" t="s">
        <v>19</v>
      </c>
      <c r="C39" s="200">
        <f t="shared" si="0"/>
        <v>0.56000000000000016</v>
      </c>
      <c r="D39" s="195">
        <v>0.36358000000000001</v>
      </c>
      <c r="E39" s="199">
        <v>1.6532787345701343E-2</v>
      </c>
      <c r="F39" s="191">
        <v>0.201684</v>
      </c>
      <c r="G39" s="198">
        <v>9.1710178830286329E-3</v>
      </c>
      <c r="H39" s="197">
        <f t="shared" si="19"/>
        <v>0.16189600000000001</v>
      </c>
      <c r="I39" s="195">
        <v>0.64924999999999988</v>
      </c>
      <c r="J39" s="199">
        <v>2.952283454589525E-2</v>
      </c>
      <c r="K39" s="191">
        <v>0.36014999999999997</v>
      </c>
      <c r="L39" s="198">
        <v>1.6376817648265412E-2</v>
      </c>
      <c r="M39" s="197">
        <f t="shared" si="20"/>
        <v>0.28909999999999991</v>
      </c>
      <c r="N39" s="195">
        <v>263.90249999999997</v>
      </c>
      <c r="O39" s="54">
        <v>63.604999999999997</v>
      </c>
      <c r="P39" s="196">
        <f t="shared" si="21"/>
        <v>200.29749999999999</v>
      </c>
      <c r="Q39" s="195">
        <v>1036.925</v>
      </c>
      <c r="R39" s="54">
        <v>73.502500000000026</v>
      </c>
      <c r="S39" s="194">
        <f t="shared" si="22"/>
        <v>963.4224999999999</v>
      </c>
      <c r="T39" s="58">
        <v>1322.02</v>
      </c>
      <c r="U39" s="193">
        <v>60.115175550811621</v>
      </c>
      <c r="V39" s="192">
        <f t="shared" si="5"/>
        <v>2.7501853224610822E-4</v>
      </c>
      <c r="W39" s="191">
        <v>137.75500000000002</v>
      </c>
      <c r="X39" s="190">
        <v>6.2640247539547484</v>
      </c>
      <c r="Y39" s="189">
        <f t="shared" si="6"/>
        <v>1.4640775289463176E-3</v>
      </c>
      <c r="Z39" s="188">
        <f t="shared" si="23"/>
        <v>1184.2649999999999</v>
      </c>
    </row>
    <row r="40" spans="1:26" ht="15" x14ac:dyDescent="0.2">
      <c r="A40" s="405"/>
      <c r="B40" s="217" t="s">
        <v>18</v>
      </c>
      <c r="C40" s="215">
        <f t="shared" si="0"/>
        <v>0.59</v>
      </c>
      <c r="D40" s="210">
        <v>0.81237099999999995</v>
      </c>
      <c r="E40" s="214">
        <v>3.6940307466897915E-2</v>
      </c>
      <c r="F40" s="206">
        <v>1.081234</v>
      </c>
      <c r="G40" s="213">
        <v>4.9166103160084983E-2</v>
      </c>
      <c r="H40" s="212">
        <f t="shared" si="19"/>
        <v>-0.26886300000000007</v>
      </c>
      <c r="I40" s="210">
        <v>1.3769</v>
      </c>
      <c r="J40" s="214">
        <v>6.2610690621860879E-2</v>
      </c>
      <c r="K40" s="206">
        <v>1.8326</v>
      </c>
      <c r="L40" s="213">
        <v>8.333237823743217E-2</v>
      </c>
      <c r="M40" s="212">
        <f t="shared" si="20"/>
        <v>-0.45569999999999999</v>
      </c>
      <c r="N40" s="210">
        <v>790.755</v>
      </c>
      <c r="O40" s="66">
        <v>225.98500000000007</v>
      </c>
      <c r="P40" s="211">
        <f t="shared" si="21"/>
        <v>564.77</v>
      </c>
      <c r="Q40" s="210">
        <v>361.495</v>
      </c>
      <c r="R40" s="66">
        <v>1392.385</v>
      </c>
      <c r="S40" s="209">
        <f t="shared" si="22"/>
        <v>-1030.8899999999999</v>
      </c>
      <c r="T40" s="70">
        <v>1170.1849999999999</v>
      </c>
      <c r="U40" s="208">
        <v>53.210902030170871</v>
      </c>
      <c r="V40" s="207">
        <f t="shared" si="5"/>
        <v>6.9422441750663355E-4</v>
      </c>
      <c r="W40" s="206">
        <v>1629.2175</v>
      </c>
      <c r="X40" s="205">
        <v>74.084125799980171</v>
      </c>
      <c r="Y40" s="204">
        <f t="shared" si="6"/>
        <v>6.6365233616751606E-4</v>
      </c>
      <c r="Z40" s="203">
        <f t="shared" si="23"/>
        <v>-459.03250000000003</v>
      </c>
    </row>
    <row r="41" spans="1:26" ht="15" x14ac:dyDescent="0.2">
      <c r="A41" s="405"/>
      <c r="B41" s="217" t="s">
        <v>17</v>
      </c>
      <c r="C41" s="215">
        <f t="shared" si="0"/>
        <v>0.64</v>
      </c>
      <c r="D41" s="210">
        <v>2.2391039999999998</v>
      </c>
      <c r="E41" s="214">
        <v>0.10181701489880976</v>
      </c>
      <c r="F41" s="206">
        <v>3.3617920000000003</v>
      </c>
      <c r="G41" s="213">
        <v>0.15286812315812159</v>
      </c>
      <c r="H41" s="212">
        <f t="shared" si="19"/>
        <v>-1.1226880000000006</v>
      </c>
      <c r="I41" s="210">
        <v>3.4985999999999997</v>
      </c>
      <c r="J41" s="214">
        <v>0.15908908577939027</v>
      </c>
      <c r="K41" s="206">
        <v>5.2528000000000006</v>
      </c>
      <c r="L41" s="213">
        <v>0.23885644243456497</v>
      </c>
      <c r="M41" s="212">
        <f t="shared" si="20"/>
        <v>-1.7542000000000009</v>
      </c>
      <c r="N41" s="210">
        <v>666.34250000000031</v>
      </c>
      <c r="O41" s="66">
        <v>80.492499999999907</v>
      </c>
      <c r="P41" s="211">
        <f t="shared" si="21"/>
        <v>585.85000000000036</v>
      </c>
      <c r="Q41" s="210">
        <v>1068.3924999999999</v>
      </c>
      <c r="R41" s="66">
        <v>739.06000000000006</v>
      </c>
      <c r="S41" s="209">
        <f t="shared" si="22"/>
        <v>329.33249999999987</v>
      </c>
      <c r="T41" s="70">
        <v>1745.5800000000004</v>
      </c>
      <c r="U41" s="208">
        <v>79.375386255870382</v>
      </c>
      <c r="V41" s="207">
        <f t="shared" si="5"/>
        <v>1.2827278039390915E-3</v>
      </c>
      <c r="W41" s="206">
        <v>826.1825</v>
      </c>
      <c r="X41" s="205">
        <v>37.568346929579455</v>
      </c>
      <c r="Y41" s="204">
        <f t="shared" si="6"/>
        <v>4.0690670644803056E-3</v>
      </c>
      <c r="Z41" s="203">
        <f t="shared" si="23"/>
        <v>919.39750000000038</v>
      </c>
    </row>
    <row r="42" spans="1:26" ht="15" x14ac:dyDescent="0.2">
      <c r="A42" s="405"/>
      <c r="B42" s="217" t="s">
        <v>16</v>
      </c>
      <c r="C42" s="215">
        <f t="shared" si="0"/>
        <v>0.64</v>
      </c>
      <c r="D42" s="210">
        <v>4.0783680000000002</v>
      </c>
      <c r="E42" s="214">
        <v>0.18545241999426068</v>
      </c>
      <c r="F42" s="206">
        <v>5.1665600000000005</v>
      </c>
      <c r="G42" s="213">
        <v>0.23493491875280345</v>
      </c>
      <c r="H42" s="212">
        <f t="shared" si="19"/>
        <v>-1.0881920000000003</v>
      </c>
      <c r="I42" s="210">
        <v>6.3724499999999997</v>
      </c>
      <c r="J42" s="214">
        <v>0.28976940624103226</v>
      </c>
      <c r="K42" s="206">
        <v>8.0727499999999992</v>
      </c>
      <c r="L42" s="213">
        <v>0.36708581055125533</v>
      </c>
      <c r="M42" s="212">
        <f t="shared" si="20"/>
        <v>-1.7002999999999995</v>
      </c>
      <c r="N42" s="210">
        <v>257.43750000000045</v>
      </c>
      <c r="O42" s="66">
        <v>191.05999999999992</v>
      </c>
      <c r="P42" s="211">
        <f t="shared" si="21"/>
        <v>66.377500000000538</v>
      </c>
      <c r="Q42" s="210">
        <v>6385.8724999999995</v>
      </c>
      <c r="R42" s="66">
        <v>3466.8775000000001</v>
      </c>
      <c r="S42" s="209">
        <f t="shared" si="22"/>
        <v>2918.9949999999994</v>
      </c>
      <c r="T42" s="70">
        <v>6672.8874999999998</v>
      </c>
      <c r="U42" s="208">
        <v>303.43096435251846</v>
      </c>
      <c r="V42" s="207">
        <f t="shared" si="5"/>
        <v>6.111848881012905E-4</v>
      </c>
      <c r="W42" s="206">
        <v>3685.99</v>
      </c>
      <c r="X42" s="205">
        <v>167.61012379100328</v>
      </c>
      <c r="Y42" s="204">
        <f t="shared" si="6"/>
        <v>1.4016749909793573E-3</v>
      </c>
      <c r="Z42" s="203">
        <f t="shared" si="23"/>
        <v>2986.8975</v>
      </c>
    </row>
    <row r="43" spans="1:26" ht="15" x14ac:dyDescent="0.2">
      <c r="A43" s="405"/>
      <c r="B43" s="217" t="s">
        <v>15</v>
      </c>
      <c r="C43" s="215">
        <f t="shared" si="0"/>
        <v>0.69000000000000006</v>
      </c>
      <c r="D43" s="210">
        <v>2.9076600000000004</v>
      </c>
      <c r="E43" s="214">
        <v>0.13221773599648487</v>
      </c>
      <c r="F43" s="206">
        <v>4.8551160000000007</v>
      </c>
      <c r="G43" s="213">
        <v>0.22077287072935109</v>
      </c>
      <c r="H43" s="212">
        <f t="shared" si="19"/>
        <v>-1.9474560000000003</v>
      </c>
      <c r="I43" s="210">
        <v>4.2140000000000004</v>
      </c>
      <c r="J43" s="214">
        <v>0.19161990724128242</v>
      </c>
      <c r="K43" s="206">
        <v>7.0364000000000004</v>
      </c>
      <c r="L43" s="213">
        <v>0.31996068221645085</v>
      </c>
      <c r="M43" s="212">
        <f t="shared" si="20"/>
        <v>-2.8224</v>
      </c>
      <c r="N43" s="210">
        <v>111.7124999999993</v>
      </c>
      <c r="O43" s="66">
        <v>92.102499999999907</v>
      </c>
      <c r="P43" s="211">
        <f t="shared" si="21"/>
        <v>19.609999999999388</v>
      </c>
      <c r="Q43" s="210">
        <v>4240.97</v>
      </c>
      <c r="R43" s="66">
        <v>3389.9350000000004</v>
      </c>
      <c r="S43" s="209">
        <f t="shared" si="22"/>
        <v>851.03499999999985</v>
      </c>
      <c r="T43" s="70">
        <v>4395.0074999999997</v>
      </c>
      <c r="U43" s="208">
        <v>199.85071890715244</v>
      </c>
      <c r="V43" s="207">
        <f t="shared" si="5"/>
        <v>6.6158248876708417E-4</v>
      </c>
      <c r="W43" s="206">
        <v>3510.6325000000002</v>
      </c>
      <c r="X43" s="205">
        <v>159.63623013348365</v>
      </c>
      <c r="Y43" s="204">
        <f t="shared" si="6"/>
        <v>1.3829747203673414E-3</v>
      </c>
      <c r="Z43" s="203">
        <f t="shared" si="23"/>
        <v>884.37499999999955</v>
      </c>
    </row>
    <row r="44" spans="1:26" ht="15" x14ac:dyDescent="0.2">
      <c r="A44" s="405"/>
      <c r="B44" s="216" t="s">
        <v>14</v>
      </c>
      <c r="C44" s="215">
        <f t="shared" si="0"/>
        <v>0.68999999999999984</v>
      </c>
      <c r="D44" s="210">
        <v>1.5670934999999999</v>
      </c>
      <c r="E44" s="214">
        <v>7.1259210039965964E-2</v>
      </c>
      <c r="F44" s="206">
        <v>1.7665725000000001</v>
      </c>
      <c r="G44" s="213">
        <v>8.0329961668583527E-2</v>
      </c>
      <c r="H44" s="212">
        <f t="shared" si="19"/>
        <v>-0.19947900000000018</v>
      </c>
      <c r="I44" s="210">
        <v>2.2711500000000004</v>
      </c>
      <c r="J44" s="214">
        <v>0.10327421744922606</v>
      </c>
      <c r="K44" s="206">
        <v>2.5602499999999999</v>
      </c>
      <c r="L44" s="213">
        <v>0.11642023430229495</v>
      </c>
      <c r="M44" s="212">
        <f t="shared" si="20"/>
        <v>-0.28909999999999947</v>
      </c>
      <c r="N44" s="210">
        <v>76.827499999999915</v>
      </c>
      <c r="O44" s="66">
        <v>88.579999999999615</v>
      </c>
      <c r="P44" s="211">
        <f t="shared" si="21"/>
        <v>-11.752499999999699</v>
      </c>
      <c r="Q44" s="210">
        <v>734.72</v>
      </c>
      <c r="R44" s="66">
        <v>1510.3125000000002</v>
      </c>
      <c r="S44" s="209">
        <f t="shared" si="22"/>
        <v>-775.5925000000002</v>
      </c>
      <c r="T44" s="70">
        <v>830.63749999999993</v>
      </c>
      <c r="U44" s="208">
        <v>37.770925652854935</v>
      </c>
      <c r="V44" s="207">
        <f t="shared" si="5"/>
        <v>1.8866154008216581E-3</v>
      </c>
      <c r="W44" s="206">
        <v>1613.2624999999998</v>
      </c>
      <c r="X44" s="205">
        <v>73.358616635526246</v>
      </c>
      <c r="Y44" s="204">
        <f t="shared" si="6"/>
        <v>1.0950310318376584E-3</v>
      </c>
      <c r="Z44" s="203">
        <f t="shared" si="23"/>
        <v>-782.62499999999989</v>
      </c>
    </row>
    <row r="45" spans="1:26" ht="15" x14ac:dyDescent="0.2">
      <c r="A45" s="405"/>
      <c r="B45" s="202" t="s">
        <v>13</v>
      </c>
      <c r="C45" s="158">
        <f t="shared" si="0"/>
        <v>0.64</v>
      </c>
      <c r="D45" s="153">
        <v>0.39513600000000004</v>
      </c>
      <c r="E45" s="157">
        <v>1.7967708511554669E-2</v>
      </c>
      <c r="F45" s="149">
        <v>0</v>
      </c>
      <c r="G45" s="156">
        <v>0</v>
      </c>
      <c r="H45" s="155">
        <f t="shared" si="19"/>
        <v>0.39513600000000004</v>
      </c>
      <c r="I45" s="153">
        <v>0.61740000000000006</v>
      </c>
      <c r="J45" s="157">
        <v>2.8074544549304168E-2</v>
      </c>
      <c r="K45" s="149">
        <v>0</v>
      </c>
      <c r="L45" s="156">
        <v>0</v>
      </c>
      <c r="M45" s="155">
        <f t="shared" si="20"/>
        <v>0.61740000000000006</v>
      </c>
      <c r="N45" s="153">
        <v>74.61</v>
      </c>
      <c r="O45" s="21">
        <v>116.59250000000009</v>
      </c>
      <c r="P45" s="154">
        <f t="shared" si="21"/>
        <v>-41.982500000000087</v>
      </c>
      <c r="Q45" s="153">
        <v>0</v>
      </c>
      <c r="R45" s="21">
        <v>1800.2149999999999</v>
      </c>
      <c r="S45" s="152">
        <f t="shared" si="22"/>
        <v>-1800.2149999999999</v>
      </c>
      <c r="T45" s="25">
        <v>95.777500000000003</v>
      </c>
      <c r="U45" s="151">
        <v>4.3552149183203435</v>
      </c>
      <c r="V45" s="150">
        <f t="shared" si="5"/>
        <v>4.1255618490772892E-3</v>
      </c>
      <c r="W45" s="149">
        <v>1932.875</v>
      </c>
      <c r="X45" s="148">
        <v>87.892104433960881</v>
      </c>
      <c r="Y45" s="147">
        <f t="shared" si="6"/>
        <v>0</v>
      </c>
      <c r="Z45" s="146">
        <f t="shared" si="23"/>
        <v>-1837.0975000000001</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71.094999999999999</v>
      </c>
      <c r="O46" s="54">
        <v>0</v>
      </c>
      <c r="P46" s="196">
        <f t="shared" si="21"/>
        <v>71.094999999999999</v>
      </c>
      <c r="Q46" s="195">
        <v>41.417499999999997</v>
      </c>
      <c r="R46" s="54">
        <v>0</v>
      </c>
      <c r="S46" s="194">
        <f t="shared" si="22"/>
        <v>41.417499999999997</v>
      </c>
      <c r="T46" s="58">
        <v>136.495</v>
      </c>
      <c r="U46" s="193">
        <v>6.2067297671805512</v>
      </c>
      <c r="V46" s="192">
        <f t="shared" si="5"/>
        <v>0</v>
      </c>
      <c r="W46" s="191">
        <v>0</v>
      </c>
      <c r="X46" s="190">
        <v>0</v>
      </c>
      <c r="Y46" s="189">
        <f t="shared" si="6"/>
        <v>1</v>
      </c>
      <c r="Z46" s="188">
        <f t="shared" si="23"/>
        <v>136.495</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12.34</v>
      </c>
      <c r="O47" s="43">
        <v>0</v>
      </c>
      <c r="P47" s="182">
        <f t="shared" si="21"/>
        <v>12.34</v>
      </c>
      <c r="Q47" s="181">
        <v>0</v>
      </c>
      <c r="R47" s="43">
        <v>0</v>
      </c>
      <c r="S47" s="180">
        <f t="shared" si="22"/>
        <v>0</v>
      </c>
      <c r="T47" s="47">
        <v>13.065</v>
      </c>
      <c r="U47" s="179">
        <v>0.59409446798940546</v>
      </c>
      <c r="V47" s="178">
        <f t="shared" si="5"/>
        <v>0</v>
      </c>
      <c r="W47" s="177">
        <v>0</v>
      </c>
      <c r="X47" s="176">
        <v>0</v>
      </c>
      <c r="Y47" s="175">
        <f t="shared" si="6"/>
        <v>1</v>
      </c>
      <c r="Z47" s="174">
        <f t="shared" si="23"/>
        <v>13.065</v>
      </c>
    </row>
    <row r="48" spans="1:26" ht="15" x14ac:dyDescent="0.2">
      <c r="A48" s="405"/>
      <c r="B48" s="173" t="s">
        <v>10</v>
      </c>
      <c r="C48" s="172">
        <f t="shared" si="0"/>
        <v>0.65049916377203165</v>
      </c>
      <c r="D48" s="167">
        <f>SUM(D36:D47)</f>
        <v>12.388008500000002</v>
      </c>
      <c r="E48" s="171">
        <v>0.56331016603564743</v>
      </c>
      <c r="F48" s="163">
        <f>SUM(F36:F47)</f>
        <v>16.432958500000002</v>
      </c>
      <c r="G48" s="170">
        <v>0.74724299535197325</v>
      </c>
      <c r="H48" s="169">
        <f>SUM(H36:H47)</f>
        <v>-4.0449500000000009</v>
      </c>
      <c r="I48" s="167">
        <f>SUM(I36:I47)</f>
        <v>19.043849999999996</v>
      </c>
      <c r="J48" s="171">
        <v>0.86596601103865567</v>
      </c>
      <c r="K48" s="163">
        <f>SUM(K36:K47)</f>
        <v>25.11495</v>
      </c>
      <c r="L48" s="170">
        <v>1.1420323653902638</v>
      </c>
      <c r="M48" s="169">
        <f t="shared" ref="M48:T48" si="24">SUM(M36:M47)</f>
        <v>-6.0710999999999995</v>
      </c>
      <c r="N48" s="167">
        <f t="shared" si="24"/>
        <v>2380.1849999999999</v>
      </c>
      <c r="O48" s="32">
        <f t="shared" si="24"/>
        <v>858.41749999999956</v>
      </c>
      <c r="P48" s="168">
        <f t="shared" si="24"/>
        <v>1521.7675000000006</v>
      </c>
      <c r="Q48" s="167">
        <f t="shared" si="24"/>
        <v>14959.222499999998</v>
      </c>
      <c r="R48" s="32">
        <f t="shared" si="24"/>
        <v>12372.287500000002</v>
      </c>
      <c r="S48" s="166">
        <f t="shared" si="24"/>
        <v>2586.9349999999981</v>
      </c>
      <c r="T48" s="36">
        <f t="shared" si="24"/>
        <v>17543.89</v>
      </c>
      <c r="U48" s="165">
        <v>797.75950983655957</v>
      </c>
      <c r="V48" s="164">
        <f t="shared" si="5"/>
        <v>7.0611526292059523E-4</v>
      </c>
      <c r="W48" s="163">
        <f>SUM(W36:W47)</f>
        <v>13335.915000000001</v>
      </c>
      <c r="X48" s="162">
        <v>606.41357247748851</v>
      </c>
      <c r="Y48" s="161">
        <f t="shared" si="6"/>
        <v>1.2322332963279985E-3</v>
      </c>
      <c r="Z48" s="160">
        <f>SUM(Z36:Z47)</f>
        <v>4207.9750000000004</v>
      </c>
    </row>
    <row r="49" spans="1:26" ht="15" x14ac:dyDescent="0.2">
      <c r="A49" s="405"/>
      <c r="B49" s="159" t="s">
        <v>9</v>
      </c>
      <c r="C49" s="158">
        <f t="shared" si="0"/>
        <v>0.65106890577102505</v>
      </c>
      <c r="D49" s="153">
        <f>SUM(D39:D44)</f>
        <v>11.9681765</v>
      </c>
      <c r="E49" s="157">
        <v>0.54421947574212048</v>
      </c>
      <c r="F49" s="149">
        <f>SUM(F39:F44)</f>
        <v>16.432958500000002</v>
      </c>
      <c r="G49" s="156">
        <v>0.74724299535197325</v>
      </c>
      <c r="H49" s="155">
        <f>SUM(H39:H44)</f>
        <v>-4.4647820000000014</v>
      </c>
      <c r="I49" s="153">
        <f>SUM(I39:I44)</f>
        <v>18.382349999999995</v>
      </c>
      <c r="J49" s="157">
        <v>0.83588614187868693</v>
      </c>
      <c r="K49" s="149">
        <f>SUM(K39:K44)</f>
        <v>25.11495</v>
      </c>
      <c r="L49" s="156">
        <v>1.1420323653902638</v>
      </c>
      <c r="M49" s="155">
        <f t="shared" ref="M49:T49" si="25">SUM(M39:M44)</f>
        <v>-6.7325999999999997</v>
      </c>
      <c r="N49" s="153">
        <f t="shared" si="25"/>
        <v>2166.9775</v>
      </c>
      <c r="O49" s="21">
        <f t="shared" si="25"/>
        <v>741.82499999999948</v>
      </c>
      <c r="P49" s="154">
        <f t="shared" si="25"/>
        <v>1425.1525000000008</v>
      </c>
      <c r="Q49" s="153">
        <f t="shared" si="25"/>
        <v>13828.374999999998</v>
      </c>
      <c r="R49" s="21">
        <f t="shared" si="25"/>
        <v>10572.072500000002</v>
      </c>
      <c r="S49" s="152">
        <f t="shared" si="25"/>
        <v>3256.3024999999989</v>
      </c>
      <c r="T49" s="25">
        <f t="shared" si="25"/>
        <v>16136.317500000001</v>
      </c>
      <c r="U49" s="151">
        <v>733.75407274937879</v>
      </c>
      <c r="V49" s="150">
        <f t="shared" si="5"/>
        <v>7.4169193187974887E-4</v>
      </c>
      <c r="W49" s="149">
        <f>SUM(W39:W44)</f>
        <v>11403.04</v>
      </c>
      <c r="X49" s="148">
        <v>518.52146804352765</v>
      </c>
      <c r="Y49" s="147">
        <f t="shared" si="6"/>
        <v>1.4411032935076962E-3</v>
      </c>
      <c r="Z49" s="146">
        <f>SUM(Z39:Z44)</f>
        <v>4733.2775000000001</v>
      </c>
    </row>
    <row r="50" spans="1:26" ht="15.75" thickBot="1" x14ac:dyDescent="0.25">
      <c r="A50" s="422"/>
      <c r="B50" s="145" t="s">
        <v>8</v>
      </c>
      <c r="C50" s="144">
        <f t="shared" si="0"/>
        <v>0.6346666666666666</v>
      </c>
      <c r="D50" s="139">
        <f>SUM(D36:D38,D45:D47)</f>
        <v>0.41983200000000004</v>
      </c>
      <c r="E50" s="143">
        <v>1.9090690293526835E-2</v>
      </c>
      <c r="F50" s="135">
        <f>SUM(F36:F38,F45:F47)</f>
        <v>0</v>
      </c>
      <c r="G50" s="142">
        <v>0</v>
      </c>
      <c r="H50" s="141">
        <f>SUM(H36:H38,H45:H47)</f>
        <v>0.41983200000000004</v>
      </c>
      <c r="I50" s="139">
        <f>SUM(I36:I38,I45:I47)</f>
        <v>0.66150000000000009</v>
      </c>
      <c r="J50" s="143">
        <v>3.0079869159968752E-2</v>
      </c>
      <c r="K50" s="135">
        <f>SUM(K36:K38,K45:K47)</f>
        <v>0</v>
      </c>
      <c r="L50" s="142">
        <v>0</v>
      </c>
      <c r="M50" s="141">
        <f t="shared" ref="M50:T50" si="26">SUM(M36:M38,M45:M47)</f>
        <v>0.66150000000000009</v>
      </c>
      <c r="N50" s="139">
        <f t="shared" si="26"/>
        <v>213.20750000000001</v>
      </c>
      <c r="O50" s="10">
        <f t="shared" si="26"/>
        <v>116.59250000000009</v>
      </c>
      <c r="P50" s="140">
        <f t="shared" si="26"/>
        <v>96.614999999999924</v>
      </c>
      <c r="Q50" s="139">
        <f t="shared" si="26"/>
        <v>1130.8475000000001</v>
      </c>
      <c r="R50" s="10">
        <f t="shared" si="26"/>
        <v>1800.2149999999999</v>
      </c>
      <c r="S50" s="138">
        <f t="shared" si="26"/>
        <v>-669.36749999999984</v>
      </c>
      <c r="T50" s="14">
        <f t="shared" si="26"/>
        <v>1407.5725000000002</v>
      </c>
      <c r="U50" s="137">
        <v>64.005437087180837</v>
      </c>
      <c r="V50" s="136">
        <f t="shared" si="5"/>
        <v>2.9826669674208611E-4</v>
      </c>
      <c r="W50" s="135">
        <f>SUM(W36:W38,W45:W47)</f>
        <v>1932.875</v>
      </c>
      <c r="X50" s="134">
        <v>87.892104433960881</v>
      </c>
      <c r="Y50" s="133">
        <f t="shared" si="6"/>
        <v>0</v>
      </c>
      <c r="Z50" s="132">
        <f>SUM(Z36:Z38,Z45:Z47)</f>
        <v>-525.3024999999999</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220</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TotalMission!A1</f>
        <v>Total Diversions</v>
      </c>
      <c r="C1" s="129"/>
      <c r="D1" s="129"/>
      <c r="E1" s="129"/>
      <c r="F1" s="129"/>
      <c r="G1" s="129"/>
      <c r="H1" s="129"/>
      <c r="I1" s="129"/>
      <c r="J1" s="129"/>
      <c r="K1" s="129"/>
      <c r="L1" s="129"/>
      <c r="M1" s="129"/>
      <c r="N1" s="129"/>
      <c r="O1" s="129"/>
    </row>
    <row r="2" spans="2:15" ht="93" x14ac:dyDescent="0.35">
      <c r="B2" s="289" t="str">
        <f>TotalMission!A2</f>
        <v>2009 HIA: 109,140 Acres (67% Sprinkler / 33% Flood) [includes 7,714 acres of Private Irrigation]
Oper. Improv.: 109,140 Acres (67% Sprinkler / 33% Flood) [includes 7,555 acres of Private Irrigation]</v>
      </c>
      <c r="C2" s="288"/>
      <c r="D2" s="288"/>
      <c r="E2" s="288"/>
      <c r="F2" s="288"/>
      <c r="G2" s="288"/>
      <c r="H2" s="288"/>
      <c r="I2" s="288"/>
      <c r="J2" s="288"/>
      <c r="K2" s="288"/>
      <c r="L2" s="288"/>
      <c r="M2" s="288"/>
      <c r="N2" s="288"/>
      <c r="O2" s="288"/>
    </row>
  </sheetData>
  <pageMargins left="0.7" right="0.3" top="0.3" bottom="0.7" header="0.3" footer="0.3"/>
  <pageSetup scale="53" orientation="portrait" r:id="rId1"/>
  <headerFooter>
    <oddFooter>&amp;L&amp;Z&amp;F
Tab: &amp;A&amp;R&amp;D &amp;T
Page &amp;P of &amp;N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PabloFdrMCrow!A1</f>
        <v>FIIP DIVERSION: Pablo Feeder Canal from Middle Crow Creek to North Crow</v>
      </c>
      <c r="C1" s="288"/>
      <c r="D1" s="288"/>
      <c r="E1" s="288"/>
      <c r="F1" s="288"/>
      <c r="G1" s="288"/>
      <c r="H1" s="288"/>
      <c r="I1" s="288"/>
      <c r="J1" s="288"/>
      <c r="K1" s="288"/>
      <c r="L1" s="288"/>
      <c r="M1" s="288"/>
      <c r="N1" s="288"/>
      <c r="O1" s="288"/>
    </row>
    <row r="2" spans="2:15" ht="23.25" x14ac:dyDescent="0.35">
      <c r="B2" s="130" t="str">
        <f>PabloFdrMCrow!A2</f>
        <v>22 Acres (0% Sprinkler / 100%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7.7109375" bestFit="1" customWidth="1"/>
    <col min="21" max="21" width="6.5703125" bestFit="1" customWidth="1"/>
    <col min="22" max="22" width="9.140625" bestFit="1" customWidth="1"/>
    <col min="23" max="23" width="7.7109375" bestFit="1" customWidth="1"/>
    <col min="24" max="24" width="6.5703125" bestFit="1" customWidth="1"/>
    <col min="25" max="25" width="12.7109375" bestFit="1" customWidth="1"/>
    <col min="26" max="26" width="13.42578125" bestFit="1" customWidth="1"/>
    <col min="27" max="27" width="1.7109375" bestFit="1" customWidth="1"/>
  </cols>
  <sheetData>
    <row r="1" spans="1:27" ht="18.75" x14ac:dyDescent="0.3">
      <c r="A1" s="287" t="s">
        <v>225</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294</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224</v>
      </c>
      <c r="R3" s="280"/>
      <c r="S3" s="279"/>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32.702500000000001</v>
      </c>
      <c r="O6" s="88">
        <v>119.69499999999999</v>
      </c>
      <c r="P6" s="240">
        <f t="shared" ref="P6:P17" si="3">N6-O6</f>
        <v>-86.992499999999993</v>
      </c>
      <c r="Q6" s="239">
        <v>31.032499999999999</v>
      </c>
      <c r="R6" s="88">
        <v>0</v>
      </c>
      <c r="S6" s="238">
        <f t="shared" ref="S6:S17" si="4">Q6-R6</f>
        <v>31.032499999999999</v>
      </c>
      <c r="T6" s="92">
        <v>64.252499999999998</v>
      </c>
      <c r="U6" s="237">
        <v>6.0546198463516214E-2</v>
      </c>
      <c r="V6" s="236">
        <f t="shared" ref="V6:V50" si="5">IFERROR(D6/T6,1)</f>
        <v>0</v>
      </c>
      <c r="W6" s="235">
        <v>119.69499999999999</v>
      </c>
      <c r="X6" s="234">
        <v>0.11279058761863414</v>
      </c>
      <c r="Y6" s="233">
        <f t="shared" ref="Y6:Y50" si="6">IFERROR(F6/W6,1)</f>
        <v>0</v>
      </c>
      <c r="Z6" s="232">
        <f t="shared" ref="Z6:Z17" si="7">T6-W6</f>
        <v>-55.442499999999995</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85.6</v>
      </c>
      <c r="O7" s="66">
        <v>69.672500000000014</v>
      </c>
      <c r="P7" s="211">
        <f t="shared" si="3"/>
        <v>15.927499999999981</v>
      </c>
      <c r="Q7" s="210">
        <v>83.31</v>
      </c>
      <c r="R7" s="66">
        <v>0</v>
      </c>
      <c r="S7" s="209">
        <f t="shared" si="4"/>
        <v>83.31</v>
      </c>
      <c r="T7" s="70">
        <v>168.91</v>
      </c>
      <c r="U7" s="208">
        <v>0.15916669985560911</v>
      </c>
      <c r="V7" s="207">
        <f t="shared" si="5"/>
        <v>0</v>
      </c>
      <c r="W7" s="206">
        <v>69.672500000000014</v>
      </c>
      <c r="X7" s="205">
        <v>6.5653554583393545E-2</v>
      </c>
      <c r="Y7" s="204">
        <f t="shared" si="6"/>
        <v>0</v>
      </c>
      <c r="Z7" s="203">
        <f t="shared" si="7"/>
        <v>99.237499999999983</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84.385000000000019</v>
      </c>
      <c r="O8" s="77">
        <v>108.2225</v>
      </c>
      <c r="P8" s="226">
        <f t="shared" si="3"/>
        <v>-23.837499999999977</v>
      </c>
      <c r="Q8" s="225">
        <v>744.17</v>
      </c>
      <c r="R8" s="77">
        <v>125.42</v>
      </c>
      <c r="S8" s="224">
        <f t="shared" si="4"/>
        <v>618.75</v>
      </c>
      <c r="T8" s="81">
        <v>838.92499999999995</v>
      </c>
      <c r="U8" s="223">
        <v>0.79053296830481834</v>
      </c>
      <c r="V8" s="222">
        <f t="shared" si="5"/>
        <v>0</v>
      </c>
      <c r="W8" s="221">
        <v>234.10249999999999</v>
      </c>
      <c r="X8" s="220">
        <v>0.22059867611839509</v>
      </c>
      <c r="Y8" s="219">
        <f t="shared" si="6"/>
        <v>0</v>
      </c>
      <c r="Z8" s="218">
        <f t="shared" si="7"/>
        <v>604.82249999999999</v>
      </c>
    </row>
    <row r="9" spans="1:27" ht="15" x14ac:dyDescent="0.2">
      <c r="A9" s="405"/>
      <c r="B9" s="201" t="s">
        <v>19</v>
      </c>
      <c r="C9" s="200">
        <f t="shared" si="0"/>
        <v>0.56999999999999995</v>
      </c>
      <c r="D9" s="195">
        <v>5.9795280000000002</v>
      </c>
      <c r="E9" s="199">
        <v>5.6346085989829528E-3</v>
      </c>
      <c r="F9" s="191">
        <v>6.3203309999999995</v>
      </c>
      <c r="G9" s="198">
        <v>5.9557529339928118E-3</v>
      </c>
      <c r="H9" s="197">
        <f t="shared" si="1"/>
        <v>-0.3408029999999993</v>
      </c>
      <c r="I9" s="195">
        <v>10.490400000000001</v>
      </c>
      <c r="J9" s="199">
        <v>9.8852782438297437E-3</v>
      </c>
      <c r="K9" s="191">
        <v>11.0883</v>
      </c>
      <c r="L9" s="198">
        <v>1.0448689357882126E-2</v>
      </c>
      <c r="M9" s="197">
        <f t="shared" si="2"/>
        <v>-0.59789999999999921</v>
      </c>
      <c r="N9" s="195">
        <v>933.79499999999962</v>
      </c>
      <c r="O9" s="54">
        <v>1052.1599999999992</v>
      </c>
      <c r="P9" s="196">
        <f t="shared" si="3"/>
        <v>-118.36499999999955</v>
      </c>
      <c r="Q9" s="195">
        <v>2179.7474999999999</v>
      </c>
      <c r="R9" s="54">
        <v>3337.7525000000001</v>
      </c>
      <c r="S9" s="194">
        <f t="shared" si="4"/>
        <v>-1158.0050000000001</v>
      </c>
      <c r="T9" s="58">
        <v>3130.0649999999996</v>
      </c>
      <c r="U9" s="193">
        <v>2.9495122632380975</v>
      </c>
      <c r="V9" s="192">
        <f t="shared" si="5"/>
        <v>1.910352660408011E-3</v>
      </c>
      <c r="W9" s="191">
        <v>4402.0224999999991</v>
      </c>
      <c r="X9" s="190">
        <v>4.1480989555574492</v>
      </c>
      <c r="Y9" s="189">
        <f t="shared" si="6"/>
        <v>1.4357788948148268E-3</v>
      </c>
      <c r="Z9" s="188">
        <f t="shared" si="7"/>
        <v>-1271.9574999999995</v>
      </c>
    </row>
    <row r="10" spans="1:27" ht="15" x14ac:dyDescent="0.2">
      <c r="A10" s="405"/>
      <c r="B10" s="217" t="s">
        <v>18</v>
      </c>
      <c r="C10" s="215">
        <f t="shared" si="0"/>
        <v>0.61</v>
      </c>
      <c r="D10" s="210">
        <v>37.204259999999998</v>
      </c>
      <c r="E10" s="214">
        <v>3.5058192438399402E-2</v>
      </c>
      <c r="F10" s="206">
        <v>35.812380000000005</v>
      </c>
      <c r="G10" s="213">
        <v>3.3746600812246307E-2</v>
      </c>
      <c r="H10" s="212">
        <f t="shared" si="1"/>
        <v>1.3918799999999933</v>
      </c>
      <c r="I10" s="210">
        <v>60.990590163934428</v>
      </c>
      <c r="J10" s="214">
        <v>5.7472446620326897E-2</v>
      </c>
      <c r="K10" s="206">
        <v>58.708819672131156</v>
      </c>
      <c r="L10" s="213">
        <v>5.5322296413518539E-2</v>
      </c>
      <c r="M10" s="212">
        <f t="shared" si="2"/>
        <v>2.2817704918032717</v>
      </c>
      <c r="N10" s="210">
        <v>5891.829999999999</v>
      </c>
      <c r="O10" s="66">
        <v>2267.8725000000004</v>
      </c>
      <c r="P10" s="211">
        <f t="shared" si="3"/>
        <v>3623.9574999999986</v>
      </c>
      <c r="Q10" s="210">
        <v>1617.79</v>
      </c>
      <c r="R10" s="66">
        <v>1524.23</v>
      </c>
      <c r="S10" s="209">
        <f t="shared" si="4"/>
        <v>93.559999999999945</v>
      </c>
      <c r="T10" s="70">
        <v>7523.9224999999988</v>
      </c>
      <c r="U10" s="208">
        <v>7.0899172002508077</v>
      </c>
      <c r="V10" s="207">
        <f t="shared" si="5"/>
        <v>4.9447957498233138E-3</v>
      </c>
      <c r="W10" s="206">
        <v>3798.1475000000005</v>
      </c>
      <c r="X10" s="205">
        <v>3.5790575077258557</v>
      </c>
      <c r="Y10" s="204">
        <f t="shared" si="6"/>
        <v>9.4289071185360753E-3</v>
      </c>
      <c r="Z10" s="203">
        <f t="shared" si="7"/>
        <v>3725.7749999999983</v>
      </c>
    </row>
    <row r="11" spans="1:27" ht="15" x14ac:dyDescent="0.2">
      <c r="A11" s="405"/>
      <c r="B11" s="217" t="s">
        <v>17</v>
      </c>
      <c r="C11" s="215">
        <f t="shared" si="0"/>
        <v>0.66</v>
      </c>
      <c r="D11" s="210">
        <v>162.05858500000002</v>
      </c>
      <c r="E11" s="214">
        <v>0.15271049764797656</v>
      </c>
      <c r="F11" s="206">
        <v>128.768835</v>
      </c>
      <c r="G11" s="213">
        <v>0.12134101313018041</v>
      </c>
      <c r="H11" s="212">
        <f t="shared" si="1"/>
        <v>33.289750000000026</v>
      </c>
      <c r="I11" s="210">
        <v>245.54331060606063</v>
      </c>
      <c r="J11" s="214">
        <v>0.23137954189087354</v>
      </c>
      <c r="K11" s="206">
        <v>195.10429545454545</v>
      </c>
      <c r="L11" s="213">
        <v>0.18385001989421274</v>
      </c>
      <c r="M11" s="212">
        <f t="shared" si="2"/>
        <v>50.439015151515179</v>
      </c>
      <c r="N11" s="210">
        <v>8506.2875000000004</v>
      </c>
      <c r="O11" s="66">
        <v>2966.1899999999996</v>
      </c>
      <c r="P11" s="211">
        <f t="shared" si="3"/>
        <v>5540.0975000000008</v>
      </c>
      <c r="Q11" s="210">
        <v>7646.7550000000001</v>
      </c>
      <c r="R11" s="66">
        <v>5825.14</v>
      </c>
      <c r="S11" s="209">
        <f t="shared" si="4"/>
        <v>1821.6149999999998</v>
      </c>
      <c r="T11" s="70">
        <v>16177.57</v>
      </c>
      <c r="U11" s="208">
        <v>15.244393041164562</v>
      </c>
      <c r="V11" s="207">
        <f t="shared" si="5"/>
        <v>1.0017486247934642E-2</v>
      </c>
      <c r="W11" s="206">
        <v>8814.7199999999993</v>
      </c>
      <c r="X11" s="205">
        <v>8.3062571410144681</v>
      </c>
      <c r="Y11" s="204">
        <f t="shared" si="6"/>
        <v>1.4608386312894794E-2</v>
      </c>
      <c r="Z11" s="203">
        <f t="shared" si="7"/>
        <v>7362.85</v>
      </c>
    </row>
    <row r="12" spans="1:27" ht="15" x14ac:dyDescent="0.2">
      <c r="A12" s="405"/>
      <c r="B12" s="217" t="s">
        <v>16</v>
      </c>
      <c r="C12" s="215">
        <f t="shared" si="0"/>
        <v>0.66</v>
      </c>
      <c r="D12" s="210">
        <v>284.57630499999999</v>
      </c>
      <c r="E12" s="214">
        <v>0.26816098113760745</v>
      </c>
      <c r="F12" s="206">
        <v>265.40136999999999</v>
      </c>
      <c r="G12" s="213">
        <v>0.25009212145110943</v>
      </c>
      <c r="H12" s="212">
        <f t="shared" si="1"/>
        <v>19.174935000000005</v>
      </c>
      <c r="I12" s="210">
        <v>431.17621969696967</v>
      </c>
      <c r="J12" s="214">
        <v>0.40630451687516272</v>
      </c>
      <c r="K12" s="206">
        <v>402.12328787878789</v>
      </c>
      <c r="L12" s="213">
        <v>0.37892745674410522</v>
      </c>
      <c r="M12" s="212">
        <f t="shared" si="2"/>
        <v>29.052931818181776</v>
      </c>
      <c r="N12" s="210">
        <v>6588.1500000000005</v>
      </c>
      <c r="O12" s="66">
        <v>1320.2200000000005</v>
      </c>
      <c r="P12" s="211">
        <f t="shared" si="3"/>
        <v>5267.93</v>
      </c>
      <c r="Q12" s="210">
        <v>11206.575000000001</v>
      </c>
      <c r="R12" s="66">
        <v>11051.55</v>
      </c>
      <c r="S12" s="209">
        <f t="shared" si="4"/>
        <v>155.02500000000146</v>
      </c>
      <c r="T12" s="70">
        <v>17839.815000000002</v>
      </c>
      <c r="U12" s="208">
        <v>16.810754126958695</v>
      </c>
      <c r="V12" s="207">
        <f t="shared" si="5"/>
        <v>1.5951752022092154E-2</v>
      </c>
      <c r="W12" s="206">
        <v>12416.512500000001</v>
      </c>
      <c r="X12" s="205">
        <v>11.700286069168438</v>
      </c>
      <c r="Y12" s="204">
        <f t="shared" si="6"/>
        <v>2.1374872372576435E-2</v>
      </c>
      <c r="Z12" s="203">
        <f t="shared" si="7"/>
        <v>5423.3025000000016</v>
      </c>
    </row>
    <row r="13" spans="1:27" ht="15" x14ac:dyDescent="0.2">
      <c r="A13" s="405"/>
      <c r="B13" s="217" t="s">
        <v>15</v>
      </c>
      <c r="C13" s="215">
        <f t="shared" si="0"/>
        <v>0.70999999999999985</v>
      </c>
      <c r="D13" s="210">
        <v>210.94986499999999</v>
      </c>
      <c r="E13" s="214">
        <v>0.19878156324099377</v>
      </c>
      <c r="F13" s="206">
        <v>217.91672</v>
      </c>
      <c r="G13" s="213">
        <v>0.2053465466454352</v>
      </c>
      <c r="H13" s="212">
        <f t="shared" si="1"/>
        <v>-6.9668550000000096</v>
      </c>
      <c r="I13" s="210">
        <v>297.11248591549298</v>
      </c>
      <c r="J13" s="214">
        <v>0.27997403273379406</v>
      </c>
      <c r="K13" s="206">
        <v>306.92495774647887</v>
      </c>
      <c r="L13" s="213">
        <v>0.28922048823300733</v>
      </c>
      <c r="M13" s="212">
        <f t="shared" si="2"/>
        <v>-9.8124718309858849</v>
      </c>
      <c r="N13" s="210">
        <v>1369.6524999999997</v>
      </c>
      <c r="O13" s="66">
        <v>1487.655</v>
      </c>
      <c r="P13" s="211">
        <f t="shared" si="3"/>
        <v>-118.00250000000028</v>
      </c>
      <c r="Q13" s="210">
        <v>10175.815000000001</v>
      </c>
      <c r="R13" s="66">
        <v>9145.7075000000004</v>
      </c>
      <c r="S13" s="209">
        <f t="shared" si="4"/>
        <v>1030.1075000000001</v>
      </c>
      <c r="T13" s="70">
        <v>11591.945</v>
      </c>
      <c r="U13" s="208">
        <v>10.923282402212591</v>
      </c>
      <c r="V13" s="207">
        <f t="shared" si="5"/>
        <v>1.8197969797130679E-2</v>
      </c>
      <c r="W13" s="206">
        <v>10671.005000000001</v>
      </c>
      <c r="X13" s="205">
        <v>10.055465344679254</v>
      </c>
      <c r="Y13" s="204">
        <f t="shared" si="6"/>
        <v>2.0421386739112198E-2</v>
      </c>
      <c r="Z13" s="203">
        <f t="shared" si="7"/>
        <v>920.93999999999869</v>
      </c>
    </row>
    <row r="14" spans="1:27" ht="15" x14ac:dyDescent="0.2">
      <c r="A14" s="405"/>
      <c r="B14" s="262" t="s">
        <v>14</v>
      </c>
      <c r="C14" s="186">
        <f t="shared" si="0"/>
        <v>0.70999999999999985</v>
      </c>
      <c r="D14" s="181">
        <v>71.123219999999989</v>
      </c>
      <c r="E14" s="185">
        <v>6.7020592093448891E-2</v>
      </c>
      <c r="F14" s="177">
        <v>100.36579</v>
      </c>
      <c r="G14" s="184">
        <v>9.4576351818442178E-2</v>
      </c>
      <c r="H14" s="183">
        <f t="shared" si="1"/>
        <v>-29.242570000000015</v>
      </c>
      <c r="I14" s="181">
        <v>100.17354929577465</v>
      </c>
      <c r="J14" s="185">
        <v>9.4395200131618173E-2</v>
      </c>
      <c r="K14" s="177">
        <v>141.36026760563382</v>
      </c>
      <c r="L14" s="184">
        <v>0.13320612932174955</v>
      </c>
      <c r="M14" s="183">
        <f t="shared" si="2"/>
        <v>-41.186718309859174</v>
      </c>
      <c r="N14" s="181">
        <v>577.94749999999976</v>
      </c>
      <c r="O14" s="43">
        <v>732.67249999999967</v>
      </c>
      <c r="P14" s="182">
        <f t="shared" si="3"/>
        <v>-154.72499999999991</v>
      </c>
      <c r="Q14" s="181">
        <v>4150.88</v>
      </c>
      <c r="R14" s="43">
        <v>5704.3899999999994</v>
      </c>
      <c r="S14" s="180">
        <f t="shared" si="4"/>
        <v>-1553.5099999999993</v>
      </c>
      <c r="T14" s="47">
        <v>4754.4475000000002</v>
      </c>
      <c r="U14" s="179">
        <v>4.4801948861035523</v>
      </c>
      <c r="V14" s="178">
        <f t="shared" si="5"/>
        <v>1.4959302842233506E-2</v>
      </c>
      <c r="W14" s="177">
        <v>6461.0874999999987</v>
      </c>
      <c r="X14" s="176">
        <v>6.0883901230662243</v>
      </c>
      <c r="Y14" s="175">
        <f t="shared" si="6"/>
        <v>1.5533884969055136E-2</v>
      </c>
      <c r="Z14" s="174">
        <f t="shared" si="7"/>
        <v>-1706.6399999999985</v>
      </c>
    </row>
    <row r="15" spans="1:27" ht="15" x14ac:dyDescent="0.2">
      <c r="A15" s="405"/>
      <c r="B15" s="202" t="s">
        <v>13</v>
      </c>
      <c r="C15" s="158">
        <f t="shared" si="0"/>
        <v>0.66</v>
      </c>
      <c r="D15" s="153">
        <v>5.3538874999999999</v>
      </c>
      <c r="E15" s="157">
        <v>5.0450571592753381E-3</v>
      </c>
      <c r="F15" s="149">
        <v>0</v>
      </c>
      <c r="G15" s="156">
        <v>0</v>
      </c>
      <c r="H15" s="155">
        <f t="shared" si="1"/>
        <v>5.3538874999999999</v>
      </c>
      <c r="I15" s="153">
        <v>8.111950757575757</v>
      </c>
      <c r="J15" s="157">
        <v>7.6440259989020267E-3</v>
      </c>
      <c r="K15" s="149">
        <v>0</v>
      </c>
      <c r="L15" s="156">
        <v>0</v>
      </c>
      <c r="M15" s="155">
        <f t="shared" si="2"/>
        <v>8.111950757575757</v>
      </c>
      <c r="N15" s="153">
        <v>425.1424999999997</v>
      </c>
      <c r="O15" s="21">
        <v>699.89750000000004</v>
      </c>
      <c r="P15" s="154">
        <f t="shared" si="3"/>
        <v>-274.75500000000034</v>
      </c>
      <c r="Q15" s="153">
        <v>1378.7325000000001</v>
      </c>
      <c r="R15" s="21">
        <v>532.51499999999999</v>
      </c>
      <c r="S15" s="152">
        <f t="shared" si="4"/>
        <v>846.21750000000009</v>
      </c>
      <c r="T15" s="25">
        <v>1821.4174999999998</v>
      </c>
      <c r="U15" s="151">
        <v>1.7163519775871994</v>
      </c>
      <c r="V15" s="150">
        <f t="shared" si="5"/>
        <v>2.9394070826705026E-3</v>
      </c>
      <c r="W15" s="149">
        <v>1236.2425000000001</v>
      </c>
      <c r="X15" s="148">
        <v>1.1649318519080107</v>
      </c>
      <c r="Y15" s="147">
        <f t="shared" si="6"/>
        <v>0</v>
      </c>
      <c r="Z15" s="146">
        <f t="shared" si="7"/>
        <v>585.17499999999973</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475.45749999999998</v>
      </c>
      <c r="O16" s="54">
        <v>192.25</v>
      </c>
      <c r="P16" s="196">
        <f t="shared" si="3"/>
        <v>283.20749999999998</v>
      </c>
      <c r="Q16" s="195">
        <v>290.26000000000005</v>
      </c>
      <c r="R16" s="54">
        <v>0</v>
      </c>
      <c r="S16" s="194">
        <f t="shared" si="4"/>
        <v>290.26000000000005</v>
      </c>
      <c r="T16" s="58">
        <v>780.32500000000005</v>
      </c>
      <c r="U16" s="193">
        <v>0.73531321452150955</v>
      </c>
      <c r="V16" s="192">
        <f t="shared" si="5"/>
        <v>0</v>
      </c>
      <c r="W16" s="191">
        <v>192.25</v>
      </c>
      <c r="X16" s="190">
        <v>0.18116036985406589</v>
      </c>
      <c r="Y16" s="189">
        <f t="shared" si="6"/>
        <v>0</v>
      </c>
      <c r="Z16" s="188">
        <f t="shared" si="7"/>
        <v>588.07500000000005</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11.1675</v>
      </c>
      <c r="O17" s="43">
        <v>116.00999999999999</v>
      </c>
      <c r="P17" s="182">
        <f t="shared" si="3"/>
        <v>-104.84249999999999</v>
      </c>
      <c r="Q17" s="181">
        <v>0</v>
      </c>
      <c r="R17" s="43">
        <v>0</v>
      </c>
      <c r="S17" s="180">
        <f t="shared" si="4"/>
        <v>0</v>
      </c>
      <c r="T17" s="47">
        <v>11.99</v>
      </c>
      <c r="U17" s="179">
        <v>1.1298376243376668E-2</v>
      </c>
      <c r="V17" s="178">
        <f t="shared" si="5"/>
        <v>0</v>
      </c>
      <c r="W17" s="177">
        <v>116.00999999999999</v>
      </c>
      <c r="X17" s="176">
        <v>0.10931815088046909</v>
      </c>
      <c r="Y17" s="175">
        <f t="shared" si="6"/>
        <v>0</v>
      </c>
      <c r="Z17" s="174">
        <f t="shared" si="7"/>
        <v>-104.02</v>
      </c>
    </row>
    <row r="18" spans="1:26" ht="15" x14ac:dyDescent="0.2">
      <c r="A18" s="405"/>
      <c r="B18" s="173" t="s">
        <v>10</v>
      </c>
      <c r="C18" s="172">
        <f t="shared" si="0"/>
        <v>0.67375750416095892</v>
      </c>
      <c r="D18" s="167">
        <f>SUM(D6:D17)</f>
        <v>777.2456504999999</v>
      </c>
      <c r="E18" s="171">
        <v>0.73241149231668423</v>
      </c>
      <c r="F18" s="163">
        <f>SUM(F6:F17)</f>
        <v>754.5854260000001</v>
      </c>
      <c r="G18" s="170">
        <v>0.71105838679140643</v>
      </c>
      <c r="H18" s="169">
        <f>SUM(H6:H17)</f>
        <v>22.660224499999998</v>
      </c>
      <c r="I18" s="167">
        <f>SUM(I6:I17)</f>
        <v>1153.5985064358081</v>
      </c>
      <c r="J18" s="171">
        <v>1.0870550424945071</v>
      </c>
      <c r="K18" s="163">
        <f>SUM(K6:K17)</f>
        <v>1115.3099283575773</v>
      </c>
      <c r="L18" s="170">
        <v>1.0509750799644755</v>
      </c>
      <c r="M18" s="169">
        <f t="shared" ref="M18:T18" si="8">SUM(M6:M17)</f>
        <v>38.288578078230927</v>
      </c>
      <c r="N18" s="167">
        <f t="shared" si="8"/>
        <v>24982.117499999997</v>
      </c>
      <c r="O18" s="32">
        <f t="shared" si="8"/>
        <v>11132.5175</v>
      </c>
      <c r="P18" s="168">
        <f t="shared" si="8"/>
        <v>13849.599999999999</v>
      </c>
      <c r="Q18" s="167">
        <f t="shared" si="8"/>
        <v>39505.067499999997</v>
      </c>
      <c r="R18" s="32">
        <f t="shared" si="8"/>
        <v>37246.705000000002</v>
      </c>
      <c r="S18" s="166">
        <f t="shared" si="8"/>
        <v>2258.3625000000025</v>
      </c>
      <c r="T18" s="36">
        <f t="shared" si="8"/>
        <v>64703.584999999999</v>
      </c>
      <c r="U18" s="165">
        <v>60.971263354904337</v>
      </c>
      <c r="V18" s="164">
        <f t="shared" si="5"/>
        <v>1.2012404729969752E-2</v>
      </c>
      <c r="W18" s="163">
        <f>SUM(W6:W17)</f>
        <v>48531.467500000006</v>
      </c>
      <c r="X18" s="162">
        <v>45.732008332174665</v>
      </c>
      <c r="Y18" s="161">
        <f t="shared" si="6"/>
        <v>1.554837438204398E-2</v>
      </c>
      <c r="Z18" s="160">
        <f>SUM(Z6:Z17)</f>
        <v>16172.1175</v>
      </c>
    </row>
    <row r="19" spans="1:26" ht="15" x14ac:dyDescent="0.2">
      <c r="A19" s="405"/>
      <c r="B19" s="159" t="s">
        <v>9</v>
      </c>
      <c r="C19" s="158">
        <f t="shared" si="0"/>
        <v>0.67385493018114884</v>
      </c>
      <c r="D19" s="153">
        <f>SUM(D9:D14)</f>
        <v>771.89176299999986</v>
      </c>
      <c r="E19" s="157">
        <v>0.72736643515740884</v>
      </c>
      <c r="F19" s="149">
        <f>SUM(F9:F14)</f>
        <v>754.5854260000001</v>
      </c>
      <c r="G19" s="156">
        <v>0.71105838679140643</v>
      </c>
      <c r="H19" s="155">
        <f>SUM(H9:H14)</f>
        <v>17.306336999999999</v>
      </c>
      <c r="I19" s="153">
        <f>SUM(I9:I14)</f>
        <v>1145.4865556782322</v>
      </c>
      <c r="J19" s="157">
        <v>1.079411016495605</v>
      </c>
      <c r="K19" s="149">
        <f>SUM(K9:K14)</f>
        <v>1115.3099283575773</v>
      </c>
      <c r="L19" s="156">
        <v>1.0509750799644755</v>
      </c>
      <c r="M19" s="155">
        <f t="shared" ref="M19:T19" si="9">SUM(M9:M14)</f>
        <v>30.176627320655172</v>
      </c>
      <c r="N19" s="153">
        <f t="shared" si="9"/>
        <v>23867.662499999999</v>
      </c>
      <c r="O19" s="21">
        <f t="shared" si="9"/>
        <v>9826.77</v>
      </c>
      <c r="P19" s="154">
        <f t="shared" si="9"/>
        <v>14040.892499999998</v>
      </c>
      <c r="Q19" s="153">
        <f t="shared" si="9"/>
        <v>36977.5625</v>
      </c>
      <c r="R19" s="21">
        <f t="shared" si="9"/>
        <v>36588.770000000004</v>
      </c>
      <c r="S19" s="152">
        <f t="shared" si="9"/>
        <v>388.79250000000184</v>
      </c>
      <c r="T19" s="25">
        <f t="shared" si="9"/>
        <v>61017.764999999999</v>
      </c>
      <c r="U19" s="151">
        <v>57.498053919928303</v>
      </c>
      <c r="V19" s="150">
        <f t="shared" si="5"/>
        <v>1.265027919328084E-2</v>
      </c>
      <c r="W19" s="149">
        <f>SUM(W9:W14)</f>
        <v>46563.495000000003</v>
      </c>
      <c r="X19" s="148">
        <v>43.877555141211694</v>
      </c>
      <c r="Y19" s="147">
        <f t="shared" si="6"/>
        <v>1.620551520026579E-2</v>
      </c>
      <c r="Z19" s="146">
        <f>SUM(Z9:Z14)</f>
        <v>14454.27</v>
      </c>
    </row>
    <row r="20" spans="1:26" ht="15.75" thickBot="1" x14ac:dyDescent="0.25">
      <c r="A20" s="406"/>
      <c r="B20" s="261" t="s">
        <v>8</v>
      </c>
      <c r="C20" s="260">
        <f t="shared" si="0"/>
        <v>0.66</v>
      </c>
      <c r="D20" s="255">
        <f>SUM(D6:D8,D15:D17)</f>
        <v>5.3538874999999999</v>
      </c>
      <c r="E20" s="259">
        <v>5.0450571592753381E-3</v>
      </c>
      <c r="F20" s="249">
        <f>SUM(F6:F8,F15:F17)</f>
        <v>0</v>
      </c>
      <c r="G20" s="258">
        <v>0</v>
      </c>
      <c r="H20" s="257">
        <f>SUM(H6:H8,H15:H17)</f>
        <v>5.3538874999999999</v>
      </c>
      <c r="I20" s="255">
        <f>SUM(I6:I8,I15:I17)</f>
        <v>8.111950757575757</v>
      </c>
      <c r="J20" s="259">
        <v>7.6440259989020267E-3</v>
      </c>
      <c r="K20" s="249">
        <f>SUM(K6:K8,K15:K17)</f>
        <v>0</v>
      </c>
      <c r="L20" s="258">
        <v>0</v>
      </c>
      <c r="M20" s="257">
        <f t="shared" ref="M20:T20" si="10">SUM(M6:M8,M15:M17)</f>
        <v>8.111950757575757</v>
      </c>
      <c r="N20" s="255">
        <f t="shared" si="10"/>
        <v>1114.4549999999997</v>
      </c>
      <c r="O20" s="254">
        <f t="shared" si="10"/>
        <v>1305.7475000000002</v>
      </c>
      <c r="P20" s="256">
        <f t="shared" si="10"/>
        <v>-191.2925000000003</v>
      </c>
      <c r="Q20" s="255">
        <f t="shared" si="10"/>
        <v>2527.5050000000001</v>
      </c>
      <c r="R20" s="254">
        <f t="shared" si="10"/>
        <v>657.93499999999995</v>
      </c>
      <c r="S20" s="253">
        <f t="shared" si="10"/>
        <v>1869.57</v>
      </c>
      <c r="T20" s="252">
        <f t="shared" si="10"/>
        <v>3685.8199999999997</v>
      </c>
      <c r="U20" s="251">
        <v>3.4732094349760292</v>
      </c>
      <c r="V20" s="250">
        <f t="shared" si="5"/>
        <v>1.4525634729856587E-3</v>
      </c>
      <c r="W20" s="249">
        <f>SUM(W6:W8,W15:W17)</f>
        <v>1967.9725000000001</v>
      </c>
      <c r="X20" s="248">
        <v>1.8544531909629685</v>
      </c>
      <c r="Y20" s="247">
        <f t="shared" si="6"/>
        <v>0</v>
      </c>
      <c r="Z20" s="246">
        <f>SUM(Z6:Z8,Z15:Z17)</f>
        <v>1717.8474999999996</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17.873333333333331</v>
      </c>
      <c r="O21" s="88">
        <v>76.383333333333326</v>
      </c>
      <c r="P21" s="240">
        <f t="shared" ref="P21:P32" si="13">N21-O21</f>
        <v>-58.509999999999991</v>
      </c>
      <c r="Q21" s="239">
        <v>7.7133333333333347</v>
      </c>
      <c r="R21" s="88">
        <v>0</v>
      </c>
      <c r="S21" s="238">
        <f t="shared" ref="S21:S32" si="14">Q21-R21</f>
        <v>7.7133333333333347</v>
      </c>
      <c r="T21" s="92">
        <v>26.337499999999999</v>
      </c>
      <c r="U21" s="237">
        <v>2.4818263912421434E-2</v>
      </c>
      <c r="V21" s="236">
        <f t="shared" si="5"/>
        <v>0</v>
      </c>
      <c r="W21" s="235">
        <v>76.383333333333326</v>
      </c>
      <c r="X21" s="234">
        <v>7.1977284355542598E-2</v>
      </c>
      <c r="Y21" s="233">
        <f t="shared" si="6"/>
        <v>0</v>
      </c>
      <c r="Z21" s="232">
        <f t="shared" ref="Z21:Z32" si="15">T21-W21</f>
        <v>-50.045833333333327</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52.859999999999992</v>
      </c>
      <c r="O22" s="66">
        <v>53.050833333333337</v>
      </c>
      <c r="P22" s="211">
        <f t="shared" si="13"/>
        <v>-0.19083333333334451</v>
      </c>
      <c r="Q22" s="210">
        <v>48.685833333333342</v>
      </c>
      <c r="R22" s="66">
        <v>0</v>
      </c>
      <c r="S22" s="209">
        <f t="shared" si="14"/>
        <v>48.685833333333342</v>
      </c>
      <c r="T22" s="70">
        <v>101.54583333333333</v>
      </c>
      <c r="U22" s="208">
        <v>9.5688326184088401E-2</v>
      </c>
      <c r="V22" s="207">
        <f t="shared" si="5"/>
        <v>0</v>
      </c>
      <c r="W22" s="206">
        <v>53.050833333333337</v>
      </c>
      <c r="X22" s="205">
        <v>4.9990681860770214E-2</v>
      </c>
      <c r="Y22" s="204">
        <f t="shared" si="6"/>
        <v>0</v>
      </c>
      <c r="Z22" s="203">
        <f t="shared" si="15"/>
        <v>48.494999999999997</v>
      </c>
    </row>
    <row r="23" spans="1:26" ht="15" x14ac:dyDescent="0.2">
      <c r="A23" s="405"/>
      <c r="B23" s="231" t="s">
        <v>20</v>
      </c>
      <c r="C23" s="230">
        <f t="shared" si="0"/>
        <v>0.56999999999999995</v>
      </c>
      <c r="D23" s="225">
        <v>1.6073999999999998E-2</v>
      </c>
      <c r="E23" s="229">
        <v>1.5146797309093958E-5</v>
      </c>
      <c r="F23" s="221">
        <v>0</v>
      </c>
      <c r="G23" s="228">
        <v>0</v>
      </c>
      <c r="H23" s="227">
        <f t="shared" si="11"/>
        <v>1.6073999999999998E-2</v>
      </c>
      <c r="I23" s="225">
        <v>2.8199999999999999E-2</v>
      </c>
      <c r="J23" s="229">
        <v>2.6573328612445541E-5</v>
      </c>
      <c r="K23" s="221">
        <v>0</v>
      </c>
      <c r="L23" s="228">
        <v>0</v>
      </c>
      <c r="M23" s="227">
        <f t="shared" si="12"/>
        <v>2.8199999999999999E-2</v>
      </c>
      <c r="N23" s="225">
        <v>15.330833333333336</v>
      </c>
      <c r="O23" s="77">
        <v>90.651666666666657</v>
      </c>
      <c r="P23" s="226">
        <f t="shared" si="13"/>
        <v>-75.320833333333326</v>
      </c>
      <c r="Q23" s="225">
        <v>599.23083333333341</v>
      </c>
      <c r="R23" s="77">
        <v>0</v>
      </c>
      <c r="S23" s="224">
        <f t="shared" si="14"/>
        <v>599.23083333333341</v>
      </c>
      <c r="T23" s="81">
        <v>619.00916666666672</v>
      </c>
      <c r="U23" s="223">
        <v>0.5833026241116811</v>
      </c>
      <c r="V23" s="222">
        <f t="shared" si="5"/>
        <v>2.5967305276846998E-5</v>
      </c>
      <c r="W23" s="221">
        <v>90.651666666666657</v>
      </c>
      <c r="X23" s="220">
        <v>8.5422571969939284E-2</v>
      </c>
      <c r="Y23" s="219">
        <f t="shared" si="6"/>
        <v>0</v>
      </c>
      <c r="Z23" s="218">
        <f t="shared" si="15"/>
        <v>528.35750000000007</v>
      </c>
    </row>
    <row r="24" spans="1:26" ht="15" x14ac:dyDescent="0.2">
      <c r="A24" s="405"/>
      <c r="B24" s="201" t="s">
        <v>19</v>
      </c>
      <c r="C24" s="200">
        <f t="shared" si="0"/>
        <v>0.56999999999999995</v>
      </c>
      <c r="D24" s="195">
        <v>6.1255335000000004</v>
      </c>
      <c r="E24" s="199">
        <v>5.7721920078738905E-3</v>
      </c>
      <c r="F24" s="191">
        <v>16.725738000000003</v>
      </c>
      <c r="G24" s="198">
        <v>1.5760940869504317E-2</v>
      </c>
      <c r="H24" s="197">
        <f t="shared" si="11"/>
        <v>-10.600204500000004</v>
      </c>
      <c r="I24" s="195">
        <v>10.746550000000001</v>
      </c>
      <c r="J24" s="199">
        <v>1.0126652645392789E-2</v>
      </c>
      <c r="K24" s="191">
        <v>29.343400000000003</v>
      </c>
      <c r="L24" s="198">
        <v>2.7650773455270727E-2</v>
      </c>
      <c r="M24" s="197">
        <f t="shared" si="12"/>
        <v>-18.596850000000003</v>
      </c>
      <c r="N24" s="195">
        <v>890.19666666666626</v>
      </c>
      <c r="O24" s="54">
        <v>649.62</v>
      </c>
      <c r="P24" s="196">
        <f t="shared" si="13"/>
        <v>240.57666666666626</v>
      </c>
      <c r="Q24" s="195">
        <v>958.31166666666661</v>
      </c>
      <c r="R24" s="54">
        <v>939.44166666666649</v>
      </c>
      <c r="S24" s="194">
        <f t="shared" si="14"/>
        <v>18.870000000000118</v>
      </c>
      <c r="T24" s="58">
        <v>1862.2224999999994</v>
      </c>
      <c r="U24" s="193">
        <v>1.7548032071627608</v>
      </c>
      <c r="V24" s="192">
        <f t="shared" si="5"/>
        <v>3.2893671406075279E-3</v>
      </c>
      <c r="W24" s="191">
        <v>1592.518333333333</v>
      </c>
      <c r="X24" s="190">
        <v>1.5006564903305446</v>
      </c>
      <c r="Y24" s="189">
        <f t="shared" si="6"/>
        <v>1.0502697300188071E-2</v>
      </c>
      <c r="Z24" s="188">
        <f t="shared" si="15"/>
        <v>269.70416666666642</v>
      </c>
    </row>
    <row r="25" spans="1:26" ht="15" x14ac:dyDescent="0.2">
      <c r="A25" s="405"/>
      <c r="B25" s="217" t="s">
        <v>18</v>
      </c>
      <c r="C25" s="215">
        <f t="shared" si="0"/>
        <v>0.61</v>
      </c>
      <c r="D25" s="210">
        <v>34.626309999999997</v>
      </c>
      <c r="E25" s="214">
        <v>3.2628947314411669E-2</v>
      </c>
      <c r="F25" s="206">
        <v>41.769379999999998</v>
      </c>
      <c r="G25" s="213">
        <v>3.9359980907022224E-2</v>
      </c>
      <c r="H25" s="212">
        <f t="shared" si="11"/>
        <v>-7.1430700000000016</v>
      </c>
      <c r="I25" s="210">
        <v>56.764442622950817</v>
      </c>
      <c r="J25" s="214">
        <v>5.3490077564609301E-2</v>
      </c>
      <c r="K25" s="206">
        <v>68.474393442622969</v>
      </c>
      <c r="L25" s="213">
        <v>6.4524558863970877E-2</v>
      </c>
      <c r="M25" s="212">
        <f t="shared" si="12"/>
        <v>-11.709950819672152</v>
      </c>
      <c r="N25" s="210">
        <v>6172.1391666666668</v>
      </c>
      <c r="O25" s="66">
        <v>2135.8541666666665</v>
      </c>
      <c r="P25" s="211">
        <f t="shared" si="13"/>
        <v>4036.2850000000003</v>
      </c>
      <c r="Q25" s="210">
        <v>1880.4941666666666</v>
      </c>
      <c r="R25" s="66">
        <v>633.69749999999999</v>
      </c>
      <c r="S25" s="209">
        <f t="shared" si="14"/>
        <v>1246.7966666666666</v>
      </c>
      <c r="T25" s="70">
        <v>8068.1191666666664</v>
      </c>
      <c r="U25" s="208">
        <v>7.6027227624185683</v>
      </c>
      <c r="V25" s="207">
        <f t="shared" si="5"/>
        <v>4.2917449884798632E-3</v>
      </c>
      <c r="W25" s="206">
        <v>2772.2391666666663</v>
      </c>
      <c r="X25" s="205">
        <v>2.6123270364486899</v>
      </c>
      <c r="Y25" s="204">
        <f t="shared" si="6"/>
        <v>1.506701892904262E-2</v>
      </c>
      <c r="Z25" s="203">
        <f t="shared" si="15"/>
        <v>5295.88</v>
      </c>
    </row>
    <row r="26" spans="1:26" ht="15" x14ac:dyDescent="0.2">
      <c r="A26" s="405"/>
      <c r="B26" s="217" t="s">
        <v>17</v>
      </c>
      <c r="C26" s="215">
        <f t="shared" si="0"/>
        <v>0.66</v>
      </c>
      <c r="D26" s="210">
        <v>143.41697500000001</v>
      </c>
      <c r="E26" s="214">
        <v>0.13514419876871941</v>
      </c>
      <c r="F26" s="206">
        <v>118.92276499999998</v>
      </c>
      <c r="G26" s="213">
        <v>0.11206289774495791</v>
      </c>
      <c r="H26" s="212">
        <f t="shared" si="11"/>
        <v>24.494210000000024</v>
      </c>
      <c r="I26" s="210">
        <v>217.29844696969698</v>
      </c>
      <c r="J26" s="214">
        <v>0.20476393752836275</v>
      </c>
      <c r="K26" s="206">
        <v>180.1860075757576</v>
      </c>
      <c r="L26" s="213">
        <v>0.16979226931054234</v>
      </c>
      <c r="M26" s="212">
        <f t="shared" si="12"/>
        <v>37.112439393939383</v>
      </c>
      <c r="N26" s="210">
        <v>7982.1499999999987</v>
      </c>
      <c r="O26" s="66">
        <v>5416.0575000000008</v>
      </c>
      <c r="P26" s="211">
        <f t="shared" si="13"/>
        <v>2566.0924999999979</v>
      </c>
      <c r="Q26" s="210">
        <v>4259.6791666666668</v>
      </c>
      <c r="R26" s="66">
        <v>2618.5316666666663</v>
      </c>
      <c r="S26" s="209">
        <f t="shared" si="14"/>
        <v>1641.1475000000005</v>
      </c>
      <c r="T26" s="70">
        <v>12263.156666666666</v>
      </c>
      <c r="U26" s="208">
        <v>11.555776309547362</v>
      </c>
      <c r="V26" s="207">
        <f t="shared" si="5"/>
        <v>1.1694947630395329E-2</v>
      </c>
      <c r="W26" s="206">
        <v>8045.8341666666674</v>
      </c>
      <c r="X26" s="205">
        <v>7.5817232427454533</v>
      </c>
      <c r="Y26" s="204">
        <f t="shared" si="6"/>
        <v>1.4780663202417065E-2</v>
      </c>
      <c r="Z26" s="203">
        <f t="shared" si="15"/>
        <v>4217.3224999999984</v>
      </c>
    </row>
    <row r="27" spans="1:26" ht="15" x14ac:dyDescent="0.2">
      <c r="A27" s="405"/>
      <c r="B27" s="217" t="s">
        <v>16</v>
      </c>
      <c r="C27" s="215">
        <f t="shared" si="0"/>
        <v>0.65999999999999992</v>
      </c>
      <c r="D27" s="210">
        <v>325.40688916666664</v>
      </c>
      <c r="E27" s="214">
        <v>0.30663631909856304</v>
      </c>
      <c r="F27" s="206">
        <v>288.55543166666666</v>
      </c>
      <c r="G27" s="213">
        <v>0.27191057853905315</v>
      </c>
      <c r="H27" s="212">
        <f t="shared" si="11"/>
        <v>36.851457499999981</v>
      </c>
      <c r="I27" s="210">
        <v>493.04074116161615</v>
      </c>
      <c r="J27" s="214">
        <v>0.46460048348267136</v>
      </c>
      <c r="K27" s="206">
        <v>437.20519949494951</v>
      </c>
      <c r="L27" s="213">
        <v>0.41198572505917147</v>
      </c>
      <c r="M27" s="212">
        <f t="shared" si="12"/>
        <v>55.835541666666643</v>
      </c>
      <c r="N27" s="210">
        <v>3352.106666666667</v>
      </c>
      <c r="O27" s="66">
        <v>2342.9333333333329</v>
      </c>
      <c r="P27" s="211">
        <f t="shared" si="13"/>
        <v>1009.1733333333341</v>
      </c>
      <c r="Q27" s="210">
        <v>7174.9725000000008</v>
      </c>
      <c r="R27" s="66">
        <v>6219.3625000000002</v>
      </c>
      <c r="S27" s="209">
        <f t="shared" si="14"/>
        <v>955.61000000000058</v>
      </c>
      <c r="T27" s="70">
        <v>10558.016666666668</v>
      </c>
      <c r="U27" s="208">
        <v>9.9489945524471732</v>
      </c>
      <c r="V27" s="207">
        <f t="shared" si="5"/>
        <v>3.0820834957954533E-2</v>
      </c>
      <c r="W27" s="206">
        <v>8589.5400000000009</v>
      </c>
      <c r="X27" s="205">
        <v>8.0940662849222011</v>
      </c>
      <c r="Y27" s="204">
        <f t="shared" si="6"/>
        <v>3.3593816626579148E-2</v>
      </c>
      <c r="Z27" s="203">
        <f t="shared" si="15"/>
        <v>1968.4766666666674</v>
      </c>
    </row>
    <row r="28" spans="1:26" ht="15" x14ac:dyDescent="0.2">
      <c r="A28" s="405"/>
      <c r="B28" s="217" t="s">
        <v>15</v>
      </c>
      <c r="C28" s="215">
        <f t="shared" si="0"/>
        <v>0.70999999999999963</v>
      </c>
      <c r="D28" s="210">
        <v>180.09405166666662</v>
      </c>
      <c r="E28" s="214">
        <v>0.16970561759166944</v>
      </c>
      <c r="F28" s="206">
        <v>217.2093933333334</v>
      </c>
      <c r="G28" s="213">
        <v>0.20468002097292043</v>
      </c>
      <c r="H28" s="212">
        <f t="shared" si="11"/>
        <v>-37.115341666666779</v>
      </c>
      <c r="I28" s="210">
        <v>253.65359389671366</v>
      </c>
      <c r="J28" s="214">
        <v>0.23902199660798523</v>
      </c>
      <c r="K28" s="206">
        <v>305.92872300469486</v>
      </c>
      <c r="L28" s="213">
        <v>0.28828171968016952</v>
      </c>
      <c r="M28" s="212">
        <f t="shared" si="12"/>
        <v>-52.275129107981201</v>
      </c>
      <c r="N28" s="210">
        <v>724.93333333333374</v>
      </c>
      <c r="O28" s="66">
        <v>635.62000000000023</v>
      </c>
      <c r="P28" s="211">
        <f t="shared" si="13"/>
        <v>89.313333333333503</v>
      </c>
      <c r="Q28" s="210">
        <v>8655.0716666666685</v>
      </c>
      <c r="R28" s="66">
        <v>3377.0766666666664</v>
      </c>
      <c r="S28" s="209">
        <f t="shared" si="14"/>
        <v>5277.9950000000026</v>
      </c>
      <c r="T28" s="70">
        <v>9420.7683333333352</v>
      </c>
      <c r="U28" s="208">
        <v>8.8773465497655195</v>
      </c>
      <c r="V28" s="207">
        <f t="shared" si="5"/>
        <v>1.9116705272269892E-2</v>
      </c>
      <c r="W28" s="206">
        <v>4028.9283333333333</v>
      </c>
      <c r="X28" s="205">
        <v>3.7965261221440412</v>
      </c>
      <c r="Y28" s="204">
        <f t="shared" si="6"/>
        <v>5.3912449009393335E-2</v>
      </c>
      <c r="Z28" s="203">
        <f t="shared" si="15"/>
        <v>5391.840000000002</v>
      </c>
    </row>
    <row r="29" spans="1:26" ht="15" x14ac:dyDescent="0.2">
      <c r="A29" s="405"/>
      <c r="B29" s="216" t="s">
        <v>14</v>
      </c>
      <c r="C29" s="215">
        <f t="shared" si="0"/>
        <v>0.71000000000000008</v>
      </c>
      <c r="D29" s="210">
        <v>53.230555000000003</v>
      </c>
      <c r="E29" s="214">
        <v>5.0160036533257311E-2</v>
      </c>
      <c r="F29" s="206">
        <v>80.516100000000009</v>
      </c>
      <c r="G29" s="213">
        <v>7.5871659064795607E-2</v>
      </c>
      <c r="H29" s="212">
        <f t="shared" si="11"/>
        <v>-27.285545000000006</v>
      </c>
      <c r="I29" s="210">
        <v>74.972612676056329</v>
      </c>
      <c r="J29" s="214">
        <v>7.0647938779235642E-2</v>
      </c>
      <c r="K29" s="206">
        <v>113.40295774647889</v>
      </c>
      <c r="L29" s="213">
        <v>0.10686149164055719</v>
      </c>
      <c r="M29" s="212">
        <f t="shared" si="12"/>
        <v>-38.430345070422561</v>
      </c>
      <c r="N29" s="210">
        <v>416.42333333333363</v>
      </c>
      <c r="O29" s="66">
        <v>405.83666666666676</v>
      </c>
      <c r="P29" s="211">
        <f t="shared" si="13"/>
        <v>10.586666666666872</v>
      </c>
      <c r="Q29" s="210">
        <v>2618.0116666666668</v>
      </c>
      <c r="R29" s="66">
        <v>1621.7366666666667</v>
      </c>
      <c r="S29" s="209">
        <f t="shared" si="14"/>
        <v>996.27500000000009</v>
      </c>
      <c r="T29" s="70">
        <v>3054.0191666666669</v>
      </c>
      <c r="U29" s="208">
        <v>2.8778530107993063</v>
      </c>
      <c r="V29" s="207">
        <f t="shared" si="5"/>
        <v>1.742967286551083E-2</v>
      </c>
      <c r="W29" s="206">
        <v>2035.7016666666668</v>
      </c>
      <c r="X29" s="205">
        <v>1.9182755102516085</v>
      </c>
      <c r="Y29" s="204">
        <f t="shared" si="6"/>
        <v>3.9552013597277273E-2</v>
      </c>
      <c r="Z29" s="203">
        <f t="shared" si="15"/>
        <v>1018.3175000000001</v>
      </c>
    </row>
    <row r="30" spans="1:26" ht="15" x14ac:dyDescent="0.2">
      <c r="A30" s="405"/>
      <c r="B30" s="202" t="s">
        <v>13</v>
      </c>
      <c r="C30" s="158">
        <f t="shared" si="0"/>
        <v>0.65999999999999981</v>
      </c>
      <c r="D30" s="153">
        <v>9.7174458333333309</v>
      </c>
      <c r="E30" s="157">
        <v>9.156910688042778E-3</v>
      </c>
      <c r="F30" s="149">
        <v>0</v>
      </c>
      <c r="G30" s="156">
        <v>0</v>
      </c>
      <c r="H30" s="155">
        <f t="shared" si="11"/>
        <v>9.7174458333333309</v>
      </c>
      <c r="I30" s="153">
        <v>14.723402777777778</v>
      </c>
      <c r="J30" s="157">
        <v>1.3874107103095121E-2</v>
      </c>
      <c r="K30" s="149">
        <v>0</v>
      </c>
      <c r="L30" s="156">
        <v>0</v>
      </c>
      <c r="M30" s="155">
        <f t="shared" si="12"/>
        <v>14.723402777777778</v>
      </c>
      <c r="N30" s="153">
        <v>281.38750000000005</v>
      </c>
      <c r="O30" s="21">
        <v>204.26</v>
      </c>
      <c r="P30" s="154">
        <f t="shared" si="13"/>
        <v>77.127500000000055</v>
      </c>
      <c r="Q30" s="153">
        <v>1083.7516666666668</v>
      </c>
      <c r="R30" s="21">
        <v>0</v>
      </c>
      <c r="S30" s="152">
        <f t="shared" si="14"/>
        <v>1083.7516666666668</v>
      </c>
      <c r="T30" s="25">
        <v>1378.9066666666668</v>
      </c>
      <c r="U30" s="151">
        <v>1.2993666659299732</v>
      </c>
      <c r="V30" s="150">
        <f t="shared" si="5"/>
        <v>7.0472107128352873E-3</v>
      </c>
      <c r="W30" s="149">
        <v>204.26</v>
      </c>
      <c r="X30" s="148">
        <v>0.19247759243896748</v>
      </c>
      <c r="Y30" s="147">
        <f t="shared" si="6"/>
        <v>0</v>
      </c>
      <c r="Z30" s="146">
        <f t="shared" si="15"/>
        <v>1174.6466666666668</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292.50416666666666</v>
      </c>
      <c r="O31" s="54">
        <v>171.58333333333334</v>
      </c>
      <c r="P31" s="196">
        <f t="shared" si="13"/>
        <v>120.92083333333332</v>
      </c>
      <c r="Q31" s="195">
        <v>294.00416666666672</v>
      </c>
      <c r="R31" s="54">
        <v>0</v>
      </c>
      <c r="S31" s="194">
        <f t="shared" si="14"/>
        <v>294.00416666666672</v>
      </c>
      <c r="T31" s="58">
        <v>598.87166666666667</v>
      </c>
      <c r="U31" s="193">
        <v>0.56432672322752775</v>
      </c>
      <c r="V31" s="192">
        <f t="shared" si="5"/>
        <v>0</v>
      </c>
      <c r="W31" s="191">
        <v>171.58333333333334</v>
      </c>
      <c r="X31" s="190">
        <v>0.16168582641071594</v>
      </c>
      <c r="Y31" s="189">
        <f t="shared" si="6"/>
        <v>0</v>
      </c>
      <c r="Z31" s="188">
        <f t="shared" si="15"/>
        <v>427.2883333333333</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5.3608333333333347</v>
      </c>
      <c r="O32" s="43">
        <v>115.07166666666666</v>
      </c>
      <c r="P32" s="182">
        <f t="shared" si="13"/>
        <v>-109.71083333333333</v>
      </c>
      <c r="Q32" s="181">
        <v>1.0250000000000001</v>
      </c>
      <c r="R32" s="43">
        <v>0</v>
      </c>
      <c r="S32" s="180">
        <f t="shared" si="14"/>
        <v>1.0250000000000001</v>
      </c>
      <c r="T32" s="47">
        <v>7.0500000000000016</v>
      </c>
      <c r="U32" s="179">
        <v>6.6433321531113873E-3</v>
      </c>
      <c r="V32" s="178">
        <f t="shared" si="5"/>
        <v>0</v>
      </c>
      <c r="W32" s="177">
        <v>115.07166666666666</v>
      </c>
      <c r="X32" s="176">
        <v>0.10843394378703311</v>
      </c>
      <c r="Y32" s="175">
        <f t="shared" si="6"/>
        <v>0</v>
      </c>
      <c r="Z32" s="174">
        <f t="shared" si="15"/>
        <v>-108.02166666666666</v>
      </c>
    </row>
    <row r="33" spans="1:26" ht="15" x14ac:dyDescent="0.2">
      <c r="A33" s="405"/>
      <c r="B33" s="173" t="s">
        <v>10</v>
      </c>
      <c r="C33" s="172">
        <f t="shared" si="0"/>
        <v>0.67125851370898326</v>
      </c>
      <c r="D33" s="167">
        <f>SUM(D21:D32)</f>
        <v>752.63383416666659</v>
      </c>
      <c r="E33" s="171">
        <v>0.70921936879984659</v>
      </c>
      <c r="F33" s="163">
        <f>SUM(F21:F32)</f>
        <v>763.6988080000001</v>
      </c>
      <c r="G33" s="170">
        <v>0.71964607809825365</v>
      </c>
      <c r="H33" s="169">
        <f>SUM(H21:H32)</f>
        <v>-11.064973833333459</v>
      </c>
      <c r="I33" s="167">
        <f>SUM(I21:I32)</f>
        <v>1121.2279901048119</v>
      </c>
      <c r="J33" s="171">
        <v>1.0565517670399647</v>
      </c>
      <c r="K33" s="163">
        <f>SUM(K21:K32)</f>
        <v>1134.5406812645037</v>
      </c>
      <c r="L33" s="170">
        <v>1.069096538009682</v>
      </c>
      <c r="M33" s="169">
        <f t="shared" ref="M33:T33" si="16">SUM(M21:M32)</f>
        <v>-13.312691159692115</v>
      </c>
      <c r="N33" s="167">
        <f t="shared" si="16"/>
        <v>20203.265833333331</v>
      </c>
      <c r="O33" s="32">
        <f t="shared" si="16"/>
        <v>12296.922500000001</v>
      </c>
      <c r="P33" s="168">
        <f t="shared" si="16"/>
        <v>7906.3433333333332</v>
      </c>
      <c r="Q33" s="167">
        <f t="shared" si="16"/>
        <v>27580.951666666671</v>
      </c>
      <c r="R33" s="32">
        <f t="shared" si="16"/>
        <v>15409.846666666665</v>
      </c>
      <c r="S33" s="166">
        <f t="shared" si="16"/>
        <v>12171.105000000005</v>
      </c>
      <c r="T33" s="36">
        <f t="shared" si="16"/>
        <v>47958.023333333338</v>
      </c>
      <c r="U33" s="165">
        <v>45.191642327659494</v>
      </c>
      <c r="V33" s="164">
        <f t="shared" si="5"/>
        <v>1.5693595812643651E-2</v>
      </c>
      <c r="W33" s="163">
        <f>SUM(W21:W32)</f>
        <v>27775.762499999997</v>
      </c>
      <c r="X33" s="162">
        <v>26.173562587665504</v>
      </c>
      <c r="Y33" s="161">
        <f t="shared" si="6"/>
        <v>2.7495151861267542E-2</v>
      </c>
      <c r="Z33" s="160">
        <f>SUM(Z21:Z32)</f>
        <v>20182.260833333334</v>
      </c>
    </row>
    <row r="34" spans="1:26" ht="15" x14ac:dyDescent="0.2">
      <c r="A34" s="405"/>
      <c r="B34" s="159" t="s">
        <v>9</v>
      </c>
      <c r="C34" s="158">
        <f t="shared" si="0"/>
        <v>0.67141090658788649</v>
      </c>
      <c r="D34" s="153">
        <f>SUM(D24:D29)</f>
        <v>742.9003143333332</v>
      </c>
      <c r="E34" s="157">
        <v>0.70004731131449471</v>
      </c>
      <c r="F34" s="149">
        <f>SUM(F24:F29)</f>
        <v>763.6988080000001</v>
      </c>
      <c r="G34" s="156">
        <v>0.71964607809825365</v>
      </c>
      <c r="H34" s="155">
        <f>SUM(H24:H29)</f>
        <v>-20.798493666666786</v>
      </c>
      <c r="I34" s="153">
        <f>SUM(I24:I29)</f>
        <v>1106.4763873270338</v>
      </c>
      <c r="J34" s="157">
        <v>1.0426510866082568</v>
      </c>
      <c r="K34" s="149">
        <f>SUM(K24:K29)</f>
        <v>1134.5406812645037</v>
      </c>
      <c r="L34" s="156">
        <v>1.069096538009682</v>
      </c>
      <c r="M34" s="155">
        <f t="shared" ref="M34:T34" si="17">SUM(M24:M29)</f>
        <v>-28.064293937469891</v>
      </c>
      <c r="N34" s="153">
        <f t="shared" si="17"/>
        <v>19537.949166666665</v>
      </c>
      <c r="O34" s="21">
        <f t="shared" si="17"/>
        <v>11585.921666666667</v>
      </c>
      <c r="P34" s="154">
        <f t="shared" si="17"/>
        <v>7952.0274999999992</v>
      </c>
      <c r="Q34" s="153">
        <f t="shared" si="17"/>
        <v>25546.540833333333</v>
      </c>
      <c r="R34" s="21">
        <f t="shared" si="17"/>
        <v>15409.846666666665</v>
      </c>
      <c r="S34" s="152">
        <f t="shared" si="17"/>
        <v>10136.69416666667</v>
      </c>
      <c r="T34" s="25">
        <f t="shared" si="17"/>
        <v>45226.302499999998</v>
      </c>
      <c r="U34" s="151">
        <v>42.617496392140687</v>
      </c>
      <c r="V34" s="150">
        <f t="shared" si="5"/>
        <v>1.6426288979368438E-2</v>
      </c>
      <c r="W34" s="149">
        <f>SUM(W24:W29)</f>
        <v>27064.761666666669</v>
      </c>
      <c r="X34" s="148">
        <v>25.503574686842541</v>
      </c>
      <c r="Y34" s="147">
        <f t="shared" si="6"/>
        <v>2.8217459196789529E-2</v>
      </c>
      <c r="Z34" s="146">
        <f>SUM(Z24:Z29)</f>
        <v>18161.540833333336</v>
      </c>
    </row>
    <row r="35" spans="1:26" ht="15.75" thickBot="1" x14ac:dyDescent="0.25">
      <c r="A35" s="406"/>
      <c r="B35" s="261" t="s">
        <v>8</v>
      </c>
      <c r="C35" s="260">
        <f t="shared" si="0"/>
        <v>0.65982795089874391</v>
      </c>
      <c r="D35" s="255">
        <f>SUM(D21:D23,D30:D32)</f>
        <v>9.7335198333333306</v>
      </c>
      <c r="E35" s="259">
        <v>9.1720574853518706E-3</v>
      </c>
      <c r="F35" s="249">
        <f>SUM(F21:F23,F30:F32)</f>
        <v>0</v>
      </c>
      <c r="G35" s="258">
        <v>0</v>
      </c>
      <c r="H35" s="257">
        <f>SUM(H21:H23,H30:H32)</f>
        <v>9.7335198333333306</v>
      </c>
      <c r="I35" s="255">
        <f>SUM(I21:I23,I30:I32)</f>
        <v>14.751602777777778</v>
      </c>
      <c r="J35" s="259">
        <v>1.3900680431707568E-2</v>
      </c>
      <c r="K35" s="249">
        <f>SUM(K21:K23,K30:K32)</f>
        <v>0</v>
      </c>
      <c r="L35" s="258">
        <v>0</v>
      </c>
      <c r="M35" s="257">
        <f t="shared" ref="M35:T35" si="18">SUM(M21:M23,M30:M32)</f>
        <v>14.751602777777778</v>
      </c>
      <c r="N35" s="255">
        <f t="shared" si="18"/>
        <v>665.31666666666672</v>
      </c>
      <c r="O35" s="254">
        <f t="shared" si="18"/>
        <v>711.00083333333328</v>
      </c>
      <c r="P35" s="256">
        <f t="shared" si="18"/>
        <v>-45.684166666666599</v>
      </c>
      <c r="Q35" s="255">
        <f t="shared" si="18"/>
        <v>2034.4108333333338</v>
      </c>
      <c r="R35" s="254">
        <f t="shared" si="18"/>
        <v>0</v>
      </c>
      <c r="S35" s="253">
        <f t="shared" si="18"/>
        <v>2034.4108333333338</v>
      </c>
      <c r="T35" s="252">
        <f t="shared" si="18"/>
        <v>2731.7208333333338</v>
      </c>
      <c r="U35" s="251">
        <v>2.5741459355188034</v>
      </c>
      <c r="V35" s="250">
        <f t="shared" si="5"/>
        <v>3.5631458802677786E-3</v>
      </c>
      <c r="W35" s="249">
        <f>SUM(W21:W23,W30:W32)</f>
        <v>711.00083333333328</v>
      </c>
      <c r="X35" s="248">
        <v>0.66998790082296855</v>
      </c>
      <c r="Y35" s="247">
        <f t="shared" si="6"/>
        <v>0</v>
      </c>
      <c r="Z35" s="246">
        <f>SUM(Z21:Z23,Z30:Z32)</f>
        <v>2020.72</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7.01</v>
      </c>
      <c r="O36" s="88">
        <v>58.944999999999993</v>
      </c>
      <c r="P36" s="240">
        <f t="shared" ref="P36:P47" si="21">N36-O36</f>
        <v>-51.934999999999995</v>
      </c>
      <c r="Q36" s="239">
        <v>0</v>
      </c>
      <c r="R36" s="88">
        <v>0</v>
      </c>
      <c r="S36" s="238">
        <f t="shared" ref="S36:S47" si="22">Q36-R36</f>
        <v>0</v>
      </c>
      <c r="T36" s="92">
        <v>7.6749999999999998</v>
      </c>
      <c r="U36" s="237">
        <v>7.2322800390255152E-3</v>
      </c>
      <c r="V36" s="236">
        <f t="shared" si="5"/>
        <v>0</v>
      </c>
      <c r="W36" s="235">
        <v>58.944999999999993</v>
      </c>
      <c r="X36" s="234">
        <v>5.5544853061367555E-2</v>
      </c>
      <c r="Y36" s="233">
        <f t="shared" si="6"/>
        <v>0</v>
      </c>
      <c r="Z36" s="232">
        <f t="shared" ref="Z36:Z47" si="23">T36-W36</f>
        <v>-51.269999999999996</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17.642499999999956</v>
      </c>
      <c r="O37" s="66">
        <v>32.615000000000002</v>
      </c>
      <c r="P37" s="211">
        <f t="shared" si="21"/>
        <v>-14.972500000000046</v>
      </c>
      <c r="Q37" s="210">
        <v>63.295000000000002</v>
      </c>
      <c r="R37" s="66">
        <v>0</v>
      </c>
      <c r="S37" s="209">
        <f t="shared" si="22"/>
        <v>63.295000000000002</v>
      </c>
      <c r="T37" s="70">
        <v>80.937499999999957</v>
      </c>
      <c r="U37" s="208">
        <v>7.6268751225879783E-2</v>
      </c>
      <c r="V37" s="207">
        <f t="shared" si="5"/>
        <v>0</v>
      </c>
      <c r="W37" s="206">
        <v>32.615000000000002</v>
      </c>
      <c r="X37" s="205">
        <v>3.0733656503460906E-2</v>
      </c>
      <c r="Y37" s="204">
        <f t="shared" si="6"/>
        <v>0</v>
      </c>
      <c r="Z37" s="203">
        <f t="shared" si="23"/>
        <v>48.322499999999955</v>
      </c>
    </row>
    <row r="38" spans="1:26" ht="15" x14ac:dyDescent="0.2">
      <c r="A38" s="405"/>
      <c r="B38" s="231" t="s">
        <v>20</v>
      </c>
      <c r="C38" s="230">
        <f t="shared" si="0"/>
        <v>0.56999999999999995</v>
      </c>
      <c r="D38" s="225">
        <v>2.4110999999999997E-2</v>
      </c>
      <c r="E38" s="229">
        <v>2.2720195963640937E-5</v>
      </c>
      <c r="F38" s="221">
        <v>0</v>
      </c>
      <c r="G38" s="228">
        <v>0</v>
      </c>
      <c r="H38" s="227">
        <f t="shared" si="19"/>
        <v>2.4110999999999997E-2</v>
      </c>
      <c r="I38" s="225">
        <v>4.2299999999999997E-2</v>
      </c>
      <c r="J38" s="229">
        <v>3.9859992918668312E-5</v>
      </c>
      <c r="K38" s="221">
        <v>0</v>
      </c>
      <c r="L38" s="228">
        <v>0</v>
      </c>
      <c r="M38" s="227">
        <f t="shared" si="20"/>
        <v>4.2299999999999997E-2</v>
      </c>
      <c r="N38" s="225">
        <v>19.150000000000006</v>
      </c>
      <c r="O38" s="77">
        <v>77.63</v>
      </c>
      <c r="P38" s="226">
        <f t="shared" si="21"/>
        <v>-58.47999999999999</v>
      </c>
      <c r="Q38" s="225">
        <v>625.60500000000002</v>
      </c>
      <c r="R38" s="77">
        <v>0</v>
      </c>
      <c r="S38" s="224">
        <f t="shared" si="22"/>
        <v>625.60500000000002</v>
      </c>
      <c r="T38" s="81">
        <v>648.9425</v>
      </c>
      <c r="U38" s="223">
        <v>0.61150930152772842</v>
      </c>
      <c r="V38" s="222">
        <f t="shared" si="5"/>
        <v>3.7154293331073241E-5</v>
      </c>
      <c r="W38" s="221">
        <v>77.63</v>
      </c>
      <c r="X38" s="220">
        <v>7.3152039072931774E-2</v>
      </c>
      <c r="Y38" s="219">
        <f t="shared" si="6"/>
        <v>0</v>
      </c>
      <c r="Z38" s="218">
        <f t="shared" si="23"/>
        <v>571.3125</v>
      </c>
    </row>
    <row r="39" spans="1:26" ht="15" x14ac:dyDescent="0.2">
      <c r="A39" s="405"/>
      <c r="B39" s="201" t="s">
        <v>19</v>
      </c>
      <c r="C39" s="200">
        <f t="shared" si="0"/>
        <v>0.57000000000000006</v>
      </c>
      <c r="D39" s="195">
        <v>5.5334745000000005</v>
      </c>
      <c r="E39" s="199">
        <v>5.2142849736555958E-3</v>
      </c>
      <c r="F39" s="191">
        <v>11.531555999999998</v>
      </c>
      <c r="G39" s="198">
        <v>1.0866376852810779E-2</v>
      </c>
      <c r="H39" s="197">
        <f t="shared" si="19"/>
        <v>-5.9980814999999978</v>
      </c>
      <c r="I39" s="195">
        <v>9.7078500000000005</v>
      </c>
      <c r="J39" s="199">
        <v>9.1478683748343788E-3</v>
      </c>
      <c r="K39" s="191">
        <v>20.230799999999999</v>
      </c>
      <c r="L39" s="198">
        <v>1.9063819040018911E-2</v>
      </c>
      <c r="M39" s="197">
        <f t="shared" si="20"/>
        <v>-10.522949999999998</v>
      </c>
      <c r="N39" s="195">
        <v>1354.6574999999998</v>
      </c>
      <c r="O39" s="54">
        <v>1045.8649999999998</v>
      </c>
      <c r="P39" s="196">
        <f t="shared" si="21"/>
        <v>308.79250000000002</v>
      </c>
      <c r="Q39" s="195">
        <v>1294.9324999999999</v>
      </c>
      <c r="R39" s="54">
        <v>167.95249999999999</v>
      </c>
      <c r="S39" s="194">
        <f t="shared" si="22"/>
        <v>1126.98</v>
      </c>
      <c r="T39" s="58">
        <v>2663.8174999999997</v>
      </c>
      <c r="U39" s="193">
        <v>2.5101594961377001</v>
      </c>
      <c r="V39" s="192">
        <f t="shared" si="5"/>
        <v>2.0772723732012427E-3</v>
      </c>
      <c r="W39" s="191">
        <v>1214.5274999999997</v>
      </c>
      <c r="X39" s="190">
        <v>1.1444694465432195</v>
      </c>
      <c r="Y39" s="189">
        <f t="shared" si="6"/>
        <v>9.494684970080958E-3</v>
      </c>
      <c r="Z39" s="188">
        <f t="shared" si="23"/>
        <v>1449.29</v>
      </c>
    </row>
    <row r="40" spans="1:26" ht="15" x14ac:dyDescent="0.2">
      <c r="A40" s="405"/>
      <c r="B40" s="217" t="s">
        <v>18</v>
      </c>
      <c r="C40" s="215">
        <f t="shared" si="0"/>
        <v>0.61</v>
      </c>
      <c r="D40" s="210">
        <v>41.108550000000001</v>
      </c>
      <c r="E40" s="214">
        <v>3.8737269784792493E-2</v>
      </c>
      <c r="F40" s="206">
        <v>64.985579999999999</v>
      </c>
      <c r="G40" s="213">
        <v>6.1236991979094858E-2</v>
      </c>
      <c r="H40" s="212">
        <f t="shared" si="19"/>
        <v>-23.877029999999998</v>
      </c>
      <c r="I40" s="210">
        <v>67.39106557377049</v>
      </c>
      <c r="J40" s="214">
        <v>6.3503720958676207E-2</v>
      </c>
      <c r="K40" s="206">
        <v>106.53373770491805</v>
      </c>
      <c r="L40" s="213">
        <v>0.10038851144113914</v>
      </c>
      <c r="M40" s="212">
        <f t="shared" si="20"/>
        <v>-39.142672131147563</v>
      </c>
      <c r="N40" s="210">
        <v>5117.5174999999999</v>
      </c>
      <c r="O40" s="66">
        <v>1621.3425</v>
      </c>
      <c r="P40" s="211">
        <f t="shared" si="21"/>
        <v>3496.1750000000002</v>
      </c>
      <c r="Q40" s="210">
        <v>1205.7375000000002</v>
      </c>
      <c r="R40" s="66">
        <v>1448.73</v>
      </c>
      <c r="S40" s="209">
        <f t="shared" si="22"/>
        <v>-242.99249999999984</v>
      </c>
      <c r="T40" s="70">
        <v>6336.1875</v>
      </c>
      <c r="U40" s="208">
        <v>5.9706947726088577</v>
      </c>
      <c r="V40" s="207">
        <f t="shared" si="5"/>
        <v>6.4878998609179421E-3</v>
      </c>
      <c r="W40" s="206">
        <v>3076.3724999999999</v>
      </c>
      <c r="X40" s="205">
        <v>2.8989169306053437</v>
      </c>
      <c r="Y40" s="204">
        <f t="shared" si="6"/>
        <v>2.1124093392461414E-2</v>
      </c>
      <c r="Z40" s="203">
        <f t="shared" si="23"/>
        <v>3259.8150000000001</v>
      </c>
    </row>
    <row r="41" spans="1:26" ht="15" x14ac:dyDescent="0.2">
      <c r="A41" s="405"/>
      <c r="B41" s="217" t="s">
        <v>17</v>
      </c>
      <c r="C41" s="215">
        <f t="shared" si="0"/>
        <v>0.66</v>
      </c>
      <c r="D41" s="210">
        <v>224.20645000000002</v>
      </c>
      <c r="E41" s="214">
        <v>0.21127346357729934</v>
      </c>
      <c r="F41" s="206">
        <v>151.93984</v>
      </c>
      <c r="G41" s="213">
        <v>0.1431754362026923</v>
      </c>
      <c r="H41" s="212">
        <f t="shared" si="19"/>
        <v>72.266610000000014</v>
      </c>
      <c r="I41" s="210">
        <v>339.70674242424246</v>
      </c>
      <c r="J41" s="214">
        <v>0.32011130845045355</v>
      </c>
      <c r="K41" s="206">
        <v>230.21187878787879</v>
      </c>
      <c r="L41" s="213">
        <v>0.21693247909498833</v>
      </c>
      <c r="M41" s="212">
        <f t="shared" si="20"/>
        <v>109.49486363636368</v>
      </c>
      <c r="N41" s="210">
        <v>3464.4925000000003</v>
      </c>
      <c r="O41" s="66">
        <v>2468.9700000000003</v>
      </c>
      <c r="P41" s="211">
        <f t="shared" si="21"/>
        <v>995.52250000000004</v>
      </c>
      <c r="Q41" s="210">
        <v>1409.6475</v>
      </c>
      <c r="R41" s="66">
        <v>565.22749999999996</v>
      </c>
      <c r="S41" s="209">
        <f t="shared" si="22"/>
        <v>844.42000000000007</v>
      </c>
      <c r="T41" s="70">
        <v>4886.5725000000002</v>
      </c>
      <c r="U41" s="208">
        <v>4.6046984691857995</v>
      </c>
      <c r="V41" s="207">
        <f t="shared" si="5"/>
        <v>4.5882149502539868E-2</v>
      </c>
      <c r="W41" s="206">
        <v>3037.9350000000004</v>
      </c>
      <c r="X41" s="205">
        <v>2.8626966355922585</v>
      </c>
      <c r="Y41" s="204">
        <f t="shared" si="6"/>
        <v>5.0014183976944862E-2</v>
      </c>
      <c r="Z41" s="203">
        <f t="shared" si="23"/>
        <v>1848.6374999999998</v>
      </c>
    </row>
    <row r="42" spans="1:26" ht="15" x14ac:dyDescent="0.2">
      <c r="A42" s="405"/>
      <c r="B42" s="217" t="s">
        <v>16</v>
      </c>
      <c r="C42" s="215">
        <f t="shared" si="0"/>
        <v>0.66000000000000014</v>
      </c>
      <c r="D42" s="210">
        <v>302.57636500000001</v>
      </c>
      <c r="E42" s="214">
        <v>0.28512273679093142</v>
      </c>
      <c r="F42" s="206">
        <v>260.63381500000003</v>
      </c>
      <c r="G42" s="213">
        <v>0.24559957514630007</v>
      </c>
      <c r="H42" s="212">
        <f t="shared" si="19"/>
        <v>41.942549999999983</v>
      </c>
      <c r="I42" s="210">
        <v>458.44903787878781</v>
      </c>
      <c r="J42" s="214">
        <v>0.43200414665292636</v>
      </c>
      <c r="K42" s="206">
        <v>394.89971969696967</v>
      </c>
      <c r="L42" s="213">
        <v>0.3721205684034849</v>
      </c>
      <c r="M42" s="212">
        <f t="shared" si="20"/>
        <v>63.549318181818137</v>
      </c>
      <c r="N42" s="210">
        <v>1043.2475000000006</v>
      </c>
      <c r="O42" s="66">
        <v>954.53250000000014</v>
      </c>
      <c r="P42" s="211">
        <f t="shared" si="21"/>
        <v>88.715000000000487</v>
      </c>
      <c r="Q42" s="210">
        <v>5848.0274999999992</v>
      </c>
      <c r="R42" s="66">
        <v>3030.2900000000004</v>
      </c>
      <c r="S42" s="209">
        <f t="shared" si="22"/>
        <v>2817.7374999999988</v>
      </c>
      <c r="T42" s="70">
        <v>6917.7</v>
      </c>
      <c r="U42" s="208">
        <v>6.5186636646210827</v>
      </c>
      <c r="V42" s="207">
        <f t="shared" si="5"/>
        <v>4.3739445914104398E-2</v>
      </c>
      <c r="W42" s="206">
        <v>3999.0125000000007</v>
      </c>
      <c r="X42" s="205">
        <v>3.7683359352459442</v>
      </c>
      <c r="Y42" s="204">
        <f t="shared" si="6"/>
        <v>6.517454371547976E-2</v>
      </c>
      <c r="Z42" s="203">
        <f t="shared" si="23"/>
        <v>2918.6874999999991</v>
      </c>
    </row>
    <row r="43" spans="1:26" ht="15" x14ac:dyDescent="0.2">
      <c r="A43" s="405"/>
      <c r="B43" s="217" t="s">
        <v>15</v>
      </c>
      <c r="C43" s="215">
        <f t="shared" si="0"/>
        <v>0.70999999999999985</v>
      </c>
      <c r="D43" s="210">
        <v>208.298125</v>
      </c>
      <c r="E43" s="214">
        <v>0.19628278457380349</v>
      </c>
      <c r="F43" s="206">
        <v>235.13406000000001</v>
      </c>
      <c r="G43" s="213">
        <v>0.22157073224909296</v>
      </c>
      <c r="H43" s="212">
        <f t="shared" si="19"/>
        <v>-26.835935000000006</v>
      </c>
      <c r="I43" s="210">
        <v>293.37764084507046</v>
      </c>
      <c r="J43" s="214">
        <v>0.27645462616028665</v>
      </c>
      <c r="K43" s="206">
        <v>331.17473239436623</v>
      </c>
      <c r="L43" s="213">
        <v>0.31207145387196195</v>
      </c>
      <c r="M43" s="212">
        <f t="shared" si="20"/>
        <v>-37.797091549295772</v>
      </c>
      <c r="N43" s="210">
        <v>176.15249999999969</v>
      </c>
      <c r="O43" s="66">
        <v>248.67000000000007</v>
      </c>
      <c r="P43" s="211">
        <f t="shared" si="21"/>
        <v>-72.517500000000382</v>
      </c>
      <c r="Q43" s="210">
        <v>3438.8625000000002</v>
      </c>
      <c r="R43" s="66">
        <v>2883.6350000000002</v>
      </c>
      <c r="S43" s="209">
        <f t="shared" si="22"/>
        <v>555.22749999999996</v>
      </c>
      <c r="T43" s="70">
        <v>3637.2874999999999</v>
      </c>
      <c r="U43" s="208">
        <v>3.4274764537390254</v>
      </c>
      <c r="V43" s="207">
        <f t="shared" si="5"/>
        <v>5.726743486732902E-2</v>
      </c>
      <c r="W43" s="206">
        <v>3147.3575000000001</v>
      </c>
      <c r="X43" s="205">
        <v>2.9658072757501595</v>
      </c>
      <c r="Y43" s="204">
        <f t="shared" si="6"/>
        <v>7.4708405384517007E-2</v>
      </c>
      <c r="Z43" s="203">
        <f t="shared" si="23"/>
        <v>489.92999999999984</v>
      </c>
    </row>
    <row r="44" spans="1:26" ht="15" x14ac:dyDescent="0.2">
      <c r="A44" s="405"/>
      <c r="B44" s="216" t="s">
        <v>14</v>
      </c>
      <c r="C44" s="215">
        <f t="shared" si="0"/>
        <v>0.71</v>
      </c>
      <c r="D44" s="210">
        <v>36.216319999999996</v>
      </c>
      <c r="E44" s="214">
        <v>3.4127240159343396E-2</v>
      </c>
      <c r="F44" s="206">
        <v>99.361149999999995</v>
      </c>
      <c r="G44" s="213">
        <v>9.3629662851106979E-2</v>
      </c>
      <c r="H44" s="212">
        <f t="shared" si="19"/>
        <v>-63.144829999999999</v>
      </c>
      <c r="I44" s="210">
        <v>51.008901408450704</v>
      </c>
      <c r="J44" s="214">
        <v>4.8066535435694925E-2</v>
      </c>
      <c r="K44" s="206">
        <v>139.94528169014086</v>
      </c>
      <c r="L44" s="213">
        <v>0.13187276457902394</v>
      </c>
      <c r="M44" s="212">
        <f t="shared" si="20"/>
        <v>-88.936380281690163</v>
      </c>
      <c r="N44" s="210">
        <v>1.5225000000000364</v>
      </c>
      <c r="O44" s="66">
        <v>225.55999999999983</v>
      </c>
      <c r="P44" s="211">
        <f t="shared" si="21"/>
        <v>-224.0374999999998</v>
      </c>
      <c r="Q44" s="210">
        <v>490.64249999999998</v>
      </c>
      <c r="R44" s="66">
        <v>1346.1275000000001</v>
      </c>
      <c r="S44" s="209">
        <f t="shared" si="22"/>
        <v>-855.48500000000013</v>
      </c>
      <c r="T44" s="70">
        <v>497.86000000000007</v>
      </c>
      <c r="U44" s="208">
        <v>0.46914175116993406</v>
      </c>
      <c r="V44" s="207">
        <f t="shared" si="5"/>
        <v>7.2743984252601118E-2</v>
      </c>
      <c r="W44" s="206">
        <v>1579.8874999999998</v>
      </c>
      <c r="X44" s="205">
        <v>1.4887542461784942</v>
      </c>
      <c r="Y44" s="204">
        <f t="shared" si="6"/>
        <v>6.2891281815952091E-2</v>
      </c>
      <c r="Z44" s="203">
        <f t="shared" si="23"/>
        <v>-1082.0274999999997</v>
      </c>
    </row>
    <row r="45" spans="1:26" ht="15" x14ac:dyDescent="0.2">
      <c r="A45" s="405"/>
      <c r="B45" s="202" t="s">
        <v>13</v>
      </c>
      <c r="C45" s="158">
        <f t="shared" si="0"/>
        <v>0.66</v>
      </c>
      <c r="D45" s="153">
        <v>11.592197499999999</v>
      </c>
      <c r="E45" s="157">
        <v>1.09235203371585E-2</v>
      </c>
      <c r="F45" s="149">
        <v>0</v>
      </c>
      <c r="G45" s="156">
        <v>0</v>
      </c>
      <c r="H45" s="155">
        <f t="shared" si="19"/>
        <v>11.592197499999999</v>
      </c>
      <c r="I45" s="153">
        <v>17.563935606060603</v>
      </c>
      <c r="J45" s="157">
        <v>1.6550788389634089E-2</v>
      </c>
      <c r="K45" s="149">
        <v>0</v>
      </c>
      <c r="L45" s="156">
        <v>0</v>
      </c>
      <c r="M45" s="155">
        <f t="shared" si="20"/>
        <v>17.563935606060603</v>
      </c>
      <c r="N45" s="153">
        <v>28.129999999999995</v>
      </c>
      <c r="O45" s="21">
        <v>466.69749999999971</v>
      </c>
      <c r="P45" s="154">
        <f t="shared" si="21"/>
        <v>-438.56749999999971</v>
      </c>
      <c r="Q45" s="153">
        <v>93.245000000000005</v>
      </c>
      <c r="R45" s="21">
        <v>1894.2975000000001</v>
      </c>
      <c r="S45" s="152">
        <f t="shared" si="22"/>
        <v>-1801.0525000000002</v>
      </c>
      <c r="T45" s="25">
        <v>128.05500000000001</v>
      </c>
      <c r="U45" s="151">
        <v>0.12066835444917426</v>
      </c>
      <c r="V45" s="150">
        <f t="shared" si="5"/>
        <v>9.0525145445316452E-2</v>
      </c>
      <c r="W45" s="149">
        <v>2369.98</v>
      </c>
      <c r="X45" s="148">
        <v>2.2332715388647024</v>
      </c>
      <c r="Y45" s="147">
        <f t="shared" si="6"/>
        <v>0</v>
      </c>
      <c r="Z45" s="146">
        <f t="shared" si="23"/>
        <v>-2241.9250000000002</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21.777500000000018</v>
      </c>
      <c r="O46" s="54">
        <v>58.322499999999998</v>
      </c>
      <c r="P46" s="196">
        <f t="shared" si="21"/>
        <v>-36.54499999999998</v>
      </c>
      <c r="Q46" s="195">
        <v>133.76499999999999</v>
      </c>
      <c r="R46" s="54">
        <v>0</v>
      </c>
      <c r="S46" s="194">
        <f t="shared" si="22"/>
        <v>133.76499999999999</v>
      </c>
      <c r="T46" s="58">
        <v>159.44</v>
      </c>
      <c r="U46" s="193">
        <v>0.15024296148823821</v>
      </c>
      <c r="V46" s="192">
        <f t="shared" si="5"/>
        <v>0</v>
      </c>
      <c r="W46" s="191">
        <v>58.322499999999998</v>
      </c>
      <c r="X46" s="190">
        <v>5.4958260966521497E-2</v>
      </c>
      <c r="Y46" s="189">
        <f t="shared" si="6"/>
        <v>0</v>
      </c>
      <c r="Z46" s="188">
        <f t="shared" si="23"/>
        <v>101.11750000000001</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3.3075000000000001</v>
      </c>
      <c r="O47" s="43">
        <v>42.129999999999995</v>
      </c>
      <c r="P47" s="182">
        <f t="shared" si="21"/>
        <v>-38.822499999999998</v>
      </c>
      <c r="Q47" s="181">
        <v>1.5375000000000001</v>
      </c>
      <c r="R47" s="43">
        <v>0</v>
      </c>
      <c r="S47" s="180">
        <f t="shared" si="22"/>
        <v>1.5375000000000001</v>
      </c>
      <c r="T47" s="47">
        <v>6.15</v>
      </c>
      <c r="U47" s="179">
        <v>5.7952471973950386E-3</v>
      </c>
      <c r="V47" s="178">
        <f t="shared" si="5"/>
        <v>0</v>
      </c>
      <c r="W47" s="177">
        <v>42.129999999999995</v>
      </c>
      <c r="X47" s="176">
        <v>3.96997991258871E-2</v>
      </c>
      <c r="Y47" s="175">
        <f t="shared" si="6"/>
        <v>0</v>
      </c>
      <c r="Z47" s="174">
        <f t="shared" si="23"/>
        <v>-35.979999999999997</v>
      </c>
    </row>
    <row r="48" spans="1:26" ht="15" x14ac:dyDescent="0.2">
      <c r="A48" s="405"/>
      <c r="B48" s="173" t="s">
        <v>10</v>
      </c>
      <c r="C48" s="172">
        <f t="shared" si="0"/>
        <v>0.67048477415339747</v>
      </c>
      <c r="D48" s="167">
        <f>SUM(D36:D47)</f>
        <v>829.55559300000004</v>
      </c>
      <c r="E48" s="171">
        <v>0.78170402039294795</v>
      </c>
      <c r="F48" s="163">
        <f>SUM(F36:F47)</f>
        <v>823.58600100000001</v>
      </c>
      <c r="G48" s="170">
        <v>0.77607877528109792</v>
      </c>
      <c r="H48" s="169">
        <f>SUM(H36:H47)</f>
        <v>5.9695919999999933</v>
      </c>
      <c r="I48" s="167">
        <f>SUM(I36:I47)</f>
        <v>1237.2474737363825</v>
      </c>
      <c r="J48" s="171">
        <v>1.1658788544154248</v>
      </c>
      <c r="K48" s="163">
        <f>SUM(K36:K47)</f>
        <v>1222.9961502742735</v>
      </c>
      <c r="L48" s="170">
        <v>1.1524495964306172</v>
      </c>
      <c r="M48" s="169">
        <f t="shared" ref="M48:T48" si="24">SUM(M36:M47)</f>
        <v>14.251323462108921</v>
      </c>
      <c r="N48" s="167">
        <f t="shared" si="24"/>
        <v>11254.607500000002</v>
      </c>
      <c r="O48" s="32">
        <f t="shared" si="24"/>
        <v>7301.28</v>
      </c>
      <c r="P48" s="168">
        <f t="shared" si="24"/>
        <v>3953.3274999999999</v>
      </c>
      <c r="Q48" s="167">
        <f t="shared" si="24"/>
        <v>14605.297499999999</v>
      </c>
      <c r="R48" s="32">
        <f t="shared" si="24"/>
        <v>11336.260000000002</v>
      </c>
      <c r="S48" s="166">
        <f t="shared" si="24"/>
        <v>3269.0374999999981</v>
      </c>
      <c r="T48" s="36">
        <f t="shared" si="24"/>
        <v>25970.625</v>
      </c>
      <c r="U48" s="165">
        <v>24.472551503389841</v>
      </c>
      <c r="V48" s="164">
        <f t="shared" si="5"/>
        <v>3.1942072745650134E-2</v>
      </c>
      <c r="W48" s="163">
        <f>SUM(W36:W47)</f>
        <v>18694.715</v>
      </c>
      <c r="X48" s="162">
        <v>17.616340617510289</v>
      </c>
      <c r="Y48" s="161">
        <f t="shared" si="6"/>
        <v>4.4054482831110291E-2</v>
      </c>
      <c r="Z48" s="160">
        <f>SUM(Z36:Z47)</f>
        <v>7275.9099999999989</v>
      </c>
    </row>
    <row r="49" spans="1:26" ht="15" x14ac:dyDescent="0.2">
      <c r="A49" s="405"/>
      <c r="B49" s="159" t="s">
        <v>9</v>
      </c>
      <c r="C49" s="158">
        <f t="shared" si="0"/>
        <v>0.67063924941885333</v>
      </c>
      <c r="D49" s="153">
        <f>SUM(D39:D44)</f>
        <v>817.93928449999999</v>
      </c>
      <c r="E49" s="157">
        <v>0.77075777985982574</v>
      </c>
      <c r="F49" s="149">
        <f>SUM(F39:F44)</f>
        <v>823.58600100000001</v>
      </c>
      <c r="G49" s="156">
        <v>0.77607877528109792</v>
      </c>
      <c r="H49" s="155">
        <f>SUM(H39:H44)</f>
        <v>-5.6467165000000108</v>
      </c>
      <c r="I49" s="153">
        <f>SUM(I39:I44)</f>
        <v>1219.6412381303219</v>
      </c>
      <c r="J49" s="157">
        <v>1.149288206032872</v>
      </c>
      <c r="K49" s="149">
        <f>SUM(K39:K44)</f>
        <v>1222.9961502742735</v>
      </c>
      <c r="L49" s="156">
        <v>1.1524495964306172</v>
      </c>
      <c r="M49" s="155">
        <f t="shared" ref="M49:T49" si="25">SUM(M39:M44)</f>
        <v>-3.3549121439516796</v>
      </c>
      <c r="N49" s="153">
        <f t="shared" si="25"/>
        <v>11157.59</v>
      </c>
      <c r="O49" s="21">
        <f t="shared" si="25"/>
        <v>6564.94</v>
      </c>
      <c r="P49" s="154">
        <f t="shared" si="25"/>
        <v>4592.6500000000005</v>
      </c>
      <c r="Q49" s="153">
        <f t="shared" si="25"/>
        <v>13687.85</v>
      </c>
      <c r="R49" s="21">
        <f t="shared" si="25"/>
        <v>9441.9625000000015</v>
      </c>
      <c r="S49" s="152">
        <f t="shared" si="25"/>
        <v>4245.8874999999989</v>
      </c>
      <c r="T49" s="25">
        <f t="shared" si="25"/>
        <v>24939.424999999999</v>
      </c>
      <c r="U49" s="151">
        <v>23.500834607462398</v>
      </c>
      <c r="V49" s="150">
        <f t="shared" si="5"/>
        <v>3.2797038604538795E-2</v>
      </c>
      <c r="W49" s="149">
        <f>SUM(W39:W44)</f>
        <v>16055.092499999999</v>
      </c>
      <c r="X49" s="148">
        <v>15.128980469915417</v>
      </c>
      <c r="Y49" s="147">
        <f t="shared" si="6"/>
        <v>5.1297493365422844E-2</v>
      </c>
      <c r="Z49" s="146">
        <f>SUM(Z39:Z44)</f>
        <v>8884.3324999999986</v>
      </c>
    </row>
    <row r="50" spans="1:26" ht="15.75" thickBot="1" x14ac:dyDescent="0.25">
      <c r="A50" s="422"/>
      <c r="B50" s="145" t="s">
        <v>8</v>
      </c>
      <c r="C50" s="144">
        <f t="shared" si="0"/>
        <v>0.65978376979127273</v>
      </c>
      <c r="D50" s="139">
        <f>SUM(D36:D38,D45:D47)</f>
        <v>11.616308499999999</v>
      </c>
      <c r="E50" s="143">
        <v>1.094624053312214E-2</v>
      </c>
      <c r="F50" s="135">
        <f>SUM(F36:F38,F45:F47)</f>
        <v>0</v>
      </c>
      <c r="G50" s="142">
        <v>0</v>
      </c>
      <c r="H50" s="141">
        <f>SUM(H36:H38,H45:H47)</f>
        <v>11.616308499999999</v>
      </c>
      <c r="I50" s="139">
        <f>SUM(I36:I38,I45:I47)</f>
        <v>17.606235606060604</v>
      </c>
      <c r="J50" s="143">
        <v>1.6590648382552756E-2</v>
      </c>
      <c r="K50" s="135">
        <f>SUM(K36:K38,K45:K47)</f>
        <v>0</v>
      </c>
      <c r="L50" s="142">
        <v>0</v>
      </c>
      <c r="M50" s="141">
        <f t="shared" ref="M50:T50" si="26">SUM(M36:M38,M45:M47)</f>
        <v>17.606235606060604</v>
      </c>
      <c r="N50" s="139">
        <f t="shared" si="26"/>
        <v>97.01749999999997</v>
      </c>
      <c r="O50" s="10">
        <f t="shared" si="26"/>
        <v>736.33999999999969</v>
      </c>
      <c r="P50" s="140">
        <f t="shared" si="26"/>
        <v>-639.32249999999965</v>
      </c>
      <c r="Q50" s="139">
        <f t="shared" si="26"/>
        <v>917.44749999999999</v>
      </c>
      <c r="R50" s="10">
        <f t="shared" si="26"/>
        <v>1894.2975000000001</v>
      </c>
      <c r="S50" s="138">
        <f t="shared" si="26"/>
        <v>-976.85000000000014</v>
      </c>
      <c r="T50" s="14">
        <f t="shared" si="26"/>
        <v>1031.2</v>
      </c>
      <c r="U50" s="137">
        <v>0.97171689592744137</v>
      </c>
      <c r="V50" s="136">
        <f t="shared" si="5"/>
        <v>1.1264845325833979E-2</v>
      </c>
      <c r="W50" s="135">
        <f>SUM(W36:W38,W45:W47)</f>
        <v>2639.6225000000004</v>
      </c>
      <c r="X50" s="134">
        <v>2.4873601475948717</v>
      </c>
      <c r="Y50" s="133">
        <f t="shared" si="6"/>
        <v>0</v>
      </c>
      <c r="Z50" s="132">
        <f>SUM(Z36:Z38,Z45:Z47)</f>
        <v>-1608.4225000000001</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223</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B52:Z52"/>
    <mergeCell ref="B53:Z53"/>
    <mergeCell ref="A62:Z62"/>
    <mergeCell ref="A56:Z56"/>
    <mergeCell ref="A57:Z57"/>
    <mergeCell ref="A58:Z58"/>
    <mergeCell ref="A59:Z59"/>
    <mergeCell ref="A60:Z60"/>
    <mergeCell ref="A61:Z61"/>
    <mergeCell ref="A55:Z55"/>
    <mergeCell ref="C3:C4"/>
    <mergeCell ref="T3:U4"/>
    <mergeCell ref="V3:V4"/>
    <mergeCell ref="Y3:Y4"/>
    <mergeCell ref="Z3:Z4"/>
    <mergeCell ref="D4:E4"/>
    <mergeCell ref="F4:G4"/>
    <mergeCell ref="I4:J4"/>
    <mergeCell ref="K4:L4"/>
    <mergeCell ref="W3:X4"/>
    <mergeCell ref="A6:A20"/>
    <mergeCell ref="A21:A35"/>
    <mergeCell ref="A36:A50"/>
    <mergeCell ref="A3:A5"/>
    <mergeCell ref="B3:B5"/>
  </mergeCells>
  <pageMargins left="0.7" right="0.3" top="0.7" bottom="0.7" header="0.3" footer="0.3"/>
  <pageSetup paperSize="3" scale="68" orientation="landscape" r:id="rId1"/>
  <headerFooter>
    <oddFooter>&amp;L&amp;Z&amp;F
Tab: &amp;A&amp;R&amp;D &amp;T
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PabloFdrNCrow!A1</f>
        <v>FIIP DIVERSION: Pablo Feeder Canal from North Crow Creek to Mud Creek</v>
      </c>
      <c r="C1" s="288"/>
      <c r="D1" s="288"/>
      <c r="E1" s="288"/>
      <c r="F1" s="288"/>
      <c r="G1" s="288"/>
      <c r="H1" s="288"/>
      <c r="I1" s="288"/>
      <c r="J1" s="288"/>
      <c r="K1" s="288"/>
      <c r="L1" s="288"/>
      <c r="M1" s="288"/>
      <c r="N1" s="288"/>
      <c r="O1" s="288"/>
    </row>
    <row r="2" spans="2:15" ht="23.25" x14ac:dyDescent="0.35">
      <c r="B2" s="289" t="str">
        <f>PabloFdrNCrow!A2</f>
        <v>1,061 Acres (68% Sprinkler / 32% Flood)</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6.5703125" bestFit="1" customWidth="1"/>
    <col min="21" max="21" width="6.42578125" bestFit="1" customWidth="1"/>
    <col min="22" max="22" width="9.140625" bestFit="1" customWidth="1"/>
    <col min="23" max="23" width="6.5703125" bestFit="1" customWidth="1"/>
    <col min="24" max="24" width="6.42578125" bestFit="1" customWidth="1"/>
    <col min="25" max="25" width="12.7109375" bestFit="1" customWidth="1"/>
    <col min="26" max="26" width="13.42578125" bestFit="1" customWidth="1"/>
    <col min="27" max="27" width="1.7109375" bestFit="1" customWidth="1"/>
  </cols>
  <sheetData>
    <row r="1" spans="1:27" ht="18.75" x14ac:dyDescent="0.3">
      <c r="A1" s="287" t="s">
        <v>227</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295</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174</v>
      </c>
      <c r="R3" s="280"/>
      <c r="S3" s="279"/>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38">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09">
        <f t="shared" si="4"/>
        <v>0</v>
      </c>
      <c r="T7" s="70">
        <v>0</v>
      </c>
      <c r="U7" s="208">
        <v>0</v>
      </c>
      <c r="V7" s="207">
        <f t="shared" si="5"/>
        <v>1</v>
      </c>
      <c r="W7" s="206">
        <v>0</v>
      </c>
      <c r="X7" s="205">
        <v>0</v>
      </c>
      <c r="Y7" s="204">
        <f t="shared" si="6"/>
        <v>1</v>
      </c>
      <c r="Z7" s="203">
        <f t="shared" si="7"/>
        <v>0</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4">
        <f t="shared" si="4"/>
        <v>0</v>
      </c>
      <c r="T8" s="81">
        <v>0</v>
      </c>
      <c r="U8" s="223">
        <v>0</v>
      </c>
      <c r="V8" s="222">
        <f t="shared" si="5"/>
        <v>1</v>
      </c>
      <c r="W8" s="221">
        <v>0</v>
      </c>
      <c r="X8" s="220">
        <v>0</v>
      </c>
      <c r="Y8" s="219">
        <f t="shared" si="6"/>
        <v>1</v>
      </c>
      <c r="Z8" s="218">
        <f t="shared" si="7"/>
        <v>0</v>
      </c>
    </row>
    <row r="9" spans="1:27" ht="15" x14ac:dyDescent="0.2">
      <c r="A9" s="405"/>
      <c r="B9" s="201" t="s">
        <v>19</v>
      </c>
      <c r="C9" s="200">
        <f t="shared" si="0"/>
        <v>1</v>
      </c>
      <c r="D9" s="195">
        <v>0</v>
      </c>
      <c r="E9" s="199">
        <v>0</v>
      </c>
      <c r="F9" s="191">
        <v>9.6093299999999999</v>
      </c>
      <c r="G9" s="198">
        <v>6.0768888044069602E-3</v>
      </c>
      <c r="H9" s="197">
        <f t="shared" si="1"/>
        <v>-9.6093299999999999</v>
      </c>
      <c r="I9" s="195">
        <v>0</v>
      </c>
      <c r="J9" s="199">
        <v>0</v>
      </c>
      <c r="K9" s="191">
        <v>16.015549999999998</v>
      </c>
      <c r="L9" s="198">
        <v>1.0128148007344932E-2</v>
      </c>
      <c r="M9" s="197">
        <f t="shared" si="2"/>
        <v>-16.015549999999998</v>
      </c>
      <c r="N9" s="195">
        <v>0</v>
      </c>
      <c r="O9" s="54">
        <v>0</v>
      </c>
      <c r="P9" s="196">
        <f t="shared" si="3"/>
        <v>0</v>
      </c>
      <c r="Q9" s="195">
        <v>0</v>
      </c>
      <c r="R9" s="54">
        <v>18.299999999999997</v>
      </c>
      <c r="S9" s="194">
        <f t="shared" si="4"/>
        <v>-18.299999999999997</v>
      </c>
      <c r="T9" s="58">
        <v>0</v>
      </c>
      <c r="U9" s="193">
        <v>0</v>
      </c>
      <c r="V9" s="192">
        <f t="shared" si="5"/>
        <v>1</v>
      </c>
      <c r="W9" s="191">
        <v>18.299999999999997</v>
      </c>
      <c r="X9" s="190">
        <v>1.1572821947070955E-2</v>
      </c>
      <c r="Y9" s="189">
        <f t="shared" si="6"/>
        <v>0.52510000000000012</v>
      </c>
      <c r="Z9" s="188">
        <f t="shared" si="7"/>
        <v>-18.299999999999997</v>
      </c>
    </row>
    <row r="10" spans="1:27" ht="15" x14ac:dyDescent="0.2">
      <c r="A10" s="405"/>
      <c r="B10" s="217" t="s">
        <v>18</v>
      </c>
      <c r="C10" s="215">
        <f t="shared" si="0"/>
        <v>0.64</v>
      </c>
      <c r="D10" s="210">
        <v>22.66236</v>
      </c>
      <c r="E10" s="214">
        <v>1.4331555022801814E-2</v>
      </c>
      <c r="F10" s="206">
        <v>54.345847500000012</v>
      </c>
      <c r="G10" s="213">
        <v>3.4368022769408278E-2</v>
      </c>
      <c r="H10" s="212">
        <f t="shared" si="1"/>
        <v>-31.683487500000012</v>
      </c>
      <c r="I10" s="210">
        <v>35.409937499999998</v>
      </c>
      <c r="J10" s="214">
        <v>2.2393054723127831E-2</v>
      </c>
      <c r="K10" s="206">
        <v>84.915386718750014</v>
      </c>
      <c r="L10" s="213">
        <v>5.3700035577200433E-2</v>
      </c>
      <c r="M10" s="212">
        <f t="shared" si="2"/>
        <v>-49.505449218750016</v>
      </c>
      <c r="N10" s="210">
        <v>0</v>
      </c>
      <c r="O10" s="66">
        <v>11.315000000000007</v>
      </c>
      <c r="P10" s="211">
        <f t="shared" si="3"/>
        <v>-11.315000000000007</v>
      </c>
      <c r="Q10" s="210">
        <v>39.100000000000009</v>
      </c>
      <c r="R10" s="66">
        <v>85.61</v>
      </c>
      <c r="S10" s="209">
        <f t="shared" si="4"/>
        <v>-46.509999999999991</v>
      </c>
      <c r="T10" s="70">
        <v>39.100000000000009</v>
      </c>
      <c r="U10" s="208">
        <v>2.4726630474123216E-2</v>
      </c>
      <c r="V10" s="207">
        <f t="shared" si="5"/>
        <v>0.57959999999999989</v>
      </c>
      <c r="W10" s="206">
        <v>96.925000000000011</v>
      </c>
      <c r="X10" s="205">
        <v>6.1294850667751512E-2</v>
      </c>
      <c r="Y10" s="204">
        <f t="shared" si="6"/>
        <v>0.56070000000000009</v>
      </c>
      <c r="Z10" s="203">
        <f t="shared" si="7"/>
        <v>-57.825000000000003</v>
      </c>
    </row>
    <row r="11" spans="1:27" ht="15" x14ac:dyDescent="0.2">
      <c r="A11" s="405"/>
      <c r="B11" s="217" t="s">
        <v>17</v>
      </c>
      <c r="C11" s="215">
        <f t="shared" si="0"/>
        <v>0.68999999999999984</v>
      </c>
      <c r="D11" s="210">
        <v>165.28821199999999</v>
      </c>
      <c r="E11" s="214">
        <v>0.10452737953587053</v>
      </c>
      <c r="F11" s="206">
        <v>195.31619600000002</v>
      </c>
      <c r="G11" s="213">
        <v>0.12351691582990235</v>
      </c>
      <c r="H11" s="212">
        <f t="shared" si="1"/>
        <v>-30.027984000000032</v>
      </c>
      <c r="I11" s="210">
        <v>239.54813333333337</v>
      </c>
      <c r="J11" s="214">
        <v>0.15148895584908775</v>
      </c>
      <c r="K11" s="206">
        <v>283.06695072463776</v>
      </c>
      <c r="L11" s="213">
        <v>0.1790100229418875</v>
      </c>
      <c r="M11" s="212">
        <f t="shared" si="2"/>
        <v>-43.518817391304395</v>
      </c>
      <c r="N11" s="210">
        <v>0</v>
      </c>
      <c r="O11" s="66">
        <v>0</v>
      </c>
      <c r="P11" s="211">
        <f t="shared" si="3"/>
        <v>0</v>
      </c>
      <c r="Q11" s="210">
        <v>264.20749999999998</v>
      </c>
      <c r="R11" s="66">
        <v>322.73</v>
      </c>
      <c r="S11" s="209">
        <f t="shared" si="4"/>
        <v>-58.522500000000036</v>
      </c>
      <c r="T11" s="70">
        <v>264.20749999999998</v>
      </c>
      <c r="U11" s="208">
        <v>0.16708340718649381</v>
      </c>
      <c r="V11" s="207">
        <f t="shared" si="5"/>
        <v>0.62560000000000004</v>
      </c>
      <c r="W11" s="206">
        <v>322.73</v>
      </c>
      <c r="X11" s="205">
        <v>0.20409272278569457</v>
      </c>
      <c r="Y11" s="204">
        <f t="shared" si="6"/>
        <v>0.60520000000000007</v>
      </c>
      <c r="Z11" s="203">
        <f t="shared" si="7"/>
        <v>-58.522500000000036</v>
      </c>
    </row>
    <row r="12" spans="1:27" ht="15" x14ac:dyDescent="0.2">
      <c r="A12" s="405"/>
      <c r="B12" s="217" t="s">
        <v>16</v>
      </c>
      <c r="C12" s="215">
        <f t="shared" si="0"/>
        <v>0.69000000000000006</v>
      </c>
      <c r="D12" s="210">
        <v>412.88974400000006</v>
      </c>
      <c r="E12" s="214">
        <v>0.26110926154586528</v>
      </c>
      <c r="F12" s="206">
        <v>402.30518699999999</v>
      </c>
      <c r="G12" s="213">
        <v>0.25441564467399375</v>
      </c>
      <c r="H12" s="212">
        <f t="shared" si="1"/>
        <v>10.584557000000075</v>
      </c>
      <c r="I12" s="210">
        <v>598.39093333333335</v>
      </c>
      <c r="J12" s="214">
        <v>0.37841921963168879</v>
      </c>
      <c r="K12" s="206">
        <v>583.05099565217392</v>
      </c>
      <c r="L12" s="213">
        <v>0.3687183256144837</v>
      </c>
      <c r="M12" s="212">
        <f t="shared" si="2"/>
        <v>15.339937681159427</v>
      </c>
      <c r="N12" s="210">
        <v>0</v>
      </c>
      <c r="O12" s="66">
        <v>0</v>
      </c>
      <c r="P12" s="211">
        <f t="shared" si="3"/>
        <v>0</v>
      </c>
      <c r="Q12" s="210">
        <v>659.99</v>
      </c>
      <c r="R12" s="66">
        <v>664.74749999999995</v>
      </c>
      <c r="S12" s="209">
        <f t="shared" si="4"/>
        <v>-4.7574999999999363</v>
      </c>
      <c r="T12" s="70">
        <v>659.99</v>
      </c>
      <c r="U12" s="208">
        <v>0.41737413929965672</v>
      </c>
      <c r="V12" s="207">
        <f t="shared" si="5"/>
        <v>0.62560000000000004</v>
      </c>
      <c r="W12" s="206">
        <v>664.74749999999995</v>
      </c>
      <c r="X12" s="205">
        <v>0.42038275722735252</v>
      </c>
      <c r="Y12" s="204">
        <f t="shared" si="6"/>
        <v>0.60520000000000007</v>
      </c>
      <c r="Z12" s="203">
        <f t="shared" si="7"/>
        <v>-4.7574999999999363</v>
      </c>
    </row>
    <row r="13" spans="1:27" ht="15" x14ac:dyDescent="0.2">
      <c r="A13" s="405"/>
      <c r="B13" s="217" t="s">
        <v>15</v>
      </c>
      <c r="C13" s="215">
        <f t="shared" si="0"/>
        <v>0.74</v>
      </c>
      <c r="D13" s="210">
        <v>347.16179299999999</v>
      </c>
      <c r="E13" s="214">
        <v>0.21954325755102438</v>
      </c>
      <c r="F13" s="206">
        <v>328.839158</v>
      </c>
      <c r="G13" s="213">
        <v>0.20795612157151552</v>
      </c>
      <c r="H13" s="212">
        <f t="shared" si="1"/>
        <v>18.322634999999991</v>
      </c>
      <c r="I13" s="210">
        <v>469.13755810810812</v>
      </c>
      <c r="J13" s="214">
        <v>0.29668007777165462</v>
      </c>
      <c r="K13" s="206">
        <v>444.37724054054053</v>
      </c>
      <c r="L13" s="213">
        <v>0.28102178590745341</v>
      </c>
      <c r="M13" s="212">
        <f t="shared" si="2"/>
        <v>24.760317567567597</v>
      </c>
      <c r="N13" s="210">
        <v>0</v>
      </c>
      <c r="O13" s="66">
        <v>0</v>
      </c>
      <c r="P13" s="211">
        <f t="shared" si="3"/>
        <v>0</v>
      </c>
      <c r="Q13" s="210">
        <v>768.39750000000004</v>
      </c>
      <c r="R13" s="66">
        <v>506.14</v>
      </c>
      <c r="S13" s="209">
        <f t="shared" si="4"/>
        <v>262.25750000000005</v>
      </c>
      <c r="T13" s="70">
        <v>768.39750000000004</v>
      </c>
      <c r="U13" s="208">
        <v>0.48593046137442691</v>
      </c>
      <c r="V13" s="207">
        <f t="shared" si="5"/>
        <v>0.45179974297157394</v>
      </c>
      <c r="W13" s="206">
        <v>506.14</v>
      </c>
      <c r="X13" s="205">
        <v>0.32008022405958986</v>
      </c>
      <c r="Y13" s="204">
        <f t="shared" si="6"/>
        <v>0.64970000000000006</v>
      </c>
      <c r="Z13" s="203">
        <f t="shared" si="7"/>
        <v>262.25750000000005</v>
      </c>
    </row>
    <row r="14" spans="1:27" ht="15" x14ac:dyDescent="0.2">
      <c r="A14" s="405"/>
      <c r="B14" s="262" t="s">
        <v>14</v>
      </c>
      <c r="C14" s="186">
        <f t="shared" si="0"/>
        <v>0.74</v>
      </c>
      <c r="D14" s="181">
        <v>178.19226999999998</v>
      </c>
      <c r="E14" s="185">
        <v>0.11268783666586166</v>
      </c>
      <c r="F14" s="177">
        <v>151.328124</v>
      </c>
      <c r="G14" s="184">
        <v>9.5699094788867511E-2</v>
      </c>
      <c r="H14" s="183">
        <f t="shared" si="1"/>
        <v>26.864145999999977</v>
      </c>
      <c r="I14" s="181">
        <v>240.80036486486483</v>
      </c>
      <c r="J14" s="185">
        <v>0.15228086035927252</v>
      </c>
      <c r="K14" s="177">
        <v>204.4974648648649</v>
      </c>
      <c r="L14" s="184">
        <v>0.1293231010660372</v>
      </c>
      <c r="M14" s="183">
        <f t="shared" si="2"/>
        <v>36.302899999999937</v>
      </c>
      <c r="N14" s="181">
        <v>0</v>
      </c>
      <c r="O14" s="43">
        <v>0</v>
      </c>
      <c r="P14" s="182">
        <f t="shared" si="3"/>
        <v>0</v>
      </c>
      <c r="Q14" s="181">
        <v>371.24499999999995</v>
      </c>
      <c r="R14" s="43">
        <v>232.92000000000002</v>
      </c>
      <c r="S14" s="180">
        <f t="shared" si="4"/>
        <v>138.32499999999993</v>
      </c>
      <c r="T14" s="47">
        <v>371.24499999999995</v>
      </c>
      <c r="U14" s="179">
        <v>0.23477334860270768</v>
      </c>
      <c r="V14" s="178">
        <f t="shared" si="5"/>
        <v>0.47998564290428153</v>
      </c>
      <c r="W14" s="177">
        <v>232.92000000000002</v>
      </c>
      <c r="X14" s="176">
        <v>0.14729735999517857</v>
      </c>
      <c r="Y14" s="175">
        <f t="shared" si="6"/>
        <v>0.64969999999999994</v>
      </c>
      <c r="Z14" s="174">
        <f t="shared" si="7"/>
        <v>138.32499999999993</v>
      </c>
    </row>
    <row r="15" spans="1:27"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2">
        <f t="shared" si="4"/>
        <v>0</v>
      </c>
      <c r="T15" s="25">
        <v>0</v>
      </c>
      <c r="U15" s="151">
        <v>0</v>
      </c>
      <c r="V15" s="150">
        <f t="shared" si="5"/>
        <v>1</v>
      </c>
      <c r="W15" s="149">
        <v>0</v>
      </c>
      <c r="X15" s="148">
        <v>0</v>
      </c>
      <c r="Y15" s="147">
        <f t="shared" si="6"/>
        <v>1</v>
      </c>
      <c r="Z15" s="146">
        <f t="shared" si="7"/>
        <v>0</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4">
        <f t="shared" si="4"/>
        <v>0</v>
      </c>
      <c r="T16" s="58">
        <v>0</v>
      </c>
      <c r="U16" s="193">
        <v>0</v>
      </c>
      <c r="V16" s="192">
        <f t="shared" si="5"/>
        <v>1</v>
      </c>
      <c r="W16" s="191">
        <v>0</v>
      </c>
      <c r="X16" s="190">
        <v>0</v>
      </c>
      <c r="Y16" s="189">
        <f t="shared" si="6"/>
        <v>1</v>
      </c>
      <c r="Z16" s="188">
        <f t="shared" si="7"/>
        <v>0</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0">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0.71130150808140546</v>
      </c>
      <c r="D18" s="167">
        <f>SUM(D6:D17)</f>
        <v>1126.194379</v>
      </c>
      <c r="E18" s="171">
        <v>0.71219929032142371</v>
      </c>
      <c r="F18" s="163">
        <f>SUM(F6:F17)</f>
        <v>1141.7438425</v>
      </c>
      <c r="G18" s="170">
        <v>0.72203268843809443</v>
      </c>
      <c r="H18" s="169">
        <f>SUM(H6:H17)</f>
        <v>-15.549463500000002</v>
      </c>
      <c r="I18" s="167">
        <f>SUM(I6:I17)</f>
        <v>1583.2869271396396</v>
      </c>
      <c r="J18" s="171">
        <v>1.0012621683348315</v>
      </c>
      <c r="K18" s="163">
        <f>SUM(K6:K17)</f>
        <v>1615.9235885009671</v>
      </c>
      <c r="L18" s="170">
        <v>1.0219014191144071</v>
      </c>
      <c r="M18" s="169">
        <f t="shared" ref="M18:T18" si="8">SUM(M6:M17)</f>
        <v>-32.636661361327441</v>
      </c>
      <c r="N18" s="167">
        <f t="shared" si="8"/>
        <v>0</v>
      </c>
      <c r="O18" s="32">
        <f t="shared" si="8"/>
        <v>11.315000000000007</v>
      </c>
      <c r="P18" s="168">
        <f t="shared" si="8"/>
        <v>-11.315000000000007</v>
      </c>
      <c r="Q18" s="167">
        <f t="shared" si="8"/>
        <v>2102.94</v>
      </c>
      <c r="R18" s="32">
        <f t="shared" si="8"/>
        <v>1830.4474999999998</v>
      </c>
      <c r="S18" s="166">
        <f t="shared" si="8"/>
        <v>272.49250000000001</v>
      </c>
      <c r="T18" s="36">
        <f t="shared" si="8"/>
        <v>2102.94</v>
      </c>
      <c r="U18" s="165">
        <v>1.3298879869374083</v>
      </c>
      <c r="V18" s="164">
        <f t="shared" si="5"/>
        <v>0.53553329101163138</v>
      </c>
      <c r="W18" s="163">
        <f>SUM(W6:W17)</f>
        <v>1841.7624999999998</v>
      </c>
      <c r="X18" s="162">
        <v>1.1647207366826378</v>
      </c>
      <c r="Y18" s="161">
        <f t="shared" si="6"/>
        <v>0.61991914945602389</v>
      </c>
      <c r="Z18" s="160">
        <f>SUM(Z6:Z17)</f>
        <v>261.17750000000001</v>
      </c>
    </row>
    <row r="19" spans="1:26" ht="15" x14ac:dyDescent="0.2">
      <c r="A19" s="405"/>
      <c r="B19" s="159" t="s">
        <v>9</v>
      </c>
      <c r="C19" s="158">
        <f t="shared" si="0"/>
        <v>0.71130150808140546</v>
      </c>
      <c r="D19" s="153">
        <f>SUM(D9:D14)</f>
        <v>1126.194379</v>
      </c>
      <c r="E19" s="157">
        <v>0.71219929032142371</v>
      </c>
      <c r="F19" s="149">
        <f>SUM(F9:F14)</f>
        <v>1141.7438425</v>
      </c>
      <c r="G19" s="156">
        <v>0.72203268843809443</v>
      </c>
      <c r="H19" s="155">
        <f>SUM(H9:H14)</f>
        <v>-15.549463500000002</v>
      </c>
      <c r="I19" s="153">
        <f>SUM(I9:I14)</f>
        <v>1583.2869271396396</v>
      </c>
      <c r="J19" s="157">
        <v>1.0012621683348315</v>
      </c>
      <c r="K19" s="149">
        <f>SUM(K9:K14)</f>
        <v>1615.9235885009671</v>
      </c>
      <c r="L19" s="156">
        <v>1.0219014191144071</v>
      </c>
      <c r="M19" s="155">
        <f t="shared" ref="M19:T19" si="9">SUM(M9:M14)</f>
        <v>-32.636661361327441</v>
      </c>
      <c r="N19" s="153">
        <f t="shared" si="9"/>
        <v>0</v>
      </c>
      <c r="O19" s="21">
        <f t="shared" si="9"/>
        <v>11.315000000000007</v>
      </c>
      <c r="P19" s="154">
        <f t="shared" si="9"/>
        <v>-11.315000000000007</v>
      </c>
      <c r="Q19" s="153">
        <f t="shared" si="9"/>
        <v>2102.94</v>
      </c>
      <c r="R19" s="21">
        <f t="shared" si="9"/>
        <v>1830.4474999999998</v>
      </c>
      <c r="S19" s="152">
        <f t="shared" si="9"/>
        <v>272.49250000000001</v>
      </c>
      <c r="T19" s="25">
        <f t="shared" si="9"/>
        <v>2102.94</v>
      </c>
      <c r="U19" s="151">
        <v>1.3298879869374083</v>
      </c>
      <c r="V19" s="150">
        <f t="shared" si="5"/>
        <v>0.53553329101163138</v>
      </c>
      <c r="W19" s="149">
        <f>SUM(W9:W14)</f>
        <v>1841.7624999999998</v>
      </c>
      <c r="X19" s="148">
        <v>1.1647207366826378</v>
      </c>
      <c r="Y19" s="147">
        <f t="shared" si="6"/>
        <v>0.61991914945602389</v>
      </c>
      <c r="Z19" s="146">
        <f>SUM(Z9:Z14)</f>
        <v>261.17750000000001</v>
      </c>
    </row>
    <row r="20" spans="1:26"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T20" si="10">SUM(M6:M8,M15:M17)</f>
        <v>0</v>
      </c>
      <c r="N20" s="255">
        <f t="shared" si="10"/>
        <v>0</v>
      </c>
      <c r="O20" s="254">
        <f t="shared" si="10"/>
        <v>0</v>
      </c>
      <c r="P20" s="256">
        <f t="shared" si="10"/>
        <v>0</v>
      </c>
      <c r="Q20" s="255">
        <f t="shared" si="10"/>
        <v>0</v>
      </c>
      <c r="R20" s="254">
        <f t="shared" si="10"/>
        <v>0</v>
      </c>
      <c r="S20" s="253">
        <f t="shared" si="10"/>
        <v>0</v>
      </c>
      <c r="T20" s="252">
        <f t="shared" si="10"/>
        <v>0</v>
      </c>
      <c r="U20" s="251">
        <v>0</v>
      </c>
      <c r="V20" s="250">
        <f t="shared" si="5"/>
        <v>1</v>
      </c>
      <c r="W20" s="249">
        <f>SUM(W6:W8,W15:W17)</f>
        <v>0</v>
      </c>
      <c r="X20" s="248">
        <v>0</v>
      </c>
      <c r="Y20" s="247">
        <f t="shared" si="6"/>
        <v>1</v>
      </c>
      <c r="Z20" s="246">
        <f>SUM(Z6:Z8,Z15:Z17)</f>
        <v>0</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v>
      </c>
      <c r="R21" s="88">
        <v>0</v>
      </c>
      <c r="S21" s="238">
        <f t="shared" ref="S21:S32" si="14">Q21-R21</f>
        <v>0</v>
      </c>
      <c r="T21" s="92">
        <v>0</v>
      </c>
      <c r="U21" s="237">
        <v>0</v>
      </c>
      <c r="V21" s="236">
        <f t="shared" si="5"/>
        <v>1</v>
      </c>
      <c r="W21" s="235">
        <v>0</v>
      </c>
      <c r="X21" s="234">
        <v>0</v>
      </c>
      <c r="Y21" s="233">
        <f t="shared" si="6"/>
        <v>1</v>
      </c>
      <c r="Z21" s="232">
        <f t="shared" ref="Z21:Z32" si="15">T21-W21</f>
        <v>0</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0</v>
      </c>
      <c r="R22" s="66">
        <v>0</v>
      </c>
      <c r="S22" s="209">
        <f t="shared" si="14"/>
        <v>0</v>
      </c>
      <c r="T22" s="70">
        <v>0</v>
      </c>
      <c r="U22" s="208">
        <v>0</v>
      </c>
      <c r="V22" s="207">
        <f t="shared" si="5"/>
        <v>1</v>
      </c>
      <c r="W22" s="206">
        <v>0</v>
      </c>
      <c r="X22" s="205">
        <v>0</v>
      </c>
      <c r="Y22" s="204">
        <f t="shared" si="6"/>
        <v>1</v>
      </c>
      <c r="Z22" s="203">
        <f t="shared" si="15"/>
        <v>0</v>
      </c>
    </row>
    <row r="23" spans="1:26" ht="15" x14ac:dyDescent="0.2">
      <c r="A23" s="405"/>
      <c r="B23" s="231" t="s">
        <v>20</v>
      </c>
      <c r="C23" s="230">
        <f t="shared" si="0"/>
        <v>1</v>
      </c>
      <c r="D23" s="225">
        <v>0</v>
      </c>
      <c r="E23" s="229">
        <v>0</v>
      </c>
      <c r="F23" s="221">
        <v>0</v>
      </c>
      <c r="G23" s="228">
        <v>0</v>
      </c>
      <c r="H23" s="227">
        <f t="shared" si="11"/>
        <v>0</v>
      </c>
      <c r="I23" s="225">
        <v>0</v>
      </c>
      <c r="J23" s="229">
        <v>0</v>
      </c>
      <c r="K23" s="221">
        <v>0</v>
      </c>
      <c r="L23" s="228">
        <v>0</v>
      </c>
      <c r="M23" s="227">
        <f t="shared" si="12"/>
        <v>0</v>
      </c>
      <c r="N23" s="225">
        <v>0</v>
      </c>
      <c r="O23" s="77">
        <v>0</v>
      </c>
      <c r="P23" s="226">
        <f t="shared" si="13"/>
        <v>0</v>
      </c>
      <c r="Q23" s="225">
        <v>0</v>
      </c>
      <c r="R23" s="77">
        <v>0</v>
      </c>
      <c r="S23" s="224">
        <f t="shared" si="14"/>
        <v>0</v>
      </c>
      <c r="T23" s="81">
        <v>0</v>
      </c>
      <c r="U23" s="223">
        <v>0</v>
      </c>
      <c r="V23" s="222">
        <f t="shared" si="5"/>
        <v>1</v>
      </c>
      <c r="W23" s="221">
        <v>0</v>
      </c>
      <c r="X23" s="220">
        <v>0</v>
      </c>
      <c r="Y23" s="219">
        <f t="shared" si="6"/>
        <v>1</v>
      </c>
      <c r="Z23" s="218">
        <f t="shared" si="15"/>
        <v>0</v>
      </c>
    </row>
    <row r="24" spans="1:26" ht="15" x14ac:dyDescent="0.2">
      <c r="A24" s="405"/>
      <c r="B24" s="201" t="s">
        <v>19</v>
      </c>
      <c r="C24" s="200">
        <f t="shared" si="0"/>
        <v>1</v>
      </c>
      <c r="D24" s="195">
        <v>0</v>
      </c>
      <c r="E24" s="199">
        <v>0</v>
      </c>
      <c r="F24" s="191">
        <v>26.509673499999995</v>
      </c>
      <c r="G24" s="198">
        <v>1.6764575480354389E-2</v>
      </c>
      <c r="H24" s="197">
        <f t="shared" si="11"/>
        <v>-26.509673499999995</v>
      </c>
      <c r="I24" s="195">
        <v>0</v>
      </c>
      <c r="J24" s="199">
        <v>0</v>
      </c>
      <c r="K24" s="191">
        <v>44.182789166666652</v>
      </c>
      <c r="L24" s="198">
        <v>2.7940959133923977E-2</v>
      </c>
      <c r="M24" s="197">
        <f t="shared" si="12"/>
        <v>-44.182789166666652</v>
      </c>
      <c r="N24" s="195">
        <v>0</v>
      </c>
      <c r="O24" s="54">
        <v>1.8816666666666666</v>
      </c>
      <c r="P24" s="196">
        <f t="shared" si="13"/>
        <v>-1.8816666666666666</v>
      </c>
      <c r="Q24" s="195">
        <v>0</v>
      </c>
      <c r="R24" s="54">
        <v>48.603333333333325</v>
      </c>
      <c r="S24" s="194">
        <f t="shared" si="14"/>
        <v>-48.603333333333325</v>
      </c>
      <c r="T24" s="58">
        <v>0</v>
      </c>
      <c r="U24" s="193">
        <v>0</v>
      </c>
      <c r="V24" s="192">
        <f t="shared" si="5"/>
        <v>1</v>
      </c>
      <c r="W24" s="191">
        <v>50.484999999999992</v>
      </c>
      <c r="X24" s="190">
        <v>3.1926443497151763E-2</v>
      </c>
      <c r="Y24" s="189">
        <f t="shared" si="6"/>
        <v>0.52510000000000001</v>
      </c>
      <c r="Z24" s="188">
        <f t="shared" si="15"/>
        <v>-50.484999999999992</v>
      </c>
    </row>
    <row r="25" spans="1:26" ht="15" x14ac:dyDescent="0.2">
      <c r="A25" s="405"/>
      <c r="B25" s="217" t="s">
        <v>18</v>
      </c>
      <c r="C25" s="215">
        <f t="shared" si="0"/>
        <v>0.64000000000000024</v>
      </c>
      <c r="D25" s="210">
        <v>20.685924000000004</v>
      </c>
      <c r="E25" s="214">
        <v>1.3081667487565136E-2</v>
      </c>
      <c r="F25" s="206">
        <v>65.772446250000002</v>
      </c>
      <c r="G25" s="213">
        <v>4.1594142594237431E-2</v>
      </c>
      <c r="H25" s="212">
        <f t="shared" si="11"/>
        <v>-45.086522250000002</v>
      </c>
      <c r="I25" s="210">
        <v>32.321756249999993</v>
      </c>
      <c r="J25" s="214">
        <v>2.0440105449320518E-2</v>
      </c>
      <c r="K25" s="206">
        <v>102.769447265625</v>
      </c>
      <c r="L25" s="213">
        <v>6.4990847803495982E-2</v>
      </c>
      <c r="M25" s="212">
        <f t="shared" si="12"/>
        <v>-70.447691015625011</v>
      </c>
      <c r="N25" s="210">
        <v>0</v>
      </c>
      <c r="O25" s="66">
        <v>41.918333333333329</v>
      </c>
      <c r="P25" s="211">
        <f t="shared" si="13"/>
        <v>-41.918333333333329</v>
      </c>
      <c r="Q25" s="210">
        <v>35.690000000000005</v>
      </c>
      <c r="R25" s="66">
        <v>75.385833333333338</v>
      </c>
      <c r="S25" s="209">
        <f t="shared" si="14"/>
        <v>-39.695833333333333</v>
      </c>
      <c r="T25" s="70">
        <v>35.690000000000005</v>
      </c>
      <c r="U25" s="208">
        <v>2.2570164747351854E-2</v>
      </c>
      <c r="V25" s="207">
        <f t="shared" si="5"/>
        <v>0.5796</v>
      </c>
      <c r="W25" s="206">
        <v>117.30416666666667</v>
      </c>
      <c r="X25" s="205">
        <v>7.4182526474473751E-2</v>
      </c>
      <c r="Y25" s="204">
        <f t="shared" si="6"/>
        <v>0.56069999999999998</v>
      </c>
      <c r="Z25" s="203">
        <f t="shared" si="15"/>
        <v>-81.614166666666677</v>
      </c>
    </row>
    <row r="26" spans="1:26" ht="15" x14ac:dyDescent="0.2">
      <c r="A26" s="405"/>
      <c r="B26" s="217" t="s">
        <v>17</v>
      </c>
      <c r="C26" s="215">
        <f t="shared" si="0"/>
        <v>0.68999999999999972</v>
      </c>
      <c r="D26" s="210">
        <v>137.45005466666666</v>
      </c>
      <c r="E26" s="214">
        <v>8.6922678015107446E-2</v>
      </c>
      <c r="F26" s="206">
        <v>186.81969233333336</v>
      </c>
      <c r="G26" s="213">
        <v>0.11814377243607892</v>
      </c>
      <c r="H26" s="212">
        <f t="shared" si="11"/>
        <v>-49.369637666666705</v>
      </c>
      <c r="I26" s="210">
        <v>199.20297777777785</v>
      </c>
      <c r="J26" s="214">
        <v>0.1259748956740688</v>
      </c>
      <c r="K26" s="206">
        <v>270.75317729468605</v>
      </c>
      <c r="L26" s="213">
        <v>0.17122285860301295</v>
      </c>
      <c r="M26" s="212">
        <f t="shared" si="12"/>
        <v>-71.550199516908208</v>
      </c>
      <c r="N26" s="210">
        <v>0</v>
      </c>
      <c r="O26" s="66">
        <v>26.849999999999998</v>
      </c>
      <c r="P26" s="211">
        <f t="shared" si="13"/>
        <v>-26.849999999999998</v>
      </c>
      <c r="Q26" s="210">
        <v>219.70916666666665</v>
      </c>
      <c r="R26" s="66">
        <v>281.84083333333331</v>
      </c>
      <c r="S26" s="209">
        <f t="shared" si="14"/>
        <v>-62.131666666666661</v>
      </c>
      <c r="T26" s="70">
        <v>219.70916666666665</v>
      </c>
      <c r="U26" s="208">
        <v>0.13894289964051701</v>
      </c>
      <c r="V26" s="207">
        <f t="shared" si="5"/>
        <v>0.62560000000000004</v>
      </c>
      <c r="W26" s="206">
        <v>308.69083333333333</v>
      </c>
      <c r="X26" s="205">
        <v>0.19521442900872257</v>
      </c>
      <c r="Y26" s="204">
        <f t="shared" si="6"/>
        <v>0.60520000000000007</v>
      </c>
      <c r="Z26" s="203">
        <f t="shared" si="15"/>
        <v>-88.981666666666683</v>
      </c>
    </row>
    <row r="27" spans="1:26" ht="15" x14ac:dyDescent="0.2">
      <c r="A27" s="405"/>
      <c r="B27" s="217" t="s">
        <v>16</v>
      </c>
      <c r="C27" s="215">
        <f t="shared" si="0"/>
        <v>0.69</v>
      </c>
      <c r="D27" s="210">
        <v>452.45320933333329</v>
      </c>
      <c r="E27" s="214">
        <v>0.28612898501320838</v>
      </c>
      <c r="F27" s="206">
        <v>460.87593866666674</v>
      </c>
      <c r="G27" s="213">
        <v>0.29145547420101253</v>
      </c>
      <c r="H27" s="212">
        <f t="shared" si="11"/>
        <v>-8.4227293333334501</v>
      </c>
      <c r="I27" s="210">
        <v>655.72928888888885</v>
      </c>
      <c r="J27" s="214">
        <v>0.41467968842493969</v>
      </c>
      <c r="K27" s="206">
        <v>667.93614299516912</v>
      </c>
      <c r="L27" s="213">
        <v>0.42239923797248191</v>
      </c>
      <c r="M27" s="212">
        <f t="shared" si="12"/>
        <v>-12.206854106280275</v>
      </c>
      <c r="N27" s="210">
        <v>0</v>
      </c>
      <c r="O27" s="66">
        <v>6.7125000000000012</v>
      </c>
      <c r="P27" s="211">
        <f t="shared" si="13"/>
        <v>-6.7125000000000012</v>
      </c>
      <c r="Q27" s="210">
        <v>723.23083333333341</v>
      </c>
      <c r="R27" s="66">
        <v>754.81416666666667</v>
      </c>
      <c r="S27" s="209">
        <f t="shared" si="14"/>
        <v>-31.583333333333258</v>
      </c>
      <c r="T27" s="70">
        <v>723.23083333333341</v>
      </c>
      <c r="U27" s="208">
        <v>0.45736730340986004</v>
      </c>
      <c r="V27" s="207">
        <f t="shared" si="5"/>
        <v>0.62559999999999982</v>
      </c>
      <c r="W27" s="206">
        <v>761.52666666666664</v>
      </c>
      <c r="X27" s="205">
        <v>0.48158538367649123</v>
      </c>
      <c r="Y27" s="204">
        <f t="shared" si="6"/>
        <v>0.60520000000000007</v>
      </c>
      <c r="Z27" s="203">
        <f t="shared" si="15"/>
        <v>-38.295833333333235</v>
      </c>
    </row>
    <row r="28" spans="1:26" ht="15" x14ac:dyDescent="0.2">
      <c r="A28" s="405"/>
      <c r="B28" s="217" t="s">
        <v>15</v>
      </c>
      <c r="C28" s="215">
        <f t="shared" si="0"/>
        <v>0.74</v>
      </c>
      <c r="D28" s="210">
        <v>360.66487066666667</v>
      </c>
      <c r="E28" s="214">
        <v>0.22808253150823804</v>
      </c>
      <c r="F28" s="206">
        <v>337.44172741666677</v>
      </c>
      <c r="G28" s="213">
        <v>0.21339634037732988</v>
      </c>
      <c r="H28" s="212">
        <f t="shared" si="11"/>
        <v>23.223143249999907</v>
      </c>
      <c r="I28" s="210">
        <v>487.38496036036037</v>
      </c>
      <c r="J28" s="214">
        <v>0.30821963717329465</v>
      </c>
      <c r="K28" s="206">
        <v>456.00233434684679</v>
      </c>
      <c r="L28" s="213">
        <v>0.28837343294233758</v>
      </c>
      <c r="M28" s="212">
        <f t="shared" si="12"/>
        <v>31.382626013513573</v>
      </c>
      <c r="N28" s="210">
        <v>0</v>
      </c>
      <c r="O28" s="66">
        <v>31.093333333333334</v>
      </c>
      <c r="P28" s="211">
        <f t="shared" si="13"/>
        <v>-31.093333333333334</v>
      </c>
      <c r="Q28" s="210">
        <v>788.50333333333322</v>
      </c>
      <c r="R28" s="66">
        <v>488.28749999999997</v>
      </c>
      <c r="S28" s="209">
        <f t="shared" si="14"/>
        <v>300.21583333333325</v>
      </c>
      <c r="T28" s="70">
        <v>788.50333333333322</v>
      </c>
      <c r="U28" s="208">
        <v>0.49864528263293428</v>
      </c>
      <c r="V28" s="207">
        <f t="shared" si="5"/>
        <v>0.45740437030492376</v>
      </c>
      <c r="W28" s="206">
        <v>519.38083333333327</v>
      </c>
      <c r="X28" s="205">
        <v>0.32845365611409849</v>
      </c>
      <c r="Y28" s="204">
        <f t="shared" si="6"/>
        <v>0.64970000000000028</v>
      </c>
      <c r="Z28" s="203">
        <f t="shared" si="15"/>
        <v>269.12249999999995</v>
      </c>
    </row>
    <row r="29" spans="1:26" ht="15" x14ac:dyDescent="0.2">
      <c r="A29" s="405"/>
      <c r="B29" s="216" t="s">
        <v>14</v>
      </c>
      <c r="C29" s="215">
        <f t="shared" si="0"/>
        <v>0.7400000000000001</v>
      </c>
      <c r="D29" s="210">
        <v>144.59603966666668</v>
      </c>
      <c r="E29" s="214">
        <v>9.1441760635788474E-2</v>
      </c>
      <c r="F29" s="206">
        <v>125.67255383333334</v>
      </c>
      <c r="G29" s="213">
        <v>7.9474649680156093E-2</v>
      </c>
      <c r="H29" s="212">
        <f t="shared" si="11"/>
        <v>18.923485833333345</v>
      </c>
      <c r="I29" s="210">
        <v>195.4000536036036</v>
      </c>
      <c r="J29" s="214">
        <v>0.12356994680511953</v>
      </c>
      <c r="K29" s="206">
        <v>169.82777545045045</v>
      </c>
      <c r="L29" s="213">
        <v>0.10739817524345417</v>
      </c>
      <c r="M29" s="212">
        <f t="shared" si="12"/>
        <v>25.57227815315315</v>
      </c>
      <c r="N29" s="210">
        <v>0</v>
      </c>
      <c r="O29" s="66">
        <v>20.447500000000002</v>
      </c>
      <c r="P29" s="211">
        <f t="shared" si="13"/>
        <v>-20.447500000000002</v>
      </c>
      <c r="Q29" s="210">
        <v>321.22083333333336</v>
      </c>
      <c r="R29" s="66">
        <v>172.98416666666665</v>
      </c>
      <c r="S29" s="209">
        <f t="shared" si="14"/>
        <v>148.23666666666671</v>
      </c>
      <c r="T29" s="70">
        <v>321.22083333333336</v>
      </c>
      <c r="U29" s="208">
        <v>0.2031383336681139</v>
      </c>
      <c r="V29" s="207">
        <f t="shared" si="5"/>
        <v>0.45014527285226935</v>
      </c>
      <c r="W29" s="206">
        <v>193.43166666666664</v>
      </c>
      <c r="X29" s="205">
        <v>0.12232514957696795</v>
      </c>
      <c r="Y29" s="204">
        <f t="shared" si="6"/>
        <v>0.64970000000000006</v>
      </c>
      <c r="Z29" s="203">
        <f t="shared" si="15"/>
        <v>127.78916666666672</v>
      </c>
    </row>
    <row r="30" spans="1:26" ht="15" x14ac:dyDescent="0.2">
      <c r="A30" s="405"/>
      <c r="B30" s="202" t="s">
        <v>13</v>
      </c>
      <c r="C30" s="158">
        <f t="shared" si="0"/>
        <v>1</v>
      </c>
      <c r="D30" s="153">
        <v>0</v>
      </c>
      <c r="E30" s="157">
        <v>0</v>
      </c>
      <c r="F30" s="149">
        <v>0</v>
      </c>
      <c r="G30" s="156">
        <v>0</v>
      </c>
      <c r="H30" s="155">
        <f t="shared" si="11"/>
        <v>0</v>
      </c>
      <c r="I30" s="153">
        <v>0</v>
      </c>
      <c r="J30" s="157">
        <v>0</v>
      </c>
      <c r="K30" s="149">
        <v>0</v>
      </c>
      <c r="L30" s="156">
        <v>0</v>
      </c>
      <c r="M30" s="155">
        <f t="shared" si="12"/>
        <v>0</v>
      </c>
      <c r="N30" s="153">
        <v>0</v>
      </c>
      <c r="O30" s="21">
        <v>0</v>
      </c>
      <c r="P30" s="154">
        <f t="shared" si="13"/>
        <v>0</v>
      </c>
      <c r="Q30" s="153">
        <v>0</v>
      </c>
      <c r="R30" s="21">
        <v>0</v>
      </c>
      <c r="S30" s="152">
        <f t="shared" si="14"/>
        <v>0</v>
      </c>
      <c r="T30" s="25">
        <v>0</v>
      </c>
      <c r="U30" s="151">
        <v>0</v>
      </c>
      <c r="V30" s="150">
        <f t="shared" si="5"/>
        <v>1</v>
      </c>
      <c r="W30" s="149">
        <v>0</v>
      </c>
      <c r="X30" s="148">
        <v>0</v>
      </c>
      <c r="Y30" s="147">
        <f t="shared" si="6"/>
        <v>1</v>
      </c>
      <c r="Z30" s="146">
        <f t="shared" si="15"/>
        <v>0</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0</v>
      </c>
      <c r="R31" s="54">
        <v>0</v>
      </c>
      <c r="S31" s="194">
        <f t="shared" si="14"/>
        <v>0</v>
      </c>
      <c r="T31" s="58">
        <v>0</v>
      </c>
      <c r="U31" s="193">
        <v>0</v>
      </c>
      <c r="V31" s="192">
        <f t="shared" si="5"/>
        <v>1</v>
      </c>
      <c r="W31" s="191">
        <v>0</v>
      </c>
      <c r="X31" s="190">
        <v>0</v>
      </c>
      <c r="Y31" s="189">
        <f t="shared" si="6"/>
        <v>1</v>
      </c>
      <c r="Z31" s="188">
        <f t="shared" si="15"/>
        <v>0</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v>
      </c>
      <c r="R32" s="43">
        <v>0</v>
      </c>
      <c r="S32" s="180">
        <f t="shared" si="14"/>
        <v>0</v>
      </c>
      <c r="T32" s="47">
        <v>0</v>
      </c>
      <c r="U32" s="179">
        <v>0</v>
      </c>
      <c r="V32" s="178">
        <f t="shared" si="5"/>
        <v>1</v>
      </c>
      <c r="W32" s="177">
        <v>0</v>
      </c>
      <c r="X32" s="176">
        <v>0</v>
      </c>
      <c r="Y32" s="175">
        <f t="shared" si="6"/>
        <v>1</v>
      </c>
      <c r="Z32" s="174">
        <f t="shared" si="15"/>
        <v>0</v>
      </c>
    </row>
    <row r="33" spans="1:26" ht="15" x14ac:dyDescent="0.2">
      <c r="A33" s="405"/>
      <c r="B33" s="173" t="s">
        <v>10</v>
      </c>
      <c r="C33" s="172">
        <f t="shared" si="0"/>
        <v>0.71071487531311039</v>
      </c>
      <c r="D33" s="167">
        <f>SUM(D21:D32)</f>
        <v>1115.8500983333333</v>
      </c>
      <c r="E33" s="171">
        <v>0.7056576226599075</v>
      </c>
      <c r="F33" s="163">
        <f>SUM(F21:F32)</f>
        <v>1203.092032</v>
      </c>
      <c r="G33" s="170">
        <v>0.76082895476916912</v>
      </c>
      <c r="H33" s="169">
        <f>SUM(H21:H32)</f>
        <v>-87.241933666666895</v>
      </c>
      <c r="I33" s="167">
        <f>SUM(I21:I32)</f>
        <v>1570.0390368806306</v>
      </c>
      <c r="J33" s="171">
        <v>0.99288427352674313</v>
      </c>
      <c r="K33" s="163">
        <f>SUM(K21:K32)</f>
        <v>1711.4716665194439</v>
      </c>
      <c r="L33" s="170">
        <v>1.0823255116987065</v>
      </c>
      <c r="M33" s="169">
        <f t="shared" ref="M33:T33" si="16">SUM(M21:M32)</f>
        <v>-141.43262963881341</v>
      </c>
      <c r="N33" s="167">
        <f t="shared" si="16"/>
        <v>0</v>
      </c>
      <c r="O33" s="32">
        <f t="shared" si="16"/>
        <v>128.90333333333334</v>
      </c>
      <c r="P33" s="168">
        <f t="shared" si="16"/>
        <v>-128.90333333333334</v>
      </c>
      <c r="Q33" s="167">
        <f t="shared" si="16"/>
        <v>2088.3541666666665</v>
      </c>
      <c r="R33" s="32">
        <f t="shared" si="16"/>
        <v>1821.9158333333332</v>
      </c>
      <c r="S33" s="166">
        <f t="shared" si="16"/>
        <v>266.43833333333339</v>
      </c>
      <c r="T33" s="36">
        <f t="shared" si="16"/>
        <v>2088.3541666666665</v>
      </c>
      <c r="U33" s="165">
        <v>1.3206639840987771</v>
      </c>
      <c r="V33" s="164">
        <f t="shared" si="5"/>
        <v>0.53432033519218691</v>
      </c>
      <c r="W33" s="163">
        <f>SUM(W21:W32)</f>
        <v>1950.8191666666664</v>
      </c>
      <c r="X33" s="162">
        <v>1.2336875883479057</v>
      </c>
      <c r="Y33" s="161">
        <f t="shared" si="6"/>
        <v>0.61671120140556346</v>
      </c>
      <c r="Z33" s="160">
        <f>SUM(Z21:Z32)</f>
        <v>137.53500000000011</v>
      </c>
    </row>
    <row r="34" spans="1:26" ht="15" x14ac:dyDescent="0.2">
      <c r="A34" s="405"/>
      <c r="B34" s="159" t="s">
        <v>9</v>
      </c>
      <c r="C34" s="158">
        <f t="shared" si="0"/>
        <v>0.71071487531311039</v>
      </c>
      <c r="D34" s="153">
        <f>SUM(D24:D29)</f>
        <v>1115.8500983333333</v>
      </c>
      <c r="E34" s="157">
        <v>0.7056576226599075</v>
      </c>
      <c r="F34" s="149">
        <f>SUM(F24:F29)</f>
        <v>1203.092032</v>
      </c>
      <c r="G34" s="156">
        <v>0.76082895476916912</v>
      </c>
      <c r="H34" s="155">
        <f>SUM(H24:H29)</f>
        <v>-87.241933666666895</v>
      </c>
      <c r="I34" s="153">
        <f>SUM(I24:I29)</f>
        <v>1570.0390368806306</v>
      </c>
      <c r="J34" s="157">
        <v>0.99288427352674313</v>
      </c>
      <c r="K34" s="149">
        <f>SUM(K24:K29)</f>
        <v>1711.4716665194439</v>
      </c>
      <c r="L34" s="156">
        <v>1.0823255116987065</v>
      </c>
      <c r="M34" s="155">
        <f t="shared" ref="M34:T34" si="17">SUM(M24:M29)</f>
        <v>-141.43262963881341</v>
      </c>
      <c r="N34" s="153">
        <f t="shared" si="17"/>
        <v>0</v>
      </c>
      <c r="O34" s="21">
        <f t="shared" si="17"/>
        <v>128.90333333333334</v>
      </c>
      <c r="P34" s="154">
        <f t="shared" si="17"/>
        <v>-128.90333333333334</v>
      </c>
      <c r="Q34" s="153">
        <f t="shared" si="17"/>
        <v>2088.3541666666665</v>
      </c>
      <c r="R34" s="21">
        <f t="shared" si="17"/>
        <v>1821.9158333333332</v>
      </c>
      <c r="S34" s="152">
        <f t="shared" si="17"/>
        <v>266.43833333333339</v>
      </c>
      <c r="T34" s="25">
        <f t="shared" si="17"/>
        <v>2088.3541666666665</v>
      </c>
      <c r="U34" s="151">
        <v>1.3206639840987771</v>
      </c>
      <c r="V34" s="150">
        <f t="shared" si="5"/>
        <v>0.53432033519218691</v>
      </c>
      <c r="W34" s="149">
        <f>SUM(W24:W29)</f>
        <v>1950.8191666666664</v>
      </c>
      <c r="X34" s="148">
        <v>1.2336875883479057</v>
      </c>
      <c r="Y34" s="147">
        <f t="shared" si="6"/>
        <v>0.61671120140556346</v>
      </c>
      <c r="Z34" s="146">
        <f>SUM(Z24:Z29)</f>
        <v>137.53500000000011</v>
      </c>
    </row>
    <row r="35" spans="1:26"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T35" si="18">SUM(M21:M23,M30:M32)</f>
        <v>0</v>
      </c>
      <c r="N35" s="255">
        <f t="shared" si="18"/>
        <v>0</v>
      </c>
      <c r="O35" s="254">
        <f t="shared" si="18"/>
        <v>0</v>
      </c>
      <c r="P35" s="256">
        <f t="shared" si="18"/>
        <v>0</v>
      </c>
      <c r="Q35" s="255">
        <f t="shared" si="18"/>
        <v>0</v>
      </c>
      <c r="R35" s="254">
        <f t="shared" si="18"/>
        <v>0</v>
      </c>
      <c r="S35" s="253">
        <f t="shared" si="18"/>
        <v>0</v>
      </c>
      <c r="T35" s="252">
        <f t="shared" si="18"/>
        <v>0</v>
      </c>
      <c r="U35" s="251">
        <v>0</v>
      </c>
      <c r="V35" s="250">
        <f t="shared" si="5"/>
        <v>1</v>
      </c>
      <c r="W35" s="249">
        <f>SUM(W21:W23,W30:W32)</f>
        <v>0</v>
      </c>
      <c r="X35" s="248">
        <v>0</v>
      </c>
      <c r="Y35" s="247">
        <f t="shared" si="6"/>
        <v>1</v>
      </c>
      <c r="Z35" s="246">
        <f>SUM(Z21:Z23,Z30:Z32)</f>
        <v>0</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38">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0</v>
      </c>
      <c r="R37" s="66">
        <v>0</v>
      </c>
      <c r="S37" s="209">
        <f t="shared" si="22"/>
        <v>0</v>
      </c>
      <c r="T37" s="70">
        <v>0</v>
      </c>
      <c r="U37" s="208">
        <v>0</v>
      </c>
      <c r="V37" s="207">
        <f t="shared" si="5"/>
        <v>1</v>
      </c>
      <c r="W37" s="206">
        <v>0</v>
      </c>
      <c r="X37" s="205">
        <v>0</v>
      </c>
      <c r="Y37" s="204">
        <f t="shared" si="6"/>
        <v>1</v>
      </c>
      <c r="Z37" s="203">
        <f t="shared" si="23"/>
        <v>0</v>
      </c>
    </row>
    <row r="38" spans="1:26" ht="15" x14ac:dyDescent="0.2">
      <c r="A38" s="405"/>
      <c r="B38" s="231" t="s">
        <v>20</v>
      </c>
      <c r="C38" s="230">
        <f t="shared" si="0"/>
        <v>1</v>
      </c>
      <c r="D38" s="225">
        <v>0</v>
      </c>
      <c r="E38" s="229">
        <v>0</v>
      </c>
      <c r="F38" s="221">
        <v>0</v>
      </c>
      <c r="G38" s="228">
        <v>0</v>
      </c>
      <c r="H38" s="227">
        <f t="shared" si="19"/>
        <v>0</v>
      </c>
      <c r="I38" s="225">
        <v>0</v>
      </c>
      <c r="J38" s="229">
        <v>0</v>
      </c>
      <c r="K38" s="221">
        <v>0</v>
      </c>
      <c r="L38" s="228">
        <v>0</v>
      </c>
      <c r="M38" s="227">
        <f t="shared" si="20"/>
        <v>0</v>
      </c>
      <c r="N38" s="225">
        <v>0</v>
      </c>
      <c r="O38" s="77">
        <v>0</v>
      </c>
      <c r="P38" s="226">
        <f t="shared" si="21"/>
        <v>0</v>
      </c>
      <c r="Q38" s="225">
        <v>0</v>
      </c>
      <c r="R38" s="77">
        <v>0</v>
      </c>
      <c r="S38" s="224">
        <f t="shared" si="22"/>
        <v>0</v>
      </c>
      <c r="T38" s="81">
        <v>0</v>
      </c>
      <c r="U38" s="223">
        <v>0</v>
      </c>
      <c r="V38" s="222">
        <f t="shared" si="5"/>
        <v>1</v>
      </c>
      <c r="W38" s="221">
        <v>0</v>
      </c>
      <c r="X38" s="220">
        <v>0</v>
      </c>
      <c r="Y38" s="219">
        <f t="shared" si="6"/>
        <v>1</v>
      </c>
      <c r="Z38" s="218">
        <f t="shared" si="23"/>
        <v>0</v>
      </c>
    </row>
    <row r="39" spans="1:26" ht="15" x14ac:dyDescent="0.2">
      <c r="A39" s="405"/>
      <c r="B39" s="201" t="s">
        <v>19</v>
      </c>
      <c r="C39" s="200">
        <f t="shared" si="0"/>
        <v>1</v>
      </c>
      <c r="D39" s="195">
        <v>0</v>
      </c>
      <c r="E39" s="199">
        <v>0</v>
      </c>
      <c r="F39" s="191">
        <v>17.773322249999996</v>
      </c>
      <c r="G39" s="198">
        <v>1.1239753759954346E-2</v>
      </c>
      <c r="H39" s="197">
        <f t="shared" si="19"/>
        <v>-17.773322249999996</v>
      </c>
      <c r="I39" s="195">
        <v>0</v>
      </c>
      <c r="J39" s="199">
        <v>0</v>
      </c>
      <c r="K39" s="191">
        <v>29.622203749999997</v>
      </c>
      <c r="L39" s="198">
        <v>1.8732922933257245E-2</v>
      </c>
      <c r="M39" s="197">
        <f t="shared" si="20"/>
        <v>-29.622203749999997</v>
      </c>
      <c r="N39" s="195">
        <v>0</v>
      </c>
      <c r="O39" s="54">
        <v>17.237499999999997</v>
      </c>
      <c r="P39" s="196">
        <f t="shared" si="21"/>
        <v>-17.237499999999997</v>
      </c>
      <c r="Q39" s="195">
        <v>0</v>
      </c>
      <c r="R39" s="54">
        <v>16.61</v>
      </c>
      <c r="S39" s="194">
        <f t="shared" si="22"/>
        <v>-16.61</v>
      </c>
      <c r="T39" s="58">
        <v>0</v>
      </c>
      <c r="U39" s="193">
        <v>0</v>
      </c>
      <c r="V39" s="192">
        <f t="shared" si="5"/>
        <v>1</v>
      </c>
      <c r="W39" s="191">
        <v>33.847499999999997</v>
      </c>
      <c r="X39" s="190">
        <v>2.1404977642266895E-2</v>
      </c>
      <c r="Y39" s="189">
        <f t="shared" si="6"/>
        <v>0.5250999999999999</v>
      </c>
      <c r="Z39" s="188">
        <f t="shared" si="23"/>
        <v>-33.847499999999997</v>
      </c>
    </row>
    <row r="40" spans="1:26" ht="15" x14ac:dyDescent="0.2">
      <c r="A40" s="405"/>
      <c r="B40" s="217" t="s">
        <v>18</v>
      </c>
      <c r="C40" s="215">
        <f t="shared" si="0"/>
        <v>0.64</v>
      </c>
      <c r="D40" s="210">
        <v>22.991282999999999</v>
      </c>
      <c r="E40" s="214">
        <v>1.4539564165396188E-2</v>
      </c>
      <c r="F40" s="206">
        <v>100.21250925</v>
      </c>
      <c r="G40" s="213">
        <v>6.3373853902702254E-2</v>
      </c>
      <c r="H40" s="212">
        <f t="shared" si="19"/>
        <v>-77.221226250000001</v>
      </c>
      <c r="I40" s="210">
        <v>35.923879687499998</v>
      </c>
      <c r="J40" s="214">
        <v>2.2718069008431541E-2</v>
      </c>
      <c r="K40" s="206">
        <v>156.582045703125</v>
      </c>
      <c r="L40" s="213">
        <v>9.9021646722972284E-2</v>
      </c>
      <c r="M40" s="212">
        <f t="shared" si="20"/>
        <v>-120.658166015625</v>
      </c>
      <c r="N40" s="210">
        <v>0</v>
      </c>
      <c r="O40" s="66">
        <v>7.6374999999999993</v>
      </c>
      <c r="P40" s="211">
        <f t="shared" si="21"/>
        <v>-7.6374999999999993</v>
      </c>
      <c r="Q40" s="210">
        <v>39.667500000000004</v>
      </c>
      <c r="R40" s="66">
        <v>171.09</v>
      </c>
      <c r="S40" s="209">
        <f t="shared" si="22"/>
        <v>-131.42250000000001</v>
      </c>
      <c r="T40" s="70">
        <v>39.667500000000004</v>
      </c>
      <c r="U40" s="208">
        <v>2.5085514433050706E-2</v>
      </c>
      <c r="V40" s="207">
        <f t="shared" si="5"/>
        <v>0.57959999999999989</v>
      </c>
      <c r="W40" s="206">
        <v>178.72749999999999</v>
      </c>
      <c r="X40" s="205">
        <v>0.11302631336312156</v>
      </c>
      <c r="Y40" s="204">
        <f t="shared" si="6"/>
        <v>0.56069999999999998</v>
      </c>
      <c r="Z40" s="203">
        <f t="shared" si="23"/>
        <v>-139.06</v>
      </c>
    </row>
    <row r="41" spans="1:26" ht="15" x14ac:dyDescent="0.2">
      <c r="A41" s="405"/>
      <c r="B41" s="217" t="s">
        <v>17</v>
      </c>
      <c r="C41" s="215">
        <f t="shared" si="0"/>
        <v>0.68999999999999984</v>
      </c>
      <c r="D41" s="210">
        <v>186.128512</v>
      </c>
      <c r="E41" s="214">
        <v>0.11770667357857821</v>
      </c>
      <c r="F41" s="206">
        <v>234.43632400000001</v>
      </c>
      <c r="G41" s="213">
        <v>0.14825627516818787</v>
      </c>
      <c r="H41" s="212">
        <f t="shared" si="19"/>
        <v>-48.307812000000013</v>
      </c>
      <c r="I41" s="210">
        <v>269.75146666666672</v>
      </c>
      <c r="J41" s="214">
        <v>0.17058938199793947</v>
      </c>
      <c r="K41" s="206">
        <v>339.76278840579715</v>
      </c>
      <c r="L41" s="213">
        <v>0.21486416691041724</v>
      </c>
      <c r="M41" s="212">
        <f t="shared" si="20"/>
        <v>-70.011321739130437</v>
      </c>
      <c r="N41" s="210">
        <v>0</v>
      </c>
      <c r="O41" s="66">
        <v>96.842500000000001</v>
      </c>
      <c r="P41" s="211">
        <f t="shared" si="21"/>
        <v>-96.842500000000001</v>
      </c>
      <c r="Q41" s="210">
        <v>297.52</v>
      </c>
      <c r="R41" s="66">
        <v>290.52750000000003</v>
      </c>
      <c r="S41" s="209">
        <f t="shared" si="22"/>
        <v>6.99249999999995</v>
      </c>
      <c r="T41" s="70">
        <v>297.52</v>
      </c>
      <c r="U41" s="208">
        <v>0.18815005367419788</v>
      </c>
      <c r="V41" s="207">
        <f t="shared" si="5"/>
        <v>0.62560000000000004</v>
      </c>
      <c r="W41" s="206">
        <v>387.37</v>
      </c>
      <c r="X41" s="205">
        <v>0.24497071243917359</v>
      </c>
      <c r="Y41" s="204">
        <f t="shared" si="6"/>
        <v>0.60520000000000007</v>
      </c>
      <c r="Z41" s="203">
        <f t="shared" si="23"/>
        <v>-89.850000000000023</v>
      </c>
    </row>
    <row r="42" spans="1:26" ht="15" x14ac:dyDescent="0.2">
      <c r="A42" s="405"/>
      <c r="B42" s="217" t="s">
        <v>16</v>
      </c>
      <c r="C42" s="215">
        <f t="shared" si="0"/>
        <v>0.69</v>
      </c>
      <c r="D42" s="210">
        <v>428.55476800000002</v>
      </c>
      <c r="E42" s="214">
        <v>0.27101573877901797</v>
      </c>
      <c r="F42" s="206">
        <v>395.47096600000003</v>
      </c>
      <c r="G42" s="213">
        <v>0.25009371993192092</v>
      </c>
      <c r="H42" s="212">
        <f t="shared" si="19"/>
        <v>33.083801999999991</v>
      </c>
      <c r="I42" s="210">
        <v>621.09386666666671</v>
      </c>
      <c r="J42" s="214">
        <v>0.39277643301306958</v>
      </c>
      <c r="K42" s="206">
        <v>573.14632753623198</v>
      </c>
      <c r="L42" s="213">
        <v>0.36245466656800135</v>
      </c>
      <c r="M42" s="212">
        <f t="shared" si="20"/>
        <v>47.947539130434734</v>
      </c>
      <c r="N42" s="210">
        <v>0</v>
      </c>
      <c r="O42" s="66">
        <v>48.265000000000015</v>
      </c>
      <c r="P42" s="211">
        <f t="shared" si="21"/>
        <v>-48.265000000000015</v>
      </c>
      <c r="Q42" s="210">
        <v>685.03</v>
      </c>
      <c r="R42" s="66">
        <v>605.19000000000005</v>
      </c>
      <c r="S42" s="209">
        <f t="shared" si="22"/>
        <v>79.839999999999918</v>
      </c>
      <c r="T42" s="70">
        <v>685.03</v>
      </c>
      <c r="U42" s="208">
        <v>0.43320930111735606</v>
      </c>
      <c r="V42" s="207">
        <f t="shared" si="5"/>
        <v>0.62560000000000004</v>
      </c>
      <c r="W42" s="206">
        <v>653.45500000000004</v>
      </c>
      <c r="X42" s="205">
        <v>0.4132414407335111</v>
      </c>
      <c r="Y42" s="204">
        <f t="shared" si="6"/>
        <v>0.60519999999999996</v>
      </c>
      <c r="Z42" s="203">
        <f t="shared" si="23"/>
        <v>31.574999999999932</v>
      </c>
    </row>
    <row r="43" spans="1:26" ht="15" x14ac:dyDescent="0.2">
      <c r="A43" s="405"/>
      <c r="B43" s="217" t="s">
        <v>15</v>
      </c>
      <c r="C43" s="215">
        <f t="shared" si="0"/>
        <v>0.74</v>
      </c>
      <c r="D43" s="210">
        <v>411.39025899999996</v>
      </c>
      <c r="E43" s="214">
        <v>0.26016099526718262</v>
      </c>
      <c r="F43" s="206">
        <v>357.21480550000001</v>
      </c>
      <c r="G43" s="213">
        <v>0.22590072901142533</v>
      </c>
      <c r="H43" s="212">
        <f t="shared" si="19"/>
        <v>54.175453499999946</v>
      </c>
      <c r="I43" s="210">
        <v>555.93278243243242</v>
      </c>
      <c r="J43" s="214">
        <v>0.35156891252321976</v>
      </c>
      <c r="K43" s="206">
        <v>482.72271013513523</v>
      </c>
      <c r="L43" s="213">
        <v>0.3052712554208451</v>
      </c>
      <c r="M43" s="212">
        <f t="shared" si="20"/>
        <v>73.210072297297188</v>
      </c>
      <c r="N43" s="210">
        <v>0</v>
      </c>
      <c r="O43" s="66">
        <v>0</v>
      </c>
      <c r="P43" s="211">
        <f t="shared" si="21"/>
        <v>0</v>
      </c>
      <c r="Q43" s="210">
        <v>864.03250000000003</v>
      </c>
      <c r="R43" s="66">
        <v>549.81500000000005</v>
      </c>
      <c r="S43" s="209">
        <f t="shared" si="22"/>
        <v>314.21749999999997</v>
      </c>
      <c r="T43" s="70">
        <v>864.03250000000003</v>
      </c>
      <c r="U43" s="208">
        <v>0.54640952289342359</v>
      </c>
      <c r="V43" s="207">
        <f t="shared" si="5"/>
        <v>0.47612822318604908</v>
      </c>
      <c r="W43" s="206">
        <v>549.81500000000005</v>
      </c>
      <c r="X43" s="205">
        <v>0.34770006004529069</v>
      </c>
      <c r="Y43" s="204">
        <f t="shared" si="6"/>
        <v>0.64969999999999994</v>
      </c>
      <c r="Z43" s="203">
        <f t="shared" si="23"/>
        <v>314.21749999999997</v>
      </c>
    </row>
    <row r="44" spans="1:26" ht="15" x14ac:dyDescent="0.2">
      <c r="A44" s="405"/>
      <c r="B44" s="216" t="s">
        <v>14</v>
      </c>
      <c r="C44" s="215">
        <f t="shared" si="0"/>
        <v>0.74</v>
      </c>
      <c r="D44" s="210">
        <v>192.44194300000001</v>
      </c>
      <c r="E44" s="214">
        <v>0.12169925351108139</v>
      </c>
      <c r="F44" s="206">
        <v>150.95617074999998</v>
      </c>
      <c r="G44" s="213">
        <v>9.5463873546524081E-2</v>
      </c>
      <c r="H44" s="212">
        <f t="shared" si="19"/>
        <v>41.485772250000025</v>
      </c>
      <c r="I44" s="210">
        <v>260.05667972972975</v>
      </c>
      <c r="J44" s="214">
        <v>0.16445845069065054</v>
      </c>
      <c r="K44" s="206">
        <v>203.99482533783785</v>
      </c>
      <c r="L44" s="213">
        <v>0.12900523452232987</v>
      </c>
      <c r="M44" s="212">
        <f t="shared" si="20"/>
        <v>56.061854391891899</v>
      </c>
      <c r="N44" s="210">
        <v>18.392500000000005</v>
      </c>
      <c r="O44" s="66">
        <v>0</v>
      </c>
      <c r="P44" s="211">
        <f t="shared" si="21"/>
        <v>18.392500000000005</v>
      </c>
      <c r="Q44" s="210">
        <v>321.11</v>
      </c>
      <c r="R44" s="66">
        <v>232.34750000000003</v>
      </c>
      <c r="S44" s="209">
        <f t="shared" si="22"/>
        <v>88.762499999999989</v>
      </c>
      <c r="T44" s="70">
        <v>339.5025</v>
      </c>
      <c r="U44" s="208">
        <v>0.21469956170181625</v>
      </c>
      <c r="V44" s="207">
        <f t="shared" si="5"/>
        <v>0.56683512787092882</v>
      </c>
      <c r="W44" s="206">
        <v>232.34750000000003</v>
      </c>
      <c r="X44" s="205">
        <v>0.1469353140626814</v>
      </c>
      <c r="Y44" s="204">
        <f t="shared" si="6"/>
        <v>0.64969999999999983</v>
      </c>
      <c r="Z44" s="203">
        <f t="shared" si="23"/>
        <v>107.15499999999997</v>
      </c>
    </row>
    <row r="45" spans="1:26" ht="15" x14ac:dyDescent="0.2">
      <c r="A45" s="405"/>
      <c r="B45" s="202" t="s">
        <v>13</v>
      </c>
      <c r="C45" s="158">
        <f t="shared" si="0"/>
        <v>1</v>
      </c>
      <c r="D45" s="153">
        <v>0</v>
      </c>
      <c r="E45" s="157">
        <v>0</v>
      </c>
      <c r="F45" s="149">
        <v>0</v>
      </c>
      <c r="G45" s="156">
        <v>0</v>
      </c>
      <c r="H45" s="155">
        <f t="shared" si="19"/>
        <v>0</v>
      </c>
      <c r="I45" s="153">
        <v>0</v>
      </c>
      <c r="J45" s="157">
        <v>0</v>
      </c>
      <c r="K45" s="149">
        <v>0</v>
      </c>
      <c r="L45" s="156">
        <v>0</v>
      </c>
      <c r="M45" s="155">
        <f t="shared" si="20"/>
        <v>0</v>
      </c>
      <c r="N45" s="153">
        <v>0</v>
      </c>
      <c r="O45" s="21">
        <v>0</v>
      </c>
      <c r="P45" s="154">
        <f t="shared" si="21"/>
        <v>0</v>
      </c>
      <c r="Q45" s="153">
        <v>0</v>
      </c>
      <c r="R45" s="21">
        <v>0</v>
      </c>
      <c r="S45" s="152">
        <f t="shared" si="22"/>
        <v>0</v>
      </c>
      <c r="T45" s="25">
        <v>0</v>
      </c>
      <c r="U45" s="151">
        <v>0</v>
      </c>
      <c r="V45" s="150">
        <f t="shared" si="5"/>
        <v>1</v>
      </c>
      <c r="W45" s="149">
        <v>0</v>
      </c>
      <c r="X45" s="148">
        <v>0</v>
      </c>
      <c r="Y45" s="147">
        <f t="shared" si="6"/>
        <v>1</v>
      </c>
      <c r="Z45" s="146">
        <f t="shared" si="23"/>
        <v>0</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0</v>
      </c>
      <c r="R46" s="54">
        <v>0</v>
      </c>
      <c r="S46" s="194">
        <f t="shared" si="22"/>
        <v>0</v>
      </c>
      <c r="T46" s="58">
        <v>0</v>
      </c>
      <c r="U46" s="193">
        <v>0</v>
      </c>
      <c r="V46" s="192">
        <f t="shared" si="5"/>
        <v>1</v>
      </c>
      <c r="W46" s="191">
        <v>0</v>
      </c>
      <c r="X46" s="190">
        <v>0</v>
      </c>
      <c r="Y46" s="189">
        <f t="shared" si="6"/>
        <v>1</v>
      </c>
      <c r="Z46" s="188">
        <f t="shared" si="23"/>
        <v>0</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0">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0.712380195077576</v>
      </c>
      <c r="D48" s="167">
        <f>SUM(D36:D47)</f>
        <v>1241.5067650000001</v>
      </c>
      <c r="E48" s="171">
        <v>0.78512222530125642</v>
      </c>
      <c r="F48" s="163">
        <f>SUM(F36:F47)</f>
        <v>1256.06409775</v>
      </c>
      <c r="G48" s="170">
        <v>0.7943282053207148</v>
      </c>
      <c r="H48" s="169">
        <f>SUM(H36:H47)</f>
        <v>-14.557332750000057</v>
      </c>
      <c r="I48" s="167">
        <f>SUM(I36:I47)</f>
        <v>1742.7586751829954</v>
      </c>
      <c r="J48" s="171">
        <v>1.1021112472333108</v>
      </c>
      <c r="K48" s="163">
        <f>SUM(K36:K47)</f>
        <v>1785.8309008681274</v>
      </c>
      <c r="L48" s="170">
        <v>1.1293498930778232</v>
      </c>
      <c r="M48" s="169">
        <f t="shared" ref="M48:T48" si="24">SUM(M36:M47)</f>
        <v>-43.072225685131599</v>
      </c>
      <c r="N48" s="167">
        <f t="shared" si="24"/>
        <v>18.392500000000005</v>
      </c>
      <c r="O48" s="32">
        <f t="shared" si="24"/>
        <v>169.98250000000002</v>
      </c>
      <c r="P48" s="168">
        <f t="shared" si="24"/>
        <v>-151.59</v>
      </c>
      <c r="Q48" s="167">
        <f t="shared" si="24"/>
        <v>2207.36</v>
      </c>
      <c r="R48" s="32">
        <f t="shared" si="24"/>
        <v>1865.5800000000002</v>
      </c>
      <c r="S48" s="166">
        <f t="shared" si="24"/>
        <v>341.7799999999998</v>
      </c>
      <c r="T48" s="36">
        <f t="shared" si="24"/>
        <v>2225.7525000000001</v>
      </c>
      <c r="U48" s="165">
        <v>1.4075539538198447</v>
      </c>
      <c r="V48" s="164">
        <f t="shared" si="5"/>
        <v>0.55779192205782091</v>
      </c>
      <c r="W48" s="163">
        <f>SUM(W36:W47)</f>
        <v>2035.5625000000002</v>
      </c>
      <c r="X48" s="162">
        <v>1.2872788182860453</v>
      </c>
      <c r="Y48" s="161">
        <f t="shared" si="6"/>
        <v>0.61705995161042704</v>
      </c>
      <c r="Z48" s="160">
        <f>SUM(Z36:Z47)</f>
        <v>190.18999999999983</v>
      </c>
    </row>
    <row r="49" spans="1:26" ht="15" x14ac:dyDescent="0.2">
      <c r="A49" s="405"/>
      <c r="B49" s="159" t="s">
        <v>9</v>
      </c>
      <c r="C49" s="158">
        <f t="shared" si="0"/>
        <v>0.712380195077576</v>
      </c>
      <c r="D49" s="153">
        <f>SUM(D39:D44)</f>
        <v>1241.5067650000001</v>
      </c>
      <c r="E49" s="157">
        <v>0.78512222530125642</v>
      </c>
      <c r="F49" s="149">
        <f>SUM(F39:F44)</f>
        <v>1256.06409775</v>
      </c>
      <c r="G49" s="156">
        <v>0.7943282053207148</v>
      </c>
      <c r="H49" s="155">
        <f>SUM(H39:H44)</f>
        <v>-14.557332750000057</v>
      </c>
      <c r="I49" s="153">
        <f>SUM(I39:I44)</f>
        <v>1742.7586751829954</v>
      </c>
      <c r="J49" s="157">
        <v>1.1021112472333108</v>
      </c>
      <c r="K49" s="149">
        <f>SUM(K39:K44)</f>
        <v>1785.8309008681274</v>
      </c>
      <c r="L49" s="156">
        <v>1.1293498930778232</v>
      </c>
      <c r="M49" s="155">
        <f t="shared" ref="M49:T49" si="25">SUM(M39:M44)</f>
        <v>-43.072225685131599</v>
      </c>
      <c r="N49" s="153">
        <f t="shared" si="25"/>
        <v>18.392500000000005</v>
      </c>
      <c r="O49" s="21">
        <f t="shared" si="25"/>
        <v>169.98250000000002</v>
      </c>
      <c r="P49" s="154">
        <f t="shared" si="25"/>
        <v>-151.59</v>
      </c>
      <c r="Q49" s="153">
        <f t="shared" si="25"/>
        <v>2207.36</v>
      </c>
      <c r="R49" s="21">
        <f t="shared" si="25"/>
        <v>1865.5800000000002</v>
      </c>
      <c r="S49" s="152">
        <f t="shared" si="25"/>
        <v>341.7799999999998</v>
      </c>
      <c r="T49" s="25">
        <f t="shared" si="25"/>
        <v>2225.7525000000001</v>
      </c>
      <c r="U49" s="151">
        <v>1.4075539538198447</v>
      </c>
      <c r="V49" s="150">
        <f t="shared" si="5"/>
        <v>0.55779192205782091</v>
      </c>
      <c r="W49" s="149">
        <f>SUM(W39:W44)</f>
        <v>2035.5625000000002</v>
      </c>
      <c r="X49" s="148">
        <v>1.2872788182860453</v>
      </c>
      <c r="Y49" s="147">
        <f t="shared" si="6"/>
        <v>0.61705995161042704</v>
      </c>
      <c r="Z49" s="146">
        <f>SUM(Z39:Z44)</f>
        <v>190.18999999999983</v>
      </c>
    </row>
    <row r="50" spans="1:26"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T50" si="26">SUM(M36:M38,M45:M47)</f>
        <v>0</v>
      </c>
      <c r="N50" s="139">
        <f t="shared" si="26"/>
        <v>0</v>
      </c>
      <c r="O50" s="10">
        <f t="shared" si="26"/>
        <v>0</v>
      </c>
      <c r="P50" s="140">
        <f t="shared" si="26"/>
        <v>0</v>
      </c>
      <c r="Q50" s="139">
        <f t="shared" si="26"/>
        <v>0</v>
      </c>
      <c r="R50" s="10">
        <f t="shared" si="26"/>
        <v>0</v>
      </c>
      <c r="S50" s="138">
        <f t="shared" si="26"/>
        <v>0</v>
      </c>
      <c r="T50" s="14">
        <f t="shared" si="26"/>
        <v>0</v>
      </c>
      <c r="U50" s="137">
        <v>0</v>
      </c>
      <c r="V50" s="136">
        <f t="shared" si="5"/>
        <v>1</v>
      </c>
      <c r="W50" s="135">
        <f>SUM(W36:W38,W45:W47)</f>
        <v>0</v>
      </c>
      <c r="X50" s="134">
        <v>0</v>
      </c>
      <c r="Y50" s="133">
        <f t="shared" si="6"/>
        <v>1</v>
      </c>
      <c r="Z50" s="132">
        <f>SUM(Z36:Z38,Z45:Z47)</f>
        <v>0</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226</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RonanA!A1</f>
        <v>FIIP DIVERSION: Ronan A Canal</v>
      </c>
      <c r="C1" s="129"/>
      <c r="D1" s="129"/>
      <c r="E1" s="129"/>
      <c r="F1" s="129"/>
      <c r="G1" s="129"/>
      <c r="H1" s="129"/>
      <c r="I1" s="129"/>
      <c r="J1" s="129"/>
      <c r="K1" s="129"/>
      <c r="L1" s="129"/>
      <c r="M1" s="129"/>
      <c r="N1" s="129"/>
      <c r="O1" s="129"/>
    </row>
    <row r="2" spans="2:15" ht="23.25" x14ac:dyDescent="0.35">
      <c r="B2" s="130" t="str">
        <f>RonanA!A2</f>
        <v>1,581 Acres (79% Sprinkler / 21%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228</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296</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0.75000000000000011</v>
      </c>
      <c r="D9" s="195">
        <v>2.9362500000000002</v>
      </c>
      <c r="E9" s="199">
        <v>1.2716241921915877E-2</v>
      </c>
      <c r="F9" s="191">
        <v>1.014375</v>
      </c>
      <c r="G9" s="198">
        <v>4.3930312208583936E-3</v>
      </c>
      <c r="H9" s="197">
        <f t="shared" si="1"/>
        <v>1.9218750000000002</v>
      </c>
      <c r="I9" s="195">
        <v>3.915</v>
      </c>
      <c r="J9" s="199">
        <v>1.695498922922117E-2</v>
      </c>
      <c r="K9" s="191">
        <v>1.3525</v>
      </c>
      <c r="L9" s="198">
        <v>5.8573749611445245E-3</v>
      </c>
      <c r="M9" s="197">
        <f t="shared" si="2"/>
        <v>2.5625</v>
      </c>
      <c r="N9" s="195">
        <v>3.915</v>
      </c>
      <c r="O9" s="54">
        <v>1.3525</v>
      </c>
      <c r="P9" s="196">
        <f t="shared" si="3"/>
        <v>2.5625</v>
      </c>
      <c r="Q9" s="58">
        <v>3.915</v>
      </c>
      <c r="R9" s="193">
        <v>1.695498922922117E-2</v>
      </c>
      <c r="S9" s="192">
        <f t="shared" si="4"/>
        <v>0.75000000000000011</v>
      </c>
      <c r="T9" s="191">
        <v>1.3525</v>
      </c>
      <c r="U9" s="190">
        <v>5.8573749611445245E-3</v>
      </c>
      <c r="V9" s="189">
        <f t="shared" si="5"/>
        <v>0.75</v>
      </c>
      <c r="W9" s="188">
        <f t="shared" si="6"/>
        <v>2.5625</v>
      </c>
    </row>
    <row r="10" spans="1:24" ht="15" x14ac:dyDescent="0.2">
      <c r="A10" s="405"/>
      <c r="B10" s="217" t="s">
        <v>18</v>
      </c>
      <c r="C10" s="215">
        <f t="shared" si="0"/>
        <v>0.75</v>
      </c>
      <c r="D10" s="210">
        <v>3.5493749999999999</v>
      </c>
      <c r="E10" s="214">
        <v>1.5371549143158846E-2</v>
      </c>
      <c r="F10" s="206">
        <v>7.8431249999999997</v>
      </c>
      <c r="G10" s="213">
        <v>3.3966819957210091E-2</v>
      </c>
      <c r="H10" s="212">
        <f t="shared" si="1"/>
        <v>-4.2937499999999993</v>
      </c>
      <c r="I10" s="210">
        <v>4.7324999999999999</v>
      </c>
      <c r="J10" s="214">
        <v>2.049539885754513E-2</v>
      </c>
      <c r="K10" s="206">
        <v>10.4575</v>
      </c>
      <c r="L10" s="213">
        <v>4.5289093276280119E-2</v>
      </c>
      <c r="M10" s="212">
        <f t="shared" si="2"/>
        <v>-5.7249999999999996</v>
      </c>
      <c r="N10" s="210">
        <v>4.7324999999999999</v>
      </c>
      <c r="O10" s="66">
        <v>10.4575</v>
      </c>
      <c r="P10" s="211">
        <f t="shared" si="3"/>
        <v>-5.7249999999999996</v>
      </c>
      <c r="Q10" s="70">
        <v>4.7324999999999999</v>
      </c>
      <c r="R10" s="208">
        <v>2.049539885754513E-2</v>
      </c>
      <c r="S10" s="207">
        <f t="shared" si="4"/>
        <v>0.75</v>
      </c>
      <c r="T10" s="206">
        <v>10.4575</v>
      </c>
      <c r="U10" s="205">
        <v>4.5289093276280119E-2</v>
      </c>
      <c r="V10" s="204">
        <f t="shared" si="5"/>
        <v>0.75</v>
      </c>
      <c r="W10" s="203">
        <f t="shared" si="6"/>
        <v>-5.7249999999999996</v>
      </c>
    </row>
    <row r="11" spans="1:24" ht="15" x14ac:dyDescent="0.2">
      <c r="A11" s="405"/>
      <c r="B11" s="217" t="s">
        <v>17</v>
      </c>
      <c r="C11" s="215">
        <f t="shared" si="0"/>
        <v>0.74999999999999989</v>
      </c>
      <c r="D11" s="210">
        <v>36.472499999999997</v>
      </c>
      <c r="E11" s="214">
        <v>0.15795423873889375</v>
      </c>
      <c r="F11" s="206">
        <v>23.285625</v>
      </c>
      <c r="G11" s="213">
        <v>0.10084483314573085</v>
      </c>
      <c r="H11" s="212">
        <f t="shared" si="1"/>
        <v>13.186874999999997</v>
      </c>
      <c r="I11" s="210">
        <v>48.63</v>
      </c>
      <c r="J11" s="214">
        <v>0.21060565165185835</v>
      </c>
      <c r="K11" s="206">
        <v>31.047500000000007</v>
      </c>
      <c r="L11" s="213">
        <v>0.13445977752764116</v>
      </c>
      <c r="M11" s="212">
        <f t="shared" si="2"/>
        <v>17.582499999999996</v>
      </c>
      <c r="N11" s="210">
        <v>48.63</v>
      </c>
      <c r="O11" s="66">
        <v>31.047500000000007</v>
      </c>
      <c r="P11" s="211">
        <f t="shared" si="3"/>
        <v>17.582499999999996</v>
      </c>
      <c r="Q11" s="70">
        <v>48.63</v>
      </c>
      <c r="R11" s="208">
        <v>0.21060565165185835</v>
      </c>
      <c r="S11" s="207">
        <f t="shared" si="4"/>
        <v>0.74999999999999989</v>
      </c>
      <c r="T11" s="206">
        <v>31.047500000000007</v>
      </c>
      <c r="U11" s="205">
        <v>0.13445977752764116</v>
      </c>
      <c r="V11" s="204">
        <f t="shared" si="5"/>
        <v>0.74999999999999978</v>
      </c>
      <c r="W11" s="203">
        <f t="shared" si="6"/>
        <v>17.582499999999996</v>
      </c>
    </row>
    <row r="12" spans="1:24" ht="15" x14ac:dyDescent="0.2">
      <c r="A12" s="405"/>
      <c r="B12" s="217" t="s">
        <v>16</v>
      </c>
      <c r="C12" s="215">
        <f t="shared" si="0"/>
        <v>0.75</v>
      </c>
      <c r="D12" s="210">
        <v>66.778125000000003</v>
      </c>
      <c r="E12" s="214">
        <v>0.28920112135953635</v>
      </c>
      <c r="F12" s="206">
        <v>28.490625000000001</v>
      </c>
      <c r="G12" s="213">
        <v>0.12338652384647558</v>
      </c>
      <c r="H12" s="212">
        <f t="shared" si="1"/>
        <v>38.287500000000001</v>
      </c>
      <c r="I12" s="210">
        <v>89.037500000000009</v>
      </c>
      <c r="J12" s="214">
        <v>0.38560149514604852</v>
      </c>
      <c r="K12" s="206">
        <v>37.987500000000004</v>
      </c>
      <c r="L12" s="213">
        <v>0.16451536512863413</v>
      </c>
      <c r="M12" s="212">
        <f t="shared" si="2"/>
        <v>51.050000000000004</v>
      </c>
      <c r="N12" s="210">
        <v>89.037500000000009</v>
      </c>
      <c r="O12" s="66">
        <v>37.987500000000004</v>
      </c>
      <c r="P12" s="211">
        <f t="shared" si="3"/>
        <v>51.050000000000004</v>
      </c>
      <c r="Q12" s="70">
        <v>89.037500000000009</v>
      </c>
      <c r="R12" s="208">
        <v>0.38560149514604852</v>
      </c>
      <c r="S12" s="207">
        <f t="shared" si="4"/>
        <v>0.75</v>
      </c>
      <c r="T12" s="206">
        <v>37.987500000000004</v>
      </c>
      <c r="U12" s="205">
        <v>0.16451536512863413</v>
      </c>
      <c r="V12" s="204">
        <f t="shared" si="5"/>
        <v>0.75</v>
      </c>
      <c r="W12" s="203">
        <f t="shared" si="6"/>
        <v>51.050000000000004</v>
      </c>
    </row>
    <row r="13" spans="1:24" ht="15" x14ac:dyDescent="0.2">
      <c r="A13" s="405"/>
      <c r="B13" s="217" t="s">
        <v>15</v>
      </c>
      <c r="C13" s="215">
        <f t="shared" si="0"/>
        <v>0.75</v>
      </c>
      <c r="D13" s="210">
        <v>55.106249999999996</v>
      </c>
      <c r="E13" s="214">
        <v>0.23865284168908529</v>
      </c>
      <c r="F13" s="206">
        <v>33.920625000000001</v>
      </c>
      <c r="G13" s="213">
        <v>0.14690263921728133</v>
      </c>
      <c r="H13" s="212">
        <f t="shared" si="1"/>
        <v>21.185624999999995</v>
      </c>
      <c r="I13" s="210">
        <v>73.474999999999994</v>
      </c>
      <c r="J13" s="214">
        <v>0.31820378891878037</v>
      </c>
      <c r="K13" s="206">
        <v>45.227500000000006</v>
      </c>
      <c r="L13" s="213">
        <v>0.19587018562304179</v>
      </c>
      <c r="M13" s="212">
        <f t="shared" si="2"/>
        <v>28.247499999999988</v>
      </c>
      <c r="N13" s="210">
        <v>73.474999999999994</v>
      </c>
      <c r="O13" s="66">
        <v>45.227500000000006</v>
      </c>
      <c r="P13" s="211">
        <f t="shared" si="3"/>
        <v>28.247499999999988</v>
      </c>
      <c r="Q13" s="70">
        <v>73.474999999999994</v>
      </c>
      <c r="R13" s="208">
        <v>0.31820378891878037</v>
      </c>
      <c r="S13" s="207">
        <f t="shared" si="4"/>
        <v>0.75</v>
      </c>
      <c r="T13" s="206">
        <v>45.227500000000006</v>
      </c>
      <c r="U13" s="205">
        <v>0.19587018562304179</v>
      </c>
      <c r="V13" s="204">
        <f t="shared" si="5"/>
        <v>0.74999999999999989</v>
      </c>
      <c r="W13" s="203">
        <f t="shared" si="6"/>
        <v>28.247499999999988</v>
      </c>
    </row>
    <row r="14" spans="1:24" ht="15" x14ac:dyDescent="0.2">
      <c r="A14" s="405"/>
      <c r="B14" s="262" t="s">
        <v>14</v>
      </c>
      <c r="C14" s="186">
        <f t="shared" si="0"/>
        <v>0.75</v>
      </c>
      <c r="D14" s="181">
        <v>25.233750000000001</v>
      </c>
      <c r="E14" s="185">
        <v>0.10928172655500885</v>
      </c>
      <c r="F14" s="177">
        <v>29.452499999999997</v>
      </c>
      <c r="G14" s="184">
        <v>0.12755218931098639</v>
      </c>
      <c r="H14" s="183">
        <f t="shared" si="1"/>
        <v>-4.2187499999999964</v>
      </c>
      <c r="I14" s="181">
        <v>33.645000000000003</v>
      </c>
      <c r="J14" s="185">
        <v>0.14570896874001182</v>
      </c>
      <c r="K14" s="177">
        <v>39.269999999999996</v>
      </c>
      <c r="L14" s="184">
        <v>0.17006958574798187</v>
      </c>
      <c r="M14" s="183">
        <f t="shared" si="2"/>
        <v>-5.6249999999999929</v>
      </c>
      <c r="N14" s="181">
        <v>33.645000000000003</v>
      </c>
      <c r="O14" s="43">
        <v>39.269999999999996</v>
      </c>
      <c r="P14" s="182">
        <f t="shared" si="3"/>
        <v>-5.6249999999999929</v>
      </c>
      <c r="Q14" s="47">
        <v>33.645000000000003</v>
      </c>
      <c r="R14" s="179">
        <v>0.14570896874001182</v>
      </c>
      <c r="S14" s="178">
        <f t="shared" si="4"/>
        <v>0.75</v>
      </c>
      <c r="T14" s="177">
        <v>39.269999999999996</v>
      </c>
      <c r="U14" s="176">
        <v>0.17006958574798187</v>
      </c>
      <c r="V14" s="175">
        <f t="shared" si="5"/>
        <v>0.75</v>
      </c>
      <c r="W14" s="174">
        <f t="shared" si="6"/>
        <v>-5.6249999999999929</v>
      </c>
    </row>
    <row r="15" spans="1:24" ht="15" x14ac:dyDescent="0.2">
      <c r="A15" s="405"/>
      <c r="B15" s="202" t="s">
        <v>13</v>
      </c>
      <c r="C15" s="158">
        <f t="shared" si="0"/>
        <v>0.75</v>
      </c>
      <c r="D15" s="153">
        <v>1.4924999999999999</v>
      </c>
      <c r="E15" s="157">
        <v>6.4636836333620924E-3</v>
      </c>
      <c r="F15" s="149">
        <v>0</v>
      </c>
      <c r="G15" s="156">
        <v>0</v>
      </c>
      <c r="H15" s="155">
        <f t="shared" si="1"/>
        <v>1.4924999999999999</v>
      </c>
      <c r="I15" s="153">
        <v>1.99</v>
      </c>
      <c r="J15" s="157">
        <v>8.6182448444827899E-3</v>
      </c>
      <c r="K15" s="149">
        <v>0</v>
      </c>
      <c r="L15" s="156">
        <v>0</v>
      </c>
      <c r="M15" s="155">
        <f t="shared" si="2"/>
        <v>1.99</v>
      </c>
      <c r="N15" s="153">
        <v>1.99</v>
      </c>
      <c r="O15" s="21">
        <v>0</v>
      </c>
      <c r="P15" s="154">
        <f t="shared" si="3"/>
        <v>1.99</v>
      </c>
      <c r="Q15" s="25">
        <v>1.99</v>
      </c>
      <c r="R15" s="151">
        <v>8.6182448444827899E-3</v>
      </c>
      <c r="S15" s="150">
        <f t="shared" si="4"/>
        <v>0.75</v>
      </c>
      <c r="T15" s="149">
        <v>0</v>
      </c>
      <c r="U15" s="148">
        <v>0</v>
      </c>
      <c r="V15" s="147">
        <f t="shared" si="5"/>
        <v>1</v>
      </c>
      <c r="W15" s="146">
        <f t="shared" si="6"/>
        <v>1.99</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0.75000000000000011</v>
      </c>
      <c r="D18" s="167">
        <f>SUM(D6:D17)</f>
        <v>191.56875000000002</v>
      </c>
      <c r="E18" s="171">
        <v>0.82964140304096123</v>
      </c>
      <c r="F18" s="163">
        <f>SUM(F6:F17)</f>
        <v>124.00687499999999</v>
      </c>
      <c r="G18" s="170">
        <v>0.53704603669854267</v>
      </c>
      <c r="H18" s="169">
        <f>SUM(H6:H17)</f>
        <v>67.561875000000001</v>
      </c>
      <c r="I18" s="167">
        <f>SUM(I6:I17)</f>
        <v>255.42500000000001</v>
      </c>
      <c r="J18" s="171">
        <v>1.1061885373879481</v>
      </c>
      <c r="K18" s="163">
        <f>SUM(K6:K17)</f>
        <v>165.3425</v>
      </c>
      <c r="L18" s="170">
        <v>0.71606138226472349</v>
      </c>
      <c r="M18" s="169">
        <f>SUM(M6:M17)</f>
        <v>90.082499999999996</v>
      </c>
      <c r="N18" s="167">
        <f>SUM(N6:N17)</f>
        <v>255.42500000000001</v>
      </c>
      <c r="O18" s="32">
        <f>SUM(O6:O17)</f>
        <v>165.3425</v>
      </c>
      <c r="P18" s="168">
        <f>SUM(P6:P17)</f>
        <v>90.082499999999996</v>
      </c>
      <c r="Q18" s="36">
        <f>SUM(Q6:Q17)</f>
        <v>255.42500000000001</v>
      </c>
      <c r="R18" s="165">
        <v>1.1061885373879481</v>
      </c>
      <c r="S18" s="164">
        <f t="shared" si="4"/>
        <v>0.75000000000000011</v>
      </c>
      <c r="T18" s="163">
        <f>SUM(T6:T17)</f>
        <v>165.3425</v>
      </c>
      <c r="U18" s="162">
        <v>0.71606138226472349</v>
      </c>
      <c r="V18" s="161">
        <f t="shared" si="5"/>
        <v>0.75</v>
      </c>
      <c r="W18" s="160">
        <f>SUM(W6:W17)</f>
        <v>90.082499999999996</v>
      </c>
    </row>
    <row r="19" spans="1:23" ht="15" x14ac:dyDescent="0.2">
      <c r="A19" s="405"/>
      <c r="B19" s="159" t="s">
        <v>9</v>
      </c>
      <c r="C19" s="158">
        <f t="shared" si="0"/>
        <v>0.75000000000000011</v>
      </c>
      <c r="D19" s="153">
        <f>SUM(D9:D14)</f>
        <v>190.07625000000002</v>
      </c>
      <c r="E19" s="157">
        <v>0.8231777194075991</v>
      </c>
      <c r="F19" s="149">
        <f>SUM(F9:F14)</f>
        <v>124.00687499999999</v>
      </c>
      <c r="G19" s="156">
        <v>0.53704603669854267</v>
      </c>
      <c r="H19" s="155">
        <f>SUM(H9:H14)</f>
        <v>66.069374999999994</v>
      </c>
      <c r="I19" s="153">
        <f>SUM(I9:I14)</f>
        <v>253.435</v>
      </c>
      <c r="J19" s="157">
        <v>1.0975702925434654</v>
      </c>
      <c r="K19" s="149">
        <f>SUM(K9:K14)</f>
        <v>165.3425</v>
      </c>
      <c r="L19" s="156">
        <v>0.71606138226472349</v>
      </c>
      <c r="M19" s="155">
        <f>SUM(M9:M14)</f>
        <v>88.092500000000001</v>
      </c>
      <c r="N19" s="153">
        <f>SUM(N9:N14)</f>
        <v>253.435</v>
      </c>
      <c r="O19" s="21">
        <f>SUM(O9:O14)</f>
        <v>165.3425</v>
      </c>
      <c r="P19" s="154">
        <f>SUM(P9:P14)</f>
        <v>88.092500000000001</v>
      </c>
      <c r="Q19" s="25">
        <f>SUM(Q9:Q14)</f>
        <v>253.435</v>
      </c>
      <c r="R19" s="151">
        <v>1.0975702925434654</v>
      </c>
      <c r="S19" s="150">
        <f t="shared" si="4"/>
        <v>0.75000000000000011</v>
      </c>
      <c r="T19" s="149">
        <f>SUM(T9:T14)</f>
        <v>165.3425</v>
      </c>
      <c r="U19" s="148">
        <v>0.71606138226472349</v>
      </c>
      <c r="V19" s="147">
        <f t="shared" si="5"/>
        <v>0.75</v>
      </c>
      <c r="W19" s="146">
        <f>SUM(W9:W14)</f>
        <v>88.092500000000001</v>
      </c>
    </row>
    <row r="20" spans="1:23" ht="15.75" thickBot="1" x14ac:dyDescent="0.25">
      <c r="A20" s="406"/>
      <c r="B20" s="261" t="s">
        <v>8</v>
      </c>
      <c r="C20" s="260">
        <f t="shared" si="0"/>
        <v>0.75</v>
      </c>
      <c r="D20" s="255">
        <f>SUM(D6:D8,D15:D17)</f>
        <v>1.4924999999999999</v>
      </c>
      <c r="E20" s="259">
        <v>6.4636836333620924E-3</v>
      </c>
      <c r="F20" s="249">
        <f>SUM(F6:F8,F15:F17)</f>
        <v>0</v>
      </c>
      <c r="G20" s="258">
        <v>0</v>
      </c>
      <c r="H20" s="257">
        <f>SUM(H6:H8,H15:H17)</f>
        <v>1.4924999999999999</v>
      </c>
      <c r="I20" s="255">
        <f>SUM(I6:I8,I15:I17)</f>
        <v>1.99</v>
      </c>
      <c r="J20" s="259">
        <v>8.6182448444827899E-3</v>
      </c>
      <c r="K20" s="249">
        <f>SUM(K6:K8,K15:K17)</f>
        <v>0</v>
      </c>
      <c r="L20" s="258">
        <v>0</v>
      </c>
      <c r="M20" s="257">
        <f>SUM(M6:M8,M15:M17)</f>
        <v>1.99</v>
      </c>
      <c r="N20" s="255">
        <f>SUM(N6:N8,N15:N17)</f>
        <v>1.99</v>
      </c>
      <c r="O20" s="254">
        <f>SUM(O6:O8,O15:O17)</f>
        <v>0</v>
      </c>
      <c r="P20" s="256">
        <f>SUM(P6:P8,P15:P17)</f>
        <v>1.99</v>
      </c>
      <c r="Q20" s="252">
        <f>SUM(Q6:Q8,Q15:Q17)</f>
        <v>1.99</v>
      </c>
      <c r="R20" s="251">
        <v>8.6182448444827899E-3</v>
      </c>
      <c r="S20" s="250">
        <f t="shared" si="4"/>
        <v>0.75</v>
      </c>
      <c r="T20" s="249">
        <f>SUM(T6:T8,T15:T17)</f>
        <v>0</v>
      </c>
      <c r="U20" s="248">
        <v>0</v>
      </c>
      <c r="V20" s="247">
        <f t="shared" si="5"/>
        <v>1</v>
      </c>
      <c r="W20" s="246">
        <f>SUM(W6:W8,W15:W17)</f>
        <v>1.99</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0.75</v>
      </c>
      <c r="D23" s="225">
        <v>7.0000000000000007E-2</v>
      </c>
      <c r="E23" s="229">
        <v>3.0315434126321379E-4</v>
      </c>
      <c r="F23" s="221">
        <v>0</v>
      </c>
      <c r="G23" s="228">
        <v>0</v>
      </c>
      <c r="H23" s="227">
        <f t="shared" si="7"/>
        <v>7.0000000000000007E-2</v>
      </c>
      <c r="I23" s="225">
        <v>9.3333333333333338E-2</v>
      </c>
      <c r="J23" s="229">
        <v>4.0420578835095167E-4</v>
      </c>
      <c r="K23" s="221">
        <v>0</v>
      </c>
      <c r="L23" s="228">
        <v>0</v>
      </c>
      <c r="M23" s="227">
        <f t="shared" si="8"/>
        <v>9.3333333333333338E-2</v>
      </c>
      <c r="N23" s="225">
        <v>9.3333333333333338E-2</v>
      </c>
      <c r="O23" s="77">
        <v>0</v>
      </c>
      <c r="P23" s="226">
        <f t="shared" si="9"/>
        <v>9.3333333333333338E-2</v>
      </c>
      <c r="Q23" s="81">
        <v>9.3333333333333338E-2</v>
      </c>
      <c r="R23" s="223">
        <v>4.0420578835095167E-4</v>
      </c>
      <c r="S23" s="222">
        <f t="shared" si="4"/>
        <v>0.75</v>
      </c>
      <c r="T23" s="221">
        <v>0</v>
      </c>
      <c r="U23" s="220">
        <v>0</v>
      </c>
      <c r="V23" s="219">
        <f t="shared" si="5"/>
        <v>1</v>
      </c>
      <c r="W23" s="218">
        <f t="shared" si="10"/>
        <v>9.3333333333333338E-2</v>
      </c>
    </row>
    <row r="24" spans="1:23" ht="15" x14ac:dyDescent="0.2">
      <c r="A24" s="405"/>
      <c r="B24" s="201" t="s">
        <v>19</v>
      </c>
      <c r="C24" s="200">
        <f t="shared" si="0"/>
        <v>0.75</v>
      </c>
      <c r="D24" s="195">
        <v>4.586875</v>
      </c>
      <c r="E24" s="199">
        <v>1.9864729558310052E-2</v>
      </c>
      <c r="F24" s="191">
        <v>2.9481250000000006</v>
      </c>
      <c r="G24" s="198">
        <v>1.2767669912993867E-2</v>
      </c>
      <c r="H24" s="197">
        <f t="shared" si="7"/>
        <v>1.6387499999999995</v>
      </c>
      <c r="I24" s="195">
        <v>6.1158333333333337</v>
      </c>
      <c r="J24" s="199">
        <v>2.6486306077746734E-2</v>
      </c>
      <c r="K24" s="191">
        <v>3.9308333333333336</v>
      </c>
      <c r="L24" s="198">
        <v>1.7023559883991821E-2</v>
      </c>
      <c r="M24" s="197">
        <f t="shared" si="8"/>
        <v>2.1850000000000001</v>
      </c>
      <c r="N24" s="195">
        <v>6.1158333333333337</v>
      </c>
      <c r="O24" s="54">
        <v>3.9308333333333336</v>
      </c>
      <c r="P24" s="196">
        <f t="shared" si="9"/>
        <v>2.1850000000000001</v>
      </c>
      <c r="Q24" s="58">
        <v>6.1158333333333337</v>
      </c>
      <c r="R24" s="193">
        <v>2.6486306077746734E-2</v>
      </c>
      <c r="S24" s="192">
        <f t="shared" si="4"/>
        <v>0.75</v>
      </c>
      <c r="T24" s="191">
        <v>3.9308333333333336</v>
      </c>
      <c r="U24" s="190">
        <v>1.7023559883991821E-2</v>
      </c>
      <c r="V24" s="189">
        <f t="shared" si="5"/>
        <v>0.75000000000000011</v>
      </c>
      <c r="W24" s="188">
        <f t="shared" si="10"/>
        <v>2.1850000000000001</v>
      </c>
    </row>
    <row r="25" spans="1:23" ht="15" x14ac:dyDescent="0.2">
      <c r="A25" s="405"/>
      <c r="B25" s="217" t="s">
        <v>18</v>
      </c>
      <c r="C25" s="215">
        <f t="shared" si="0"/>
        <v>0.75</v>
      </c>
      <c r="D25" s="210">
        <v>9.0793750000000006</v>
      </c>
      <c r="E25" s="214">
        <v>3.9320742102952735E-2</v>
      </c>
      <c r="F25" s="206">
        <v>13.908125</v>
      </c>
      <c r="G25" s="213">
        <v>6.0232978285743581E-2</v>
      </c>
      <c r="H25" s="212">
        <f t="shared" si="7"/>
        <v>-4.8287499999999994</v>
      </c>
      <c r="I25" s="210">
        <v>12.105833333333335</v>
      </c>
      <c r="J25" s="214">
        <v>5.2427656137270316E-2</v>
      </c>
      <c r="K25" s="206">
        <v>18.544166666666669</v>
      </c>
      <c r="L25" s="213">
        <v>8.0310637714324784E-2</v>
      </c>
      <c r="M25" s="212">
        <f t="shared" si="8"/>
        <v>-6.4383333333333344</v>
      </c>
      <c r="N25" s="210">
        <v>12.105833333333335</v>
      </c>
      <c r="O25" s="66">
        <v>18.544166666666669</v>
      </c>
      <c r="P25" s="211">
        <f t="shared" si="9"/>
        <v>-6.4383333333333344</v>
      </c>
      <c r="Q25" s="70">
        <v>12.105833333333335</v>
      </c>
      <c r="R25" s="208">
        <v>5.2427656137270316E-2</v>
      </c>
      <c r="S25" s="207">
        <f t="shared" si="4"/>
        <v>0.75</v>
      </c>
      <c r="T25" s="206">
        <v>18.544166666666669</v>
      </c>
      <c r="U25" s="205">
        <v>8.0310637714324784E-2</v>
      </c>
      <c r="V25" s="204">
        <f t="shared" si="5"/>
        <v>0.74999999999999989</v>
      </c>
      <c r="W25" s="203">
        <f t="shared" si="10"/>
        <v>-6.4383333333333344</v>
      </c>
    </row>
    <row r="26" spans="1:23" ht="15" x14ac:dyDescent="0.2">
      <c r="A26" s="405"/>
      <c r="B26" s="217" t="s">
        <v>17</v>
      </c>
      <c r="C26" s="215">
        <f t="shared" si="0"/>
        <v>0.75</v>
      </c>
      <c r="D26" s="210">
        <v>31.968750000000004</v>
      </c>
      <c r="E26" s="214">
        <v>0.1384495049608338</v>
      </c>
      <c r="F26" s="206">
        <v>34.106250000000003</v>
      </c>
      <c r="G26" s="213">
        <v>0.14770653957008167</v>
      </c>
      <c r="H26" s="212">
        <f t="shared" si="7"/>
        <v>-2.1374999999999993</v>
      </c>
      <c r="I26" s="210">
        <v>42.625000000000007</v>
      </c>
      <c r="J26" s="214">
        <v>0.18459933994777838</v>
      </c>
      <c r="K26" s="206">
        <v>45.475000000000001</v>
      </c>
      <c r="L26" s="213">
        <v>0.1969420527601089</v>
      </c>
      <c r="M26" s="212">
        <f t="shared" si="8"/>
        <v>-2.8499999999999943</v>
      </c>
      <c r="N26" s="210">
        <v>42.625000000000007</v>
      </c>
      <c r="O26" s="66">
        <v>45.475000000000001</v>
      </c>
      <c r="P26" s="211">
        <f t="shared" si="9"/>
        <v>-2.8499999999999943</v>
      </c>
      <c r="Q26" s="70">
        <v>42.625000000000007</v>
      </c>
      <c r="R26" s="208">
        <v>0.18459933994777838</v>
      </c>
      <c r="S26" s="207">
        <f t="shared" si="4"/>
        <v>0.75</v>
      </c>
      <c r="T26" s="206">
        <v>45.475000000000001</v>
      </c>
      <c r="U26" s="205">
        <v>0.1969420527601089</v>
      </c>
      <c r="V26" s="204">
        <f t="shared" si="5"/>
        <v>0.75</v>
      </c>
      <c r="W26" s="203">
        <f t="shared" si="10"/>
        <v>-2.8499999999999943</v>
      </c>
    </row>
    <row r="27" spans="1:23" ht="15" x14ac:dyDescent="0.2">
      <c r="A27" s="405"/>
      <c r="B27" s="217" t="s">
        <v>16</v>
      </c>
      <c r="C27" s="215">
        <f t="shared" si="0"/>
        <v>0.75000000000000011</v>
      </c>
      <c r="D27" s="210">
        <v>56.881250000000001</v>
      </c>
      <c r="E27" s="214">
        <v>0.24633996962825966</v>
      </c>
      <c r="F27" s="206">
        <v>50.511875000000003</v>
      </c>
      <c r="G27" s="213">
        <v>0.21875563169350248</v>
      </c>
      <c r="H27" s="212">
        <f t="shared" si="7"/>
        <v>6.369374999999998</v>
      </c>
      <c r="I27" s="210">
        <v>75.841666666666654</v>
      </c>
      <c r="J27" s="214">
        <v>0.32845329283767949</v>
      </c>
      <c r="K27" s="206">
        <v>67.349166666666676</v>
      </c>
      <c r="L27" s="213">
        <v>0.29167417559133668</v>
      </c>
      <c r="M27" s="212">
        <f t="shared" si="8"/>
        <v>8.4924999999999784</v>
      </c>
      <c r="N27" s="210">
        <v>75.841666666666654</v>
      </c>
      <c r="O27" s="66">
        <v>67.349166666666676</v>
      </c>
      <c r="P27" s="211">
        <f t="shared" si="9"/>
        <v>8.4924999999999784</v>
      </c>
      <c r="Q27" s="70">
        <v>75.841666666666654</v>
      </c>
      <c r="R27" s="208">
        <v>0.32845329283767949</v>
      </c>
      <c r="S27" s="207">
        <f t="shared" si="4"/>
        <v>0.75000000000000011</v>
      </c>
      <c r="T27" s="206">
        <v>67.349166666666676</v>
      </c>
      <c r="U27" s="205">
        <v>0.29167417559133668</v>
      </c>
      <c r="V27" s="204">
        <f t="shared" si="5"/>
        <v>0.75</v>
      </c>
      <c r="W27" s="203">
        <f t="shared" si="10"/>
        <v>8.4924999999999784</v>
      </c>
    </row>
    <row r="28" spans="1:23" ht="15" x14ac:dyDescent="0.2">
      <c r="A28" s="405"/>
      <c r="B28" s="217" t="s">
        <v>15</v>
      </c>
      <c r="C28" s="215">
        <f t="shared" si="0"/>
        <v>0.75000000000000011</v>
      </c>
      <c r="D28" s="210">
        <v>49.524999999999999</v>
      </c>
      <c r="E28" s="214">
        <v>0.21448169644372372</v>
      </c>
      <c r="F28" s="206">
        <v>56.767499999999991</v>
      </c>
      <c r="G28" s="213">
        <v>0.24584734425639315</v>
      </c>
      <c r="H28" s="212">
        <f t="shared" si="7"/>
        <v>-7.2424999999999926</v>
      </c>
      <c r="I28" s="210">
        <v>66.033333333333317</v>
      </c>
      <c r="J28" s="214">
        <v>0.28597559525829824</v>
      </c>
      <c r="K28" s="206">
        <v>75.69</v>
      </c>
      <c r="L28" s="213">
        <v>0.32779645900852428</v>
      </c>
      <c r="M28" s="212">
        <f t="shared" si="8"/>
        <v>-9.6566666666666805</v>
      </c>
      <c r="N28" s="210">
        <v>66.033333333333317</v>
      </c>
      <c r="O28" s="66">
        <v>75.69</v>
      </c>
      <c r="P28" s="211">
        <f t="shared" si="9"/>
        <v>-9.6566666666666805</v>
      </c>
      <c r="Q28" s="70">
        <v>66.033333333333317</v>
      </c>
      <c r="R28" s="208">
        <v>0.28597559525829824</v>
      </c>
      <c r="S28" s="207">
        <f t="shared" si="4"/>
        <v>0.75000000000000011</v>
      </c>
      <c r="T28" s="206">
        <v>75.69</v>
      </c>
      <c r="U28" s="205">
        <v>0.32779645900852428</v>
      </c>
      <c r="V28" s="204">
        <f t="shared" si="5"/>
        <v>0.74999999999999989</v>
      </c>
      <c r="W28" s="203">
        <f t="shared" si="10"/>
        <v>-9.6566666666666805</v>
      </c>
    </row>
    <row r="29" spans="1:23" ht="15" x14ac:dyDescent="0.2">
      <c r="A29" s="405"/>
      <c r="B29" s="216" t="s">
        <v>14</v>
      </c>
      <c r="C29" s="215">
        <f t="shared" si="0"/>
        <v>0.74999999999999978</v>
      </c>
      <c r="D29" s="210">
        <v>19.294374999999999</v>
      </c>
      <c r="E29" s="214">
        <v>8.3559622045863133E-2</v>
      </c>
      <c r="F29" s="206">
        <v>21.995624999999993</v>
      </c>
      <c r="G29" s="213">
        <v>9.5258131704047691E-2</v>
      </c>
      <c r="H29" s="212">
        <f t="shared" si="7"/>
        <v>-2.7012499999999946</v>
      </c>
      <c r="I29" s="210">
        <v>25.725833333333338</v>
      </c>
      <c r="J29" s="214">
        <v>0.1114128293944842</v>
      </c>
      <c r="K29" s="206">
        <v>29.327500000000001</v>
      </c>
      <c r="L29" s="213">
        <v>0.12701084227206363</v>
      </c>
      <c r="M29" s="212">
        <f t="shared" si="8"/>
        <v>-3.601666666666663</v>
      </c>
      <c r="N29" s="210">
        <v>25.725833333333338</v>
      </c>
      <c r="O29" s="66">
        <v>29.327500000000001</v>
      </c>
      <c r="P29" s="211">
        <f t="shared" si="9"/>
        <v>-3.601666666666663</v>
      </c>
      <c r="Q29" s="70">
        <v>25.725833333333338</v>
      </c>
      <c r="R29" s="208">
        <v>0.1114128293944842</v>
      </c>
      <c r="S29" s="207">
        <f t="shared" si="4"/>
        <v>0.74999999999999978</v>
      </c>
      <c r="T29" s="206">
        <v>29.327500000000001</v>
      </c>
      <c r="U29" s="205">
        <v>0.12701084227206363</v>
      </c>
      <c r="V29" s="204">
        <f t="shared" si="5"/>
        <v>0.74999999999999978</v>
      </c>
      <c r="W29" s="203">
        <f t="shared" si="10"/>
        <v>-3.601666666666663</v>
      </c>
    </row>
    <row r="30" spans="1:23" ht="15" x14ac:dyDescent="0.2">
      <c r="A30" s="405"/>
      <c r="B30" s="202" t="s">
        <v>13</v>
      </c>
      <c r="C30" s="158">
        <f t="shared" si="0"/>
        <v>0.75000000000000011</v>
      </c>
      <c r="D30" s="153">
        <v>2.9306250000000005</v>
      </c>
      <c r="E30" s="157">
        <v>1.2691881305207228E-2</v>
      </c>
      <c r="F30" s="149">
        <v>0</v>
      </c>
      <c r="G30" s="156">
        <v>0</v>
      </c>
      <c r="H30" s="155">
        <f t="shared" si="7"/>
        <v>2.9306250000000005</v>
      </c>
      <c r="I30" s="153">
        <v>3.9075000000000002</v>
      </c>
      <c r="J30" s="157">
        <v>1.6922508406942968E-2</v>
      </c>
      <c r="K30" s="149">
        <v>0</v>
      </c>
      <c r="L30" s="156">
        <v>0</v>
      </c>
      <c r="M30" s="155">
        <f t="shared" si="8"/>
        <v>3.9075000000000002</v>
      </c>
      <c r="N30" s="153">
        <v>3.9075000000000002</v>
      </c>
      <c r="O30" s="21">
        <v>0</v>
      </c>
      <c r="P30" s="154">
        <f t="shared" si="9"/>
        <v>3.9075000000000002</v>
      </c>
      <c r="Q30" s="25">
        <v>3.9075000000000002</v>
      </c>
      <c r="R30" s="151">
        <v>1.6922508406942968E-2</v>
      </c>
      <c r="S30" s="150">
        <f t="shared" si="4"/>
        <v>0.75000000000000011</v>
      </c>
      <c r="T30" s="149">
        <v>0</v>
      </c>
      <c r="U30" s="148">
        <v>0</v>
      </c>
      <c r="V30" s="147">
        <f t="shared" si="5"/>
        <v>1</v>
      </c>
      <c r="W30" s="146">
        <f t="shared" si="10"/>
        <v>3.9075000000000002</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0.75000000000000011</v>
      </c>
      <c r="D33" s="167">
        <f>SUM(D21:D32)</f>
        <v>174.33625000000001</v>
      </c>
      <c r="E33" s="171">
        <v>0.75501130038641351</v>
      </c>
      <c r="F33" s="163">
        <f>SUM(F21:F32)</f>
        <v>180.23749999999998</v>
      </c>
      <c r="G33" s="170">
        <v>0.7805682954227624</v>
      </c>
      <c r="H33" s="169">
        <f>SUM(H21:H32)</f>
        <v>-5.9012499999999886</v>
      </c>
      <c r="I33" s="167">
        <f>SUM(I21:I32)</f>
        <v>232.44833333333332</v>
      </c>
      <c r="J33" s="171">
        <v>1.0066817338485514</v>
      </c>
      <c r="K33" s="163">
        <f>SUM(K21:K32)</f>
        <v>240.31666666666666</v>
      </c>
      <c r="L33" s="170">
        <v>1.0407577272303499</v>
      </c>
      <c r="M33" s="169">
        <f>SUM(M21:M32)</f>
        <v>-7.8683333333333589</v>
      </c>
      <c r="N33" s="167">
        <f>SUM(N21:N32)</f>
        <v>232.44833333333332</v>
      </c>
      <c r="O33" s="32">
        <f>SUM(O21:O32)</f>
        <v>240.31666666666666</v>
      </c>
      <c r="P33" s="168">
        <f>SUM(P21:P32)</f>
        <v>-7.8683333333333589</v>
      </c>
      <c r="Q33" s="36">
        <f>SUM(Q21:Q32)</f>
        <v>232.44833333333332</v>
      </c>
      <c r="R33" s="165">
        <v>1.0066817338485514</v>
      </c>
      <c r="S33" s="164">
        <f t="shared" si="4"/>
        <v>0.75000000000000011</v>
      </c>
      <c r="T33" s="163">
        <f>SUM(T21:T32)</f>
        <v>240.31666666666666</v>
      </c>
      <c r="U33" s="162">
        <v>1.0407577272303499</v>
      </c>
      <c r="V33" s="161">
        <f t="shared" si="5"/>
        <v>0.74999999999999989</v>
      </c>
      <c r="W33" s="160">
        <f>SUM(W21:W32)</f>
        <v>-7.8683333333333589</v>
      </c>
    </row>
    <row r="34" spans="1:23" ht="15" x14ac:dyDescent="0.2">
      <c r="A34" s="405"/>
      <c r="B34" s="159" t="s">
        <v>9</v>
      </c>
      <c r="C34" s="158">
        <f t="shared" si="0"/>
        <v>0.75000000000000022</v>
      </c>
      <c r="D34" s="153">
        <f>SUM(D24:D29)</f>
        <v>171.33562500000002</v>
      </c>
      <c r="E34" s="157">
        <v>0.7420162647399432</v>
      </c>
      <c r="F34" s="149">
        <f>SUM(F24:F29)</f>
        <v>180.23749999999998</v>
      </c>
      <c r="G34" s="156">
        <v>0.7805682954227624</v>
      </c>
      <c r="H34" s="155">
        <f>SUM(H24:H29)</f>
        <v>-8.901874999999988</v>
      </c>
      <c r="I34" s="153">
        <f>SUM(I24:I29)</f>
        <v>228.44749999999996</v>
      </c>
      <c r="J34" s="157">
        <v>0.98935501965325723</v>
      </c>
      <c r="K34" s="149">
        <f>SUM(K24:K29)</f>
        <v>240.31666666666666</v>
      </c>
      <c r="L34" s="156">
        <v>1.0407577272303499</v>
      </c>
      <c r="M34" s="155">
        <f>SUM(M24:M29)</f>
        <v>-11.869166666666693</v>
      </c>
      <c r="N34" s="153">
        <f>SUM(N24:N29)</f>
        <v>228.44749999999996</v>
      </c>
      <c r="O34" s="21">
        <f>SUM(O24:O29)</f>
        <v>240.31666666666666</v>
      </c>
      <c r="P34" s="154">
        <f>SUM(P24:P29)</f>
        <v>-11.869166666666693</v>
      </c>
      <c r="Q34" s="25">
        <f>SUM(Q24:Q29)</f>
        <v>228.44749999999996</v>
      </c>
      <c r="R34" s="151">
        <v>0.98935501965325723</v>
      </c>
      <c r="S34" s="150">
        <f t="shared" si="4"/>
        <v>0.75000000000000022</v>
      </c>
      <c r="T34" s="149">
        <f>SUM(T24:T29)</f>
        <v>240.31666666666666</v>
      </c>
      <c r="U34" s="148">
        <v>1.0407577272303499</v>
      </c>
      <c r="V34" s="147">
        <f t="shared" si="5"/>
        <v>0.74999999999999989</v>
      </c>
      <c r="W34" s="146">
        <f>SUM(W24:W29)</f>
        <v>-11.869166666666693</v>
      </c>
    </row>
    <row r="35" spans="1:23" ht="15.75" thickBot="1" x14ac:dyDescent="0.25">
      <c r="A35" s="406"/>
      <c r="B35" s="261" t="s">
        <v>8</v>
      </c>
      <c r="C35" s="260">
        <f t="shared" si="0"/>
        <v>0.75</v>
      </c>
      <c r="D35" s="255">
        <f>SUM(D21:D23,D30:D32)</f>
        <v>3.0006250000000003</v>
      </c>
      <c r="E35" s="259">
        <v>1.299503564647044E-2</v>
      </c>
      <c r="F35" s="249">
        <f>SUM(F21:F23,F30:F32)</f>
        <v>0</v>
      </c>
      <c r="G35" s="258">
        <v>0</v>
      </c>
      <c r="H35" s="257">
        <f>SUM(H21:H23,H30:H32)</f>
        <v>3.0006250000000003</v>
      </c>
      <c r="I35" s="255">
        <f>SUM(I21:I23,I30:I32)</f>
        <v>4.0008333333333335</v>
      </c>
      <c r="J35" s="259">
        <v>1.732671419529392E-2</v>
      </c>
      <c r="K35" s="249">
        <f>SUM(K21:K23,K30:K32)</f>
        <v>0</v>
      </c>
      <c r="L35" s="258">
        <v>0</v>
      </c>
      <c r="M35" s="257">
        <f>SUM(M21:M23,M30:M32)</f>
        <v>4.0008333333333335</v>
      </c>
      <c r="N35" s="255">
        <f>SUM(N21:N23,N30:N32)</f>
        <v>4.0008333333333335</v>
      </c>
      <c r="O35" s="254">
        <f>SUM(O21:O23,O30:O32)</f>
        <v>0</v>
      </c>
      <c r="P35" s="256">
        <f>SUM(P21:P23,P30:P32)</f>
        <v>4.0008333333333335</v>
      </c>
      <c r="Q35" s="252">
        <f>SUM(Q21:Q23,Q30:Q32)</f>
        <v>4.0008333333333335</v>
      </c>
      <c r="R35" s="251">
        <v>1.732671419529392E-2</v>
      </c>
      <c r="S35" s="250">
        <f t="shared" si="4"/>
        <v>0.75</v>
      </c>
      <c r="T35" s="249">
        <f>SUM(T21:T23,T30:T32)</f>
        <v>0</v>
      </c>
      <c r="U35" s="248">
        <v>0</v>
      </c>
      <c r="V35" s="247">
        <f t="shared" si="5"/>
        <v>1</v>
      </c>
      <c r="W35" s="246">
        <f>SUM(W21:W23,W30:W32)</f>
        <v>4.0008333333333335</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0.75</v>
      </c>
      <c r="D38" s="225">
        <v>0.114375</v>
      </c>
      <c r="E38" s="229">
        <v>4.9533253974257249E-4</v>
      </c>
      <c r="F38" s="221">
        <v>0</v>
      </c>
      <c r="G38" s="228">
        <v>0</v>
      </c>
      <c r="H38" s="227">
        <f t="shared" si="11"/>
        <v>0.114375</v>
      </c>
      <c r="I38" s="225">
        <v>0.1525</v>
      </c>
      <c r="J38" s="229">
        <v>6.6044338632342988E-4</v>
      </c>
      <c r="K38" s="221">
        <v>0</v>
      </c>
      <c r="L38" s="228">
        <v>0</v>
      </c>
      <c r="M38" s="227">
        <f t="shared" si="12"/>
        <v>0.1525</v>
      </c>
      <c r="N38" s="225">
        <v>0.1525</v>
      </c>
      <c r="O38" s="77">
        <v>0</v>
      </c>
      <c r="P38" s="226">
        <f t="shared" si="13"/>
        <v>0.1525</v>
      </c>
      <c r="Q38" s="81">
        <v>0.1525</v>
      </c>
      <c r="R38" s="223">
        <v>6.6044338632342988E-4</v>
      </c>
      <c r="S38" s="222">
        <f t="shared" si="4"/>
        <v>0.75</v>
      </c>
      <c r="T38" s="221">
        <v>0</v>
      </c>
      <c r="U38" s="220">
        <v>0</v>
      </c>
      <c r="V38" s="219">
        <f t="shared" si="5"/>
        <v>1</v>
      </c>
      <c r="W38" s="218">
        <f t="shared" si="14"/>
        <v>0.1525</v>
      </c>
    </row>
    <row r="39" spans="1:23" ht="15" x14ac:dyDescent="0.2">
      <c r="A39" s="405"/>
      <c r="B39" s="201" t="s">
        <v>19</v>
      </c>
      <c r="C39" s="200">
        <f t="shared" si="0"/>
        <v>0.75000000000000011</v>
      </c>
      <c r="D39" s="195">
        <v>6.0112500000000004</v>
      </c>
      <c r="E39" s="199">
        <v>2.6033379055978481E-2</v>
      </c>
      <c r="F39" s="191">
        <v>3.0150000000000006</v>
      </c>
      <c r="G39" s="198">
        <v>1.3057290578817557E-2</v>
      </c>
      <c r="H39" s="197">
        <f t="shared" si="11"/>
        <v>2.9962499999999999</v>
      </c>
      <c r="I39" s="195">
        <v>8.0149999999999988</v>
      </c>
      <c r="J39" s="199">
        <v>3.4711172074637968E-2</v>
      </c>
      <c r="K39" s="191">
        <v>4.0200000000000005</v>
      </c>
      <c r="L39" s="198">
        <v>1.7409720771756742E-2</v>
      </c>
      <c r="M39" s="197">
        <f t="shared" si="12"/>
        <v>3.9949999999999983</v>
      </c>
      <c r="N39" s="195">
        <v>8.0149999999999988</v>
      </c>
      <c r="O39" s="54">
        <v>4.0200000000000005</v>
      </c>
      <c r="P39" s="196">
        <f t="shared" si="13"/>
        <v>3.9949999999999983</v>
      </c>
      <c r="Q39" s="58">
        <v>8.0149999999999988</v>
      </c>
      <c r="R39" s="193">
        <v>3.4711172074637968E-2</v>
      </c>
      <c r="S39" s="192">
        <f t="shared" si="4"/>
        <v>0.75000000000000011</v>
      </c>
      <c r="T39" s="191">
        <v>4.0200000000000005</v>
      </c>
      <c r="U39" s="190">
        <v>1.7409720771756742E-2</v>
      </c>
      <c r="V39" s="189">
        <f t="shared" si="5"/>
        <v>0.75</v>
      </c>
      <c r="W39" s="188">
        <f t="shared" si="14"/>
        <v>3.9949999999999983</v>
      </c>
    </row>
    <row r="40" spans="1:23" ht="15" x14ac:dyDescent="0.2">
      <c r="A40" s="405"/>
      <c r="B40" s="217" t="s">
        <v>18</v>
      </c>
      <c r="C40" s="215">
        <f t="shared" si="0"/>
        <v>0.74999999999999989</v>
      </c>
      <c r="D40" s="210">
        <v>16.378124999999997</v>
      </c>
      <c r="E40" s="214">
        <v>7.0929995650022448E-2</v>
      </c>
      <c r="F40" s="206">
        <v>19.276875</v>
      </c>
      <c r="G40" s="213">
        <v>8.3483833607477159E-2</v>
      </c>
      <c r="H40" s="212">
        <f t="shared" si="11"/>
        <v>-2.8987500000000033</v>
      </c>
      <c r="I40" s="210">
        <v>21.837499999999999</v>
      </c>
      <c r="J40" s="214">
        <v>9.4573327533363283E-2</v>
      </c>
      <c r="K40" s="206">
        <v>25.702500000000001</v>
      </c>
      <c r="L40" s="213">
        <v>0.11131177814330288</v>
      </c>
      <c r="M40" s="212">
        <f t="shared" si="12"/>
        <v>-3.865000000000002</v>
      </c>
      <c r="N40" s="210">
        <v>21.837499999999999</v>
      </c>
      <c r="O40" s="66">
        <v>25.702500000000001</v>
      </c>
      <c r="P40" s="211">
        <f t="shared" si="13"/>
        <v>-3.865000000000002</v>
      </c>
      <c r="Q40" s="70">
        <v>21.837499999999999</v>
      </c>
      <c r="R40" s="208">
        <v>9.4573327533363283E-2</v>
      </c>
      <c r="S40" s="207">
        <f t="shared" si="4"/>
        <v>0.74999999999999989</v>
      </c>
      <c r="T40" s="206">
        <v>25.702500000000001</v>
      </c>
      <c r="U40" s="205">
        <v>0.11131177814330288</v>
      </c>
      <c r="V40" s="204">
        <f t="shared" si="5"/>
        <v>0.75</v>
      </c>
      <c r="W40" s="203">
        <f t="shared" si="14"/>
        <v>-3.865000000000002</v>
      </c>
    </row>
    <row r="41" spans="1:23" ht="15" x14ac:dyDescent="0.2">
      <c r="A41" s="405"/>
      <c r="B41" s="217" t="s">
        <v>17</v>
      </c>
      <c r="C41" s="215">
        <f t="shared" si="0"/>
        <v>0.75</v>
      </c>
      <c r="D41" s="210">
        <v>32.296875</v>
      </c>
      <c r="E41" s="214">
        <v>0.13987054093550508</v>
      </c>
      <c r="F41" s="206">
        <v>37.278750000000002</v>
      </c>
      <c r="G41" s="213">
        <v>0.16144592741794192</v>
      </c>
      <c r="H41" s="212">
        <f t="shared" si="11"/>
        <v>-4.9818750000000023</v>
      </c>
      <c r="I41" s="210">
        <v>43.0625</v>
      </c>
      <c r="J41" s="214">
        <v>0.18649405458067345</v>
      </c>
      <c r="K41" s="206">
        <v>49.704999999999998</v>
      </c>
      <c r="L41" s="213">
        <v>0.21526123655725588</v>
      </c>
      <c r="M41" s="212">
        <f t="shared" si="12"/>
        <v>-6.6424999999999983</v>
      </c>
      <c r="N41" s="210">
        <v>43.0625</v>
      </c>
      <c r="O41" s="66">
        <v>49.704999999999998</v>
      </c>
      <c r="P41" s="211">
        <f t="shared" si="13"/>
        <v>-6.6424999999999983</v>
      </c>
      <c r="Q41" s="70">
        <v>43.0625</v>
      </c>
      <c r="R41" s="208">
        <v>0.18649405458067345</v>
      </c>
      <c r="S41" s="207">
        <f t="shared" si="4"/>
        <v>0.75</v>
      </c>
      <c r="T41" s="206">
        <v>49.704999999999998</v>
      </c>
      <c r="U41" s="205">
        <v>0.21526123655725588</v>
      </c>
      <c r="V41" s="204">
        <f t="shared" si="5"/>
        <v>0.75000000000000011</v>
      </c>
      <c r="W41" s="203">
        <f t="shared" si="14"/>
        <v>-6.6424999999999983</v>
      </c>
    </row>
    <row r="42" spans="1:23" ht="15" x14ac:dyDescent="0.2">
      <c r="A42" s="405"/>
      <c r="B42" s="217" t="s">
        <v>16</v>
      </c>
      <c r="C42" s="215">
        <f t="shared" si="0"/>
        <v>0.75</v>
      </c>
      <c r="D42" s="210">
        <v>72.241874999999993</v>
      </c>
      <c r="E42" s="214">
        <v>0.31286340038920613</v>
      </c>
      <c r="F42" s="206">
        <v>42.963750000000005</v>
      </c>
      <c r="G42" s="213">
        <v>0.18606639074815018</v>
      </c>
      <c r="H42" s="212">
        <f t="shared" si="11"/>
        <v>29.278124999999989</v>
      </c>
      <c r="I42" s="210">
        <v>96.322499999999991</v>
      </c>
      <c r="J42" s="214">
        <v>0.41715120051894145</v>
      </c>
      <c r="K42" s="206">
        <v>57.284999999999997</v>
      </c>
      <c r="L42" s="213">
        <v>0.24808852099753351</v>
      </c>
      <c r="M42" s="212">
        <f t="shared" si="12"/>
        <v>39.037499999999994</v>
      </c>
      <c r="N42" s="210">
        <v>96.322499999999991</v>
      </c>
      <c r="O42" s="66">
        <v>57.284999999999997</v>
      </c>
      <c r="P42" s="211">
        <f t="shared" si="13"/>
        <v>39.037499999999994</v>
      </c>
      <c r="Q42" s="70">
        <v>96.322499999999991</v>
      </c>
      <c r="R42" s="208">
        <v>0.41715120051894145</v>
      </c>
      <c r="S42" s="207">
        <f t="shared" si="4"/>
        <v>0.75</v>
      </c>
      <c r="T42" s="206">
        <v>57.284999999999997</v>
      </c>
      <c r="U42" s="205">
        <v>0.24808852099753351</v>
      </c>
      <c r="V42" s="204">
        <f t="shared" si="5"/>
        <v>0.75000000000000011</v>
      </c>
      <c r="W42" s="203">
        <f t="shared" si="14"/>
        <v>39.037499999999994</v>
      </c>
    </row>
    <row r="43" spans="1:23" ht="15" x14ac:dyDescent="0.2">
      <c r="A43" s="405"/>
      <c r="B43" s="217" t="s">
        <v>15</v>
      </c>
      <c r="C43" s="215">
        <f t="shared" si="0"/>
        <v>0.75</v>
      </c>
      <c r="D43" s="210">
        <v>27.358124999999994</v>
      </c>
      <c r="E43" s="214">
        <v>0.11848191946530939</v>
      </c>
      <c r="F43" s="206">
        <v>62.829374999999999</v>
      </c>
      <c r="G43" s="213">
        <v>0.2720999689089536</v>
      </c>
      <c r="H43" s="212">
        <f t="shared" si="11"/>
        <v>-35.471250000000005</v>
      </c>
      <c r="I43" s="210">
        <v>36.477499999999992</v>
      </c>
      <c r="J43" s="214">
        <v>0.15797589262041253</v>
      </c>
      <c r="K43" s="206">
        <v>83.772499999999994</v>
      </c>
      <c r="L43" s="213">
        <v>0.36279995854527147</v>
      </c>
      <c r="M43" s="212">
        <f t="shared" si="12"/>
        <v>-47.295000000000002</v>
      </c>
      <c r="N43" s="210">
        <v>36.477499999999992</v>
      </c>
      <c r="O43" s="66">
        <v>83.772499999999994</v>
      </c>
      <c r="P43" s="211">
        <f t="shared" si="13"/>
        <v>-47.295000000000002</v>
      </c>
      <c r="Q43" s="70">
        <v>36.477499999999992</v>
      </c>
      <c r="R43" s="208">
        <v>0.15797589262041253</v>
      </c>
      <c r="S43" s="207">
        <f t="shared" si="4"/>
        <v>0.75</v>
      </c>
      <c r="T43" s="206">
        <v>83.772499999999994</v>
      </c>
      <c r="U43" s="205">
        <v>0.36279995854527147</v>
      </c>
      <c r="V43" s="204">
        <f t="shared" si="5"/>
        <v>0.75</v>
      </c>
      <c r="W43" s="203">
        <f t="shared" si="14"/>
        <v>-47.295000000000002</v>
      </c>
    </row>
    <row r="44" spans="1:23" ht="15" x14ac:dyDescent="0.2">
      <c r="A44" s="405"/>
      <c r="B44" s="216" t="s">
        <v>14</v>
      </c>
      <c r="C44" s="215">
        <f t="shared" si="0"/>
        <v>0.74999999999999989</v>
      </c>
      <c r="D44" s="210">
        <v>20.174999999999997</v>
      </c>
      <c r="E44" s="214">
        <v>8.7373411928361955E-2</v>
      </c>
      <c r="F44" s="206">
        <v>29.160000000000004</v>
      </c>
      <c r="G44" s="213">
        <v>0.12628543723990709</v>
      </c>
      <c r="H44" s="212">
        <f t="shared" si="11"/>
        <v>-8.9850000000000065</v>
      </c>
      <c r="I44" s="210">
        <v>26.9</v>
      </c>
      <c r="J44" s="214">
        <v>0.11649788257114928</v>
      </c>
      <c r="K44" s="206">
        <v>38.880000000000003</v>
      </c>
      <c r="L44" s="213">
        <v>0.16838058298654279</v>
      </c>
      <c r="M44" s="212">
        <f t="shared" si="12"/>
        <v>-11.980000000000004</v>
      </c>
      <c r="N44" s="210">
        <v>26.9</v>
      </c>
      <c r="O44" s="66">
        <v>38.880000000000003</v>
      </c>
      <c r="P44" s="211">
        <f t="shared" si="13"/>
        <v>-11.980000000000004</v>
      </c>
      <c r="Q44" s="70">
        <v>26.9</v>
      </c>
      <c r="R44" s="208">
        <v>0.11649788257114928</v>
      </c>
      <c r="S44" s="207">
        <f t="shared" si="4"/>
        <v>0.74999999999999989</v>
      </c>
      <c r="T44" s="206">
        <v>38.880000000000003</v>
      </c>
      <c r="U44" s="205">
        <v>0.16838058298654279</v>
      </c>
      <c r="V44" s="204">
        <f t="shared" si="5"/>
        <v>0.75</v>
      </c>
      <c r="W44" s="203">
        <f t="shared" si="14"/>
        <v>-11.980000000000004</v>
      </c>
    </row>
    <row r="45" spans="1:23" ht="15" x14ac:dyDescent="0.2">
      <c r="A45" s="405"/>
      <c r="B45" s="202" t="s">
        <v>13</v>
      </c>
      <c r="C45" s="158">
        <f t="shared" si="0"/>
        <v>0.74999999999999989</v>
      </c>
      <c r="D45" s="153">
        <v>0.45937499999999998</v>
      </c>
      <c r="E45" s="157">
        <v>1.98945036453984E-3</v>
      </c>
      <c r="F45" s="149">
        <v>0</v>
      </c>
      <c r="G45" s="156">
        <v>0</v>
      </c>
      <c r="H45" s="155">
        <f t="shared" si="11"/>
        <v>0.45937499999999998</v>
      </c>
      <c r="I45" s="153">
        <v>0.61250000000000004</v>
      </c>
      <c r="J45" s="157">
        <v>2.6526004860531202E-3</v>
      </c>
      <c r="K45" s="149">
        <v>0</v>
      </c>
      <c r="L45" s="156">
        <v>0</v>
      </c>
      <c r="M45" s="155">
        <f t="shared" si="12"/>
        <v>0.61250000000000004</v>
      </c>
      <c r="N45" s="153">
        <v>0.61250000000000004</v>
      </c>
      <c r="O45" s="21">
        <v>0</v>
      </c>
      <c r="P45" s="154">
        <f t="shared" si="13"/>
        <v>0.61250000000000004</v>
      </c>
      <c r="Q45" s="25">
        <v>0.61250000000000004</v>
      </c>
      <c r="R45" s="151">
        <v>2.6526004860531202E-3</v>
      </c>
      <c r="S45" s="150">
        <f t="shared" si="4"/>
        <v>0.74999999999999989</v>
      </c>
      <c r="T45" s="149">
        <v>0</v>
      </c>
      <c r="U45" s="148">
        <v>0</v>
      </c>
      <c r="V45" s="147">
        <f t="shared" si="5"/>
        <v>1</v>
      </c>
      <c r="W45" s="146">
        <f t="shared" si="14"/>
        <v>0.61250000000000004</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0.75</v>
      </c>
      <c r="D48" s="167">
        <f>SUM(D36:D47)</f>
        <v>175.035</v>
      </c>
      <c r="E48" s="171">
        <v>0.758037430328666</v>
      </c>
      <c r="F48" s="163">
        <f>SUM(F36:F47)</f>
        <v>194.52375000000001</v>
      </c>
      <c r="G48" s="170">
        <v>0.84243884850124751</v>
      </c>
      <c r="H48" s="169">
        <f>SUM(H36:H47)</f>
        <v>-19.488750000000028</v>
      </c>
      <c r="I48" s="167">
        <f>SUM(I36:I47)</f>
        <v>233.38</v>
      </c>
      <c r="J48" s="171">
        <v>1.0107165737715547</v>
      </c>
      <c r="K48" s="163">
        <f>SUM(K36:K47)</f>
        <v>259.36499999999995</v>
      </c>
      <c r="L48" s="170">
        <v>1.1232517980016632</v>
      </c>
      <c r="M48" s="169">
        <f>SUM(M36:M47)</f>
        <v>-25.98500000000001</v>
      </c>
      <c r="N48" s="167">
        <f>SUM(N36:N47)</f>
        <v>233.38</v>
      </c>
      <c r="O48" s="32">
        <f>SUM(O36:O47)</f>
        <v>259.36499999999995</v>
      </c>
      <c r="P48" s="168">
        <f>SUM(P36:P47)</f>
        <v>-25.98500000000001</v>
      </c>
      <c r="Q48" s="36">
        <f>SUM(Q36:Q47)</f>
        <v>233.38</v>
      </c>
      <c r="R48" s="165">
        <v>1.0107165737715547</v>
      </c>
      <c r="S48" s="164">
        <f t="shared" si="4"/>
        <v>0.75</v>
      </c>
      <c r="T48" s="163">
        <f>SUM(T36:T47)</f>
        <v>259.36499999999995</v>
      </c>
      <c r="U48" s="162">
        <v>1.1232517980016632</v>
      </c>
      <c r="V48" s="161">
        <f t="shared" si="5"/>
        <v>0.75000000000000011</v>
      </c>
      <c r="W48" s="160">
        <f>SUM(W36:W47)</f>
        <v>-25.98500000000001</v>
      </c>
    </row>
    <row r="49" spans="1:23" ht="15" x14ac:dyDescent="0.2">
      <c r="A49" s="405"/>
      <c r="B49" s="159" t="s">
        <v>9</v>
      </c>
      <c r="C49" s="158">
        <f t="shared" si="0"/>
        <v>0.75000000000000011</v>
      </c>
      <c r="D49" s="153">
        <f>SUM(D39:D44)</f>
        <v>174.46125000000001</v>
      </c>
      <c r="E49" s="157">
        <v>0.75555264742438355</v>
      </c>
      <c r="F49" s="149">
        <f>SUM(F39:F44)</f>
        <v>194.52375000000001</v>
      </c>
      <c r="G49" s="156">
        <v>0.84243884850124751</v>
      </c>
      <c r="H49" s="155">
        <f>SUM(H39:H44)</f>
        <v>-20.062500000000028</v>
      </c>
      <c r="I49" s="153">
        <f>SUM(I39:I44)</f>
        <v>232.61499999999998</v>
      </c>
      <c r="J49" s="157">
        <v>1.0074035298991779</v>
      </c>
      <c r="K49" s="149">
        <f>SUM(K39:K44)</f>
        <v>259.36499999999995</v>
      </c>
      <c r="L49" s="156">
        <v>1.1232517980016632</v>
      </c>
      <c r="M49" s="155">
        <f>SUM(M39:M44)</f>
        <v>-26.750000000000014</v>
      </c>
      <c r="N49" s="153">
        <f>SUM(N39:N44)</f>
        <v>232.61499999999998</v>
      </c>
      <c r="O49" s="21">
        <f>SUM(O39:O44)</f>
        <v>259.36499999999995</v>
      </c>
      <c r="P49" s="154">
        <f>SUM(P39:P44)</f>
        <v>-26.750000000000014</v>
      </c>
      <c r="Q49" s="25">
        <f>SUM(Q39:Q44)</f>
        <v>232.61499999999998</v>
      </c>
      <c r="R49" s="151">
        <v>1.0074035298991779</v>
      </c>
      <c r="S49" s="150">
        <f t="shared" si="4"/>
        <v>0.75000000000000011</v>
      </c>
      <c r="T49" s="149">
        <f>SUM(T39:T44)</f>
        <v>259.36499999999995</v>
      </c>
      <c r="U49" s="148">
        <v>1.1232517980016632</v>
      </c>
      <c r="V49" s="147">
        <f t="shared" si="5"/>
        <v>0.75000000000000011</v>
      </c>
      <c r="W49" s="146">
        <f>SUM(W39:W44)</f>
        <v>-26.750000000000014</v>
      </c>
    </row>
    <row r="50" spans="1:23" ht="15.75" thickBot="1" x14ac:dyDescent="0.25">
      <c r="A50" s="422"/>
      <c r="B50" s="145" t="s">
        <v>8</v>
      </c>
      <c r="C50" s="144">
        <f t="shared" si="0"/>
        <v>0.75</v>
      </c>
      <c r="D50" s="139">
        <f>SUM(D36:D38,D45:D47)</f>
        <v>0.57374999999999998</v>
      </c>
      <c r="E50" s="143">
        <v>2.4847829042824125E-3</v>
      </c>
      <c r="F50" s="135">
        <f>SUM(F36:F38,F45:F47)</f>
        <v>0</v>
      </c>
      <c r="G50" s="142">
        <v>0</v>
      </c>
      <c r="H50" s="141">
        <f>SUM(H36:H38,H45:H47)</f>
        <v>0.57374999999999998</v>
      </c>
      <c r="I50" s="139">
        <f>SUM(I36:I38,I45:I47)</f>
        <v>0.76500000000000001</v>
      </c>
      <c r="J50" s="143">
        <v>3.3130438723765502E-3</v>
      </c>
      <c r="K50" s="135">
        <f>SUM(K36:K38,K45:K47)</f>
        <v>0</v>
      </c>
      <c r="L50" s="142">
        <v>0</v>
      </c>
      <c r="M50" s="141">
        <f>SUM(M36:M38,M45:M47)</f>
        <v>0.76500000000000001</v>
      </c>
      <c r="N50" s="139">
        <f>SUM(N36:N38,N45:N47)</f>
        <v>0.76500000000000001</v>
      </c>
      <c r="O50" s="10">
        <f>SUM(O36:O38,O45:O47)</f>
        <v>0</v>
      </c>
      <c r="P50" s="140">
        <f>SUM(P36:P38,P45:P47)</f>
        <v>0.76500000000000001</v>
      </c>
      <c r="Q50" s="14">
        <f>SUM(Q36:Q38,Q45:Q47)</f>
        <v>0.76500000000000001</v>
      </c>
      <c r="R50" s="137">
        <v>3.3130438723765502E-3</v>
      </c>
      <c r="S50" s="136">
        <f t="shared" si="4"/>
        <v>0.75</v>
      </c>
      <c r="T50" s="135">
        <f>SUM(T36:T38,T45:T47)</f>
        <v>0</v>
      </c>
      <c r="U50" s="134">
        <v>0</v>
      </c>
      <c r="V50" s="133">
        <f t="shared" si="5"/>
        <v>1</v>
      </c>
      <c r="W50" s="132">
        <f>SUM(W36:W38,W45:W47)</f>
        <v>0.76500000000000001</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2:W62"/>
    <mergeCell ref="A59:W59"/>
    <mergeCell ref="A55:W55"/>
    <mergeCell ref="A6:A20"/>
    <mergeCell ref="A21:A35"/>
    <mergeCell ref="A36:A50"/>
    <mergeCell ref="A56:W56"/>
    <mergeCell ref="A57:W57"/>
    <mergeCell ref="A58:W58"/>
    <mergeCell ref="A60:W60"/>
    <mergeCell ref="A61:W61"/>
    <mergeCell ref="B52:W52"/>
    <mergeCell ref="B53:W53"/>
    <mergeCell ref="V3:V4"/>
    <mergeCell ref="W3:W4"/>
    <mergeCell ref="T3:U4"/>
    <mergeCell ref="Q3:R4"/>
    <mergeCell ref="A3:A5"/>
    <mergeCell ref="B3:B5"/>
    <mergeCell ref="D4:E4"/>
    <mergeCell ref="F4:G4"/>
    <mergeCell ref="S3:S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ReuseBlNCrow!A1</f>
        <v>FIIP DIVERSION: Project "Pump-Back" Irrigation on Crow Creek below North Crow</v>
      </c>
      <c r="C1" s="288"/>
      <c r="D1" s="288"/>
      <c r="E1" s="288"/>
      <c r="F1" s="288"/>
      <c r="G1" s="288"/>
      <c r="H1" s="288"/>
      <c r="I1" s="288"/>
      <c r="J1" s="288"/>
      <c r="K1" s="288"/>
      <c r="L1" s="288"/>
      <c r="M1" s="288"/>
      <c r="N1" s="288"/>
      <c r="O1" s="288"/>
    </row>
    <row r="2" spans="2:15" ht="23.25" x14ac:dyDescent="0.35">
      <c r="B2" s="130" t="str">
        <f>ReuseBlNCrow!A2</f>
        <v>231 Acres (100% Sprinkler / 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229</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297</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0.75</v>
      </c>
      <c r="D9" s="195">
        <v>5.109375</v>
      </c>
      <c r="E9" s="199">
        <v>1.2712508747041813E-2</v>
      </c>
      <c r="F9" s="191">
        <v>2.0081250000000002</v>
      </c>
      <c r="G9" s="198">
        <v>4.9963658269812309E-3</v>
      </c>
      <c r="H9" s="197">
        <f t="shared" si="1"/>
        <v>3.1012499999999998</v>
      </c>
      <c r="I9" s="195">
        <v>6.8125</v>
      </c>
      <c r="J9" s="199">
        <v>1.695001166272242E-2</v>
      </c>
      <c r="K9" s="191">
        <v>2.6775000000000002</v>
      </c>
      <c r="L9" s="198">
        <v>6.6618211026416409E-3</v>
      </c>
      <c r="M9" s="197">
        <f t="shared" si="2"/>
        <v>4.1349999999999998</v>
      </c>
      <c r="N9" s="195">
        <v>6.8125</v>
      </c>
      <c r="O9" s="54">
        <v>2.6775000000000002</v>
      </c>
      <c r="P9" s="196">
        <f t="shared" si="3"/>
        <v>4.1349999999999998</v>
      </c>
      <c r="Q9" s="58">
        <v>6.8125</v>
      </c>
      <c r="R9" s="193">
        <v>1.695001166272242E-2</v>
      </c>
      <c r="S9" s="192">
        <f t="shared" si="4"/>
        <v>0.75</v>
      </c>
      <c r="T9" s="191">
        <v>2.6775000000000002</v>
      </c>
      <c r="U9" s="190">
        <v>6.6618211026416409E-3</v>
      </c>
      <c r="V9" s="189">
        <f t="shared" si="5"/>
        <v>0.75</v>
      </c>
      <c r="W9" s="188">
        <f t="shared" si="6"/>
        <v>4.1349999999999998</v>
      </c>
    </row>
    <row r="10" spans="1:24" ht="15" x14ac:dyDescent="0.2">
      <c r="A10" s="405"/>
      <c r="B10" s="217" t="s">
        <v>18</v>
      </c>
      <c r="C10" s="215">
        <f t="shared" si="0"/>
        <v>0.75000000000000011</v>
      </c>
      <c r="D10" s="210">
        <v>22.863750000000003</v>
      </c>
      <c r="E10" s="214">
        <v>5.6886727215202895E-2</v>
      </c>
      <c r="F10" s="206">
        <v>16.40625</v>
      </c>
      <c r="G10" s="213">
        <v>4.0819982246578679E-2</v>
      </c>
      <c r="H10" s="212">
        <f t="shared" si="1"/>
        <v>6.4575000000000031</v>
      </c>
      <c r="I10" s="210">
        <v>30.484999999999999</v>
      </c>
      <c r="J10" s="214">
        <v>7.5848969620270518E-2</v>
      </c>
      <c r="K10" s="206">
        <v>21.875</v>
      </c>
      <c r="L10" s="213">
        <v>5.4426642995438243E-2</v>
      </c>
      <c r="M10" s="212">
        <f t="shared" si="2"/>
        <v>8.61</v>
      </c>
      <c r="N10" s="210">
        <v>30.484999999999999</v>
      </c>
      <c r="O10" s="66">
        <v>21.875</v>
      </c>
      <c r="P10" s="211">
        <f t="shared" si="3"/>
        <v>8.61</v>
      </c>
      <c r="Q10" s="70">
        <v>30.484999999999999</v>
      </c>
      <c r="R10" s="208">
        <v>7.5848969620270518E-2</v>
      </c>
      <c r="S10" s="207">
        <f t="shared" si="4"/>
        <v>0.75000000000000011</v>
      </c>
      <c r="T10" s="206">
        <v>21.875</v>
      </c>
      <c r="U10" s="205">
        <v>5.4426642995438243E-2</v>
      </c>
      <c r="V10" s="204">
        <f t="shared" si="5"/>
        <v>0.75</v>
      </c>
      <c r="W10" s="203">
        <f t="shared" si="6"/>
        <v>8.61</v>
      </c>
    </row>
    <row r="11" spans="1:24" ht="15" x14ac:dyDescent="0.2">
      <c r="A11" s="405"/>
      <c r="B11" s="217" t="s">
        <v>17</v>
      </c>
      <c r="C11" s="215">
        <f t="shared" si="0"/>
        <v>0.75</v>
      </c>
      <c r="D11" s="210">
        <v>63.127500000000005</v>
      </c>
      <c r="E11" s="214">
        <v>0.15706596128271699</v>
      </c>
      <c r="F11" s="206">
        <v>53.433749999999996</v>
      </c>
      <c r="G11" s="213">
        <v>0.13294718332148561</v>
      </c>
      <c r="H11" s="212">
        <f t="shared" si="1"/>
        <v>9.6937500000000085</v>
      </c>
      <c r="I11" s="210">
        <v>84.17</v>
      </c>
      <c r="J11" s="214">
        <v>0.20942128171028931</v>
      </c>
      <c r="K11" s="206">
        <v>71.245000000000005</v>
      </c>
      <c r="L11" s="213">
        <v>0.17726291109531417</v>
      </c>
      <c r="M11" s="212">
        <f t="shared" si="2"/>
        <v>12.924999999999997</v>
      </c>
      <c r="N11" s="210">
        <v>84.17</v>
      </c>
      <c r="O11" s="66">
        <v>71.245000000000005</v>
      </c>
      <c r="P11" s="211">
        <f t="shared" si="3"/>
        <v>12.924999999999997</v>
      </c>
      <c r="Q11" s="70">
        <v>84.17</v>
      </c>
      <c r="R11" s="208">
        <v>0.20942128171028931</v>
      </c>
      <c r="S11" s="207">
        <f t="shared" si="4"/>
        <v>0.75</v>
      </c>
      <c r="T11" s="206">
        <v>71.245000000000005</v>
      </c>
      <c r="U11" s="205">
        <v>0.17726291109531417</v>
      </c>
      <c r="V11" s="204">
        <f t="shared" si="5"/>
        <v>0.74999999999999989</v>
      </c>
      <c r="W11" s="203">
        <f t="shared" si="6"/>
        <v>12.924999999999997</v>
      </c>
    </row>
    <row r="12" spans="1:24" ht="15" x14ac:dyDescent="0.2">
      <c r="A12" s="405"/>
      <c r="B12" s="217" t="s">
        <v>16</v>
      </c>
      <c r="C12" s="215">
        <f t="shared" si="0"/>
        <v>0.75</v>
      </c>
      <c r="D12" s="210">
        <v>115.58812499999999</v>
      </c>
      <c r="E12" s="214">
        <v>0.28759193641427033</v>
      </c>
      <c r="F12" s="206">
        <v>108.00374999999998</v>
      </c>
      <c r="G12" s="213">
        <v>0.26872144198484854</v>
      </c>
      <c r="H12" s="212">
        <f t="shared" si="1"/>
        <v>7.5843750000000085</v>
      </c>
      <c r="I12" s="210">
        <v>154.11749999999998</v>
      </c>
      <c r="J12" s="214">
        <v>0.38345591521902705</v>
      </c>
      <c r="K12" s="206">
        <v>144.005</v>
      </c>
      <c r="L12" s="213">
        <v>0.35829525597979811</v>
      </c>
      <c r="M12" s="212">
        <f t="shared" si="2"/>
        <v>10.112499999999983</v>
      </c>
      <c r="N12" s="210">
        <v>154.11749999999998</v>
      </c>
      <c r="O12" s="66">
        <v>144.005</v>
      </c>
      <c r="P12" s="211">
        <f t="shared" si="3"/>
        <v>10.112499999999983</v>
      </c>
      <c r="Q12" s="70">
        <v>154.11749999999998</v>
      </c>
      <c r="R12" s="208">
        <v>0.38345591521902705</v>
      </c>
      <c r="S12" s="207">
        <f t="shared" si="4"/>
        <v>0.75</v>
      </c>
      <c r="T12" s="206">
        <v>144.005</v>
      </c>
      <c r="U12" s="205">
        <v>0.35829525597979811</v>
      </c>
      <c r="V12" s="204">
        <f t="shared" si="5"/>
        <v>0.74999999999999989</v>
      </c>
      <c r="W12" s="203">
        <f t="shared" si="6"/>
        <v>10.112499999999983</v>
      </c>
    </row>
    <row r="13" spans="1:24" ht="15" x14ac:dyDescent="0.2">
      <c r="A13" s="405"/>
      <c r="B13" s="217" t="s">
        <v>15</v>
      </c>
      <c r="C13" s="215">
        <f t="shared" si="0"/>
        <v>0.75</v>
      </c>
      <c r="D13" s="210">
        <v>95.49562499999999</v>
      </c>
      <c r="E13" s="214">
        <v>0.23760028733782992</v>
      </c>
      <c r="F13" s="206">
        <v>90.673124999999999</v>
      </c>
      <c r="G13" s="213">
        <v>0.22560154530997695</v>
      </c>
      <c r="H13" s="212">
        <f t="shared" si="1"/>
        <v>4.8224999999999909</v>
      </c>
      <c r="I13" s="210">
        <v>127.32749999999999</v>
      </c>
      <c r="J13" s="214">
        <v>0.31680038311710657</v>
      </c>
      <c r="K13" s="206">
        <v>120.89749999999999</v>
      </c>
      <c r="L13" s="213">
        <v>0.3008020604133026</v>
      </c>
      <c r="M13" s="212">
        <f t="shared" si="2"/>
        <v>6.4299999999999926</v>
      </c>
      <c r="N13" s="210">
        <v>127.32749999999999</v>
      </c>
      <c r="O13" s="66">
        <v>120.89749999999999</v>
      </c>
      <c r="P13" s="211">
        <f t="shared" si="3"/>
        <v>6.4299999999999926</v>
      </c>
      <c r="Q13" s="70">
        <v>127.32749999999999</v>
      </c>
      <c r="R13" s="208">
        <v>0.31680038311710657</v>
      </c>
      <c r="S13" s="207">
        <f t="shared" si="4"/>
        <v>0.75</v>
      </c>
      <c r="T13" s="206">
        <v>120.89749999999999</v>
      </c>
      <c r="U13" s="205">
        <v>0.3008020604133026</v>
      </c>
      <c r="V13" s="204">
        <f t="shared" si="5"/>
        <v>0.75</v>
      </c>
      <c r="W13" s="203">
        <f t="shared" si="6"/>
        <v>6.4299999999999926</v>
      </c>
    </row>
    <row r="14" spans="1:24" ht="15" x14ac:dyDescent="0.2">
      <c r="A14" s="405"/>
      <c r="B14" s="262" t="s">
        <v>14</v>
      </c>
      <c r="C14" s="186">
        <f t="shared" si="0"/>
        <v>0.75</v>
      </c>
      <c r="D14" s="181">
        <v>43.591875000000002</v>
      </c>
      <c r="E14" s="185">
        <v>0.10845985903118353</v>
      </c>
      <c r="F14" s="177">
        <v>43.815000000000012</v>
      </c>
      <c r="G14" s="184">
        <v>0.10901501087292009</v>
      </c>
      <c r="H14" s="183">
        <f t="shared" si="1"/>
        <v>-0.22312500000001023</v>
      </c>
      <c r="I14" s="181">
        <v>58.122500000000002</v>
      </c>
      <c r="J14" s="185">
        <v>0.14461314537491138</v>
      </c>
      <c r="K14" s="177">
        <v>58.42</v>
      </c>
      <c r="L14" s="184">
        <v>0.14535334783056009</v>
      </c>
      <c r="M14" s="183">
        <f t="shared" si="2"/>
        <v>-0.29749999999999943</v>
      </c>
      <c r="N14" s="181">
        <v>58.122500000000002</v>
      </c>
      <c r="O14" s="43">
        <v>58.42</v>
      </c>
      <c r="P14" s="182">
        <f t="shared" si="3"/>
        <v>-0.29749999999999943</v>
      </c>
      <c r="Q14" s="47">
        <v>58.122500000000002</v>
      </c>
      <c r="R14" s="179">
        <v>0.14461314537491138</v>
      </c>
      <c r="S14" s="178">
        <f t="shared" si="4"/>
        <v>0.75</v>
      </c>
      <c r="T14" s="177">
        <v>58.42</v>
      </c>
      <c r="U14" s="176">
        <v>0.14535334783056009</v>
      </c>
      <c r="V14" s="175">
        <f t="shared" si="5"/>
        <v>0.75000000000000022</v>
      </c>
      <c r="W14" s="174">
        <f t="shared" si="6"/>
        <v>-0.29749999999999943</v>
      </c>
    </row>
    <row r="15" spans="1:24" ht="15" x14ac:dyDescent="0.2">
      <c r="A15" s="405"/>
      <c r="B15" s="202" t="s">
        <v>13</v>
      </c>
      <c r="C15" s="158">
        <f t="shared" si="0"/>
        <v>0.75</v>
      </c>
      <c r="D15" s="153">
        <v>2.5968749999999998</v>
      </c>
      <c r="E15" s="157">
        <v>6.4612200420744621E-3</v>
      </c>
      <c r="F15" s="149">
        <v>0</v>
      </c>
      <c r="G15" s="156">
        <v>0</v>
      </c>
      <c r="H15" s="155">
        <f t="shared" si="1"/>
        <v>2.5968749999999998</v>
      </c>
      <c r="I15" s="153">
        <v>3.4624999999999999</v>
      </c>
      <c r="J15" s="157">
        <v>8.6149600560992846E-3</v>
      </c>
      <c r="K15" s="149">
        <v>0</v>
      </c>
      <c r="L15" s="156">
        <v>0</v>
      </c>
      <c r="M15" s="155">
        <f t="shared" si="2"/>
        <v>3.4624999999999999</v>
      </c>
      <c r="N15" s="153">
        <v>3.4624999999999999</v>
      </c>
      <c r="O15" s="21">
        <v>0</v>
      </c>
      <c r="P15" s="154">
        <f t="shared" si="3"/>
        <v>3.4624999999999999</v>
      </c>
      <c r="Q15" s="25">
        <v>3.4624999999999999</v>
      </c>
      <c r="R15" s="151">
        <v>8.6149600560992846E-3</v>
      </c>
      <c r="S15" s="150">
        <f t="shared" si="4"/>
        <v>0.75</v>
      </c>
      <c r="T15" s="149">
        <v>0</v>
      </c>
      <c r="U15" s="148">
        <v>0</v>
      </c>
      <c r="V15" s="147">
        <f t="shared" si="5"/>
        <v>1</v>
      </c>
      <c r="W15" s="146">
        <f t="shared" si="6"/>
        <v>3.4624999999999999</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0.75000000000000011</v>
      </c>
      <c r="D18" s="167">
        <f>SUM(D6:D17)</f>
        <v>348.37312500000002</v>
      </c>
      <c r="E18" s="171">
        <v>0.86677850007031998</v>
      </c>
      <c r="F18" s="163">
        <f>SUM(F6:F17)</f>
        <v>314.33999999999997</v>
      </c>
      <c r="G18" s="170">
        <v>0.78210152956279111</v>
      </c>
      <c r="H18" s="169">
        <f>SUM(H6:H17)</f>
        <v>34.033124999999998</v>
      </c>
      <c r="I18" s="167">
        <f>SUM(I6:I17)</f>
        <v>464.49749999999995</v>
      </c>
      <c r="J18" s="171">
        <v>1.1557046667604265</v>
      </c>
      <c r="K18" s="163">
        <f>SUM(K6:K17)</f>
        <v>419.12</v>
      </c>
      <c r="L18" s="170">
        <v>1.042802039417055</v>
      </c>
      <c r="M18" s="169">
        <f>SUM(M6:M17)</f>
        <v>45.377499999999969</v>
      </c>
      <c r="N18" s="167">
        <f>SUM(N6:N17)</f>
        <v>464.49749999999995</v>
      </c>
      <c r="O18" s="32">
        <f>SUM(O6:O17)</f>
        <v>419.12</v>
      </c>
      <c r="P18" s="168">
        <f>SUM(P6:P17)</f>
        <v>45.377499999999969</v>
      </c>
      <c r="Q18" s="36">
        <f>SUM(Q6:Q17)</f>
        <v>464.49749999999995</v>
      </c>
      <c r="R18" s="165">
        <v>1.1557046667604265</v>
      </c>
      <c r="S18" s="164">
        <f t="shared" si="4"/>
        <v>0.75000000000000011</v>
      </c>
      <c r="T18" s="163">
        <f>SUM(T6:T17)</f>
        <v>419.12</v>
      </c>
      <c r="U18" s="162">
        <v>1.042802039417055</v>
      </c>
      <c r="V18" s="161">
        <f t="shared" si="5"/>
        <v>0.74999999999999989</v>
      </c>
      <c r="W18" s="160">
        <f>SUM(W6:W17)</f>
        <v>45.377499999999969</v>
      </c>
    </row>
    <row r="19" spans="1:23" ht="15" x14ac:dyDescent="0.2">
      <c r="A19" s="405"/>
      <c r="B19" s="159" t="s">
        <v>9</v>
      </c>
      <c r="C19" s="158">
        <f t="shared" si="0"/>
        <v>0.75000000000000011</v>
      </c>
      <c r="D19" s="153">
        <f>SUM(D9:D14)</f>
        <v>345.77625</v>
      </c>
      <c r="E19" s="157">
        <v>0.86031728002824548</v>
      </c>
      <c r="F19" s="149">
        <f>SUM(F9:F14)</f>
        <v>314.33999999999997</v>
      </c>
      <c r="G19" s="156">
        <v>0.78210152956279111</v>
      </c>
      <c r="H19" s="155">
        <f>SUM(H9:H14)</f>
        <v>31.436250000000001</v>
      </c>
      <c r="I19" s="153">
        <f>SUM(I9:I14)</f>
        <v>461.03499999999997</v>
      </c>
      <c r="J19" s="157">
        <v>1.1470897067043273</v>
      </c>
      <c r="K19" s="149">
        <f>SUM(K9:K14)</f>
        <v>419.12</v>
      </c>
      <c r="L19" s="156">
        <v>1.042802039417055</v>
      </c>
      <c r="M19" s="155">
        <f>SUM(M9:M14)</f>
        <v>41.914999999999971</v>
      </c>
      <c r="N19" s="153">
        <f>SUM(N9:N14)</f>
        <v>461.03499999999997</v>
      </c>
      <c r="O19" s="21">
        <f>SUM(O9:O14)</f>
        <v>419.12</v>
      </c>
      <c r="P19" s="154">
        <f>SUM(P9:P14)</f>
        <v>41.914999999999971</v>
      </c>
      <c r="Q19" s="25">
        <f>SUM(Q9:Q14)</f>
        <v>461.03499999999997</v>
      </c>
      <c r="R19" s="151">
        <v>1.1470897067043273</v>
      </c>
      <c r="S19" s="150">
        <f t="shared" si="4"/>
        <v>0.75000000000000011</v>
      </c>
      <c r="T19" s="149">
        <f>SUM(T9:T14)</f>
        <v>419.12</v>
      </c>
      <c r="U19" s="148">
        <v>1.042802039417055</v>
      </c>
      <c r="V19" s="147">
        <f t="shared" si="5"/>
        <v>0.74999999999999989</v>
      </c>
      <c r="W19" s="146">
        <f>SUM(W9:W14)</f>
        <v>41.914999999999971</v>
      </c>
    </row>
    <row r="20" spans="1:23" ht="15.75" thickBot="1" x14ac:dyDescent="0.25">
      <c r="A20" s="406"/>
      <c r="B20" s="261" t="s">
        <v>8</v>
      </c>
      <c r="C20" s="260">
        <f t="shared" si="0"/>
        <v>0.75</v>
      </c>
      <c r="D20" s="255">
        <f>SUM(D6:D8,D15:D17)</f>
        <v>2.5968749999999998</v>
      </c>
      <c r="E20" s="259">
        <v>6.4612200420744621E-3</v>
      </c>
      <c r="F20" s="249">
        <f>SUM(F6:F8,F15:F17)</f>
        <v>0</v>
      </c>
      <c r="G20" s="258">
        <v>0</v>
      </c>
      <c r="H20" s="257">
        <f>SUM(H6:H8,H15:H17)</f>
        <v>2.5968749999999998</v>
      </c>
      <c r="I20" s="255">
        <f>SUM(I6:I8,I15:I17)</f>
        <v>3.4624999999999999</v>
      </c>
      <c r="J20" s="259">
        <v>8.6149600560992846E-3</v>
      </c>
      <c r="K20" s="249">
        <f>SUM(K6:K8,K15:K17)</f>
        <v>0</v>
      </c>
      <c r="L20" s="258">
        <v>0</v>
      </c>
      <c r="M20" s="257">
        <f>SUM(M6:M8,M15:M17)</f>
        <v>3.4624999999999999</v>
      </c>
      <c r="N20" s="255">
        <f>SUM(N6:N8,N15:N17)</f>
        <v>3.4624999999999999</v>
      </c>
      <c r="O20" s="254">
        <f>SUM(O6:O8,O15:O17)</f>
        <v>0</v>
      </c>
      <c r="P20" s="256">
        <f>SUM(P6:P8,P15:P17)</f>
        <v>3.4624999999999999</v>
      </c>
      <c r="Q20" s="252">
        <f>SUM(Q6:Q8,Q15:Q17)</f>
        <v>3.4624999999999999</v>
      </c>
      <c r="R20" s="251">
        <v>8.6149600560992846E-3</v>
      </c>
      <c r="S20" s="250">
        <f t="shared" si="4"/>
        <v>0.75</v>
      </c>
      <c r="T20" s="249">
        <f>SUM(T6:T8,T15:T17)</f>
        <v>0</v>
      </c>
      <c r="U20" s="248">
        <v>0</v>
      </c>
      <c r="V20" s="247">
        <f t="shared" si="5"/>
        <v>1</v>
      </c>
      <c r="W20" s="246">
        <f>SUM(W6:W8,W15:W17)</f>
        <v>3.4624999999999999</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0.74999999999999989</v>
      </c>
      <c r="D23" s="225">
        <v>0.13249999999999998</v>
      </c>
      <c r="E23" s="229">
        <v>3.2966995160524333E-4</v>
      </c>
      <c r="F23" s="221">
        <v>0</v>
      </c>
      <c r="G23" s="228">
        <v>0</v>
      </c>
      <c r="H23" s="227">
        <f t="shared" si="7"/>
        <v>0.13249999999999998</v>
      </c>
      <c r="I23" s="225">
        <v>0.17666666666666667</v>
      </c>
      <c r="J23" s="229">
        <v>4.395599354736578E-4</v>
      </c>
      <c r="K23" s="221">
        <v>0</v>
      </c>
      <c r="L23" s="228">
        <v>0</v>
      </c>
      <c r="M23" s="227">
        <f t="shared" si="8"/>
        <v>0.17666666666666667</v>
      </c>
      <c r="N23" s="225">
        <v>0.17666666666666667</v>
      </c>
      <c r="O23" s="77">
        <v>0</v>
      </c>
      <c r="P23" s="226">
        <f t="shared" si="9"/>
        <v>0.17666666666666667</v>
      </c>
      <c r="Q23" s="81">
        <v>0.17666666666666667</v>
      </c>
      <c r="R23" s="223">
        <v>4.395599354736578E-4</v>
      </c>
      <c r="S23" s="222">
        <f t="shared" si="4"/>
        <v>0.74999999999999989</v>
      </c>
      <c r="T23" s="221">
        <v>0</v>
      </c>
      <c r="U23" s="220">
        <v>0</v>
      </c>
      <c r="V23" s="219">
        <f t="shared" si="5"/>
        <v>1</v>
      </c>
      <c r="W23" s="218">
        <f t="shared" si="10"/>
        <v>0.17666666666666667</v>
      </c>
    </row>
    <row r="24" spans="1:23" ht="15" x14ac:dyDescent="0.2">
      <c r="A24" s="405"/>
      <c r="B24" s="201" t="s">
        <v>19</v>
      </c>
      <c r="C24" s="200">
        <f t="shared" si="0"/>
        <v>0.75000000000000022</v>
      </c>
      <c r="D24" s="195">
        <v>9.916875000000001</v>
      </c>
      <c r="E24" s="199">
        <v>2.4673929821322625E-2</v>
      </c>
      <c r="F24" s="191">
        <v>6.5575000000000001</v>
      </c>
      <c r="G24" s="198">
        <v>1.6315552523089659E-2</v>
      </c>
      <c r="H24" s="197">
        <f t="shared" si="7"/>
        <v>3.3593750000000009</v>
      </c>
      <c r="I24" s="195">
        <v>13.222499999999998</v>
      </c>
      <c r="J24" s="199">
        <v>3.2898573095096827E-2</v>
      </c>
      <c r="K24" s="191">
        <v>8.7433333333333341</v>
      </c>
      <c r="L24" s="198">
        <v>2.1754070030786211E-2</v>
      </c>
      <c r="M24" s="197">
        <f t="shared" si="8"/>
        <v>4.4791666666666643</v>
      </c>
      <c r="N24" s="195">
        <v>13.222499999999998</v>
      </c>
      <c r="O24" s="54">
        <v>8.7433333333333341</v>
      </c>
      <c r="P24" s="196">
        <f t="shared" si="9"/>
        <v>4.4791666666666643</v>
      </c>
      <c r="Q24" s="58">
        <v>13.222499999999998</v>
      </c>
      <c r="R24" s="193">
        <v>3.2898573095096827E-2</v>
      </c>
      <c r="S24" s="192">
        <f t="shared" si="4"/>
        <v>0.75000000000000022</v>
      </c>
      <c r="T24" s="191">
        <v>8.7433333333333341</v>
      </c>
      <c r="U24" s="190">
        <v>2.1754070030786211E-2</v>
      </c>
      <c r="V24" s="189">
        <f t="shared" si="5"/>
        <v>0.75</v>
      </c>
      <c r="W24" s="188">
        <f t="shared" si="10"/>
        <v>4.4791666666666643</v>
      </c>
    </row>
    <row r="25" spans="1:23" ht="15" x14ac:dyDescent="0.2">
      <c r="A25" s="405"/>
      <c r="B25" s="217" t="s">
        <v>18</v>
      </c>
      <c r="C25" s="215">
        <f t="shared" si="0"/>
        <v>0.75000000000000011</v>
      </c>
      <c r="D25" s="210">
        <v>27.155625000000001</v>
      </c>
      <c r="E25" s="214">
        <v>6.7565234562718013E-2</v>
      </c>
      <c r="F25" s="206">
        <v>23.571875000000002</v>
      </c>
      <c r="G25" s="213">
        <v>5.8648595444941526E-2</v>
      </c>
      <c r="H25" s="212">
        <f t="shared" si="7"/>
        <v>3.5837499999999984</v>
      </c>
      <c r="I25" s="210">
        <v>36.207499999999996</v>
      </c>
      <c r="J25" s="214">
        <v>9.0086979416957341E-2</v>
      </c>
      <c r="K25" s="206">
        <v>31.429166666666664</v>
      </c>
      <c r="L25" s="213">
        <v>7.8198127259922021E-2</v>
      </c>
      <c r="M25" s="212">
        <f t="shared" si="8"/>
        <v>4.7783333333333324</v>
      </c>
      <c r="N25" s="210">
        <v>36.207499999999996</v>
      </c>
      <c r="O25" s="66">
        <v>31.429166666666664</v>
      </c>
      <c r="P25" s="211">
        <f t="shared" si="9"/>
        <v>4.7783333333333324</v>
      </c>
      <c r="Q25" s="70">
        <v>36.207499999999996</v>
      </c>
      <c r="R25" s="208">
        <v>9.0086979416957341E-2</v>
      </c>
      <c r="S25" s="207">
        <f t="shared" si="4"/>
        <v>0.75000000000000011</v>
      </c>
      <c r="T25" s="206">
        <v>31.429166666666664</v>
      </c>
      <c r="U25" s="205">
        <v>7.8198127259922021E-2</v>
      </c>
      <c r="V25" s="204">
        <f t="shared" si="5"/>
        <v>0.75000000000000011</v>
      </c>
      <c r="W25" s="203">
        <f t="shared" si="10"/>
        <v>4.7783333333333324</v>
      </c>
    </row>
    <row r="26" spans="1:23" ht="15" x14ac:dyDescent="0.2">
      <c r="A26" s="405"/>
      <c r="B26" s="217" t="s">
        <v>17</v>
      </c>
      <c r="C26" s="215">
        <f t="shared" si="0"/>
        <v>0.75000000000000011</v>
      </c>
      <c r="D26" s="210">
        <v>58.376250000000006</v>
      </c>
      <c r="E26" s="214">
        <v>0.14524449443317425</v>
      </c>
      <c r="F26" s="206">
        <v>52.055624999999999</v>
      </c>
      <c r="G26" s="213">
        <v>0.12951830481277302</v>
      </c>
      <c r="H26" s="212">
        <f t="shared" si="7"/>
        <v>6.3206250000000068</v>
      </c>
      <c r="I26" s="210">
        <v>77.834999999999994</v>
      </c>
      <c r="J26" s="214">
        <v>0.19365932591089899</v>
      </c>
      <c r="K26" s="206">
        <v>69.407500000000013</v>
      </c>
      <c r="L26" s="213">
        <v>0.17269107308369738</v>
      </c>
      <c r="M26" s="212">
        <f t="shared" si="8"/>
        <v>8.4274999999999807</v>
      </c>
      <c r="N26" s="210">
        <v>77.834999999999994</v>
      </c>
      <c r="O26" s="66">
        <v>69.407500000000013</v>
      </c>
      <c r="P26" s="211">
        <f t="shared" si="9"/>
        <v>8.4274999999999807</v>
      </c>
      <c r="Q26" s="70">
        <v>77.834999999999994</v>
      </c>
      <c r="R26" s="208">
        <v>0.19365932591089899</v>
      </c>
      <c r="S26" s="207">
        <f t="shared" si="4"/>
        <v>0.75000000000000011</v>
      </c>
      <c r="T26" s="206">
        <v>69.407500000000013</v>
      </c>
      <c r="U26" s="205">
        <v>0.17269107308369738</v>
      </c>
      <c r="V26" s="204">
        <f t="shared" si="5"/>
        <v>0.74999999999999989</v>
      </c>
      <c r="W26" s="203">
        <f t="shared" si="10"/>
        <v>8.4274999999999807</v>
      </c>
    </row>
    <row r="27" spans="1:23" ht="15" x14ac:dyDescent="0.2">
      <c r="A27" s="405"/>
      <c r="B27" s="217" t="s">
        <v>16</v>
      </c>
      <c r="C27" s="215">
        <f t="shared" si="0"/>
        <v>0.75000000000000011</v>
      </c>
      <c r="D27" s="210">
        <v>121.32</v>
      </c>
      <c r="E27" s="214">
        <v>0.30185327191508016</v>
      </c>
      <c r="F27" s="206">
        <v>120.24500000000002</v>
      </c>
      <c r="G27" s="213">
        <v>0.29917859140509589</v>
      </c>
      <c r="H27" s="212">
        <f t="shared" si="7"/>
        <v>1.0749999999999744</v>
      </c>
      <c r="I27" s="210">
        <v>161.75999999999996</v>
      </c>
      <c r="J27" s="214">
        <v>0.4024710292201068</v>
      </c>
      <c r="K27" s="206">
        <v>160.32666666666668</v>
      </c>
      <c r="L27" s="213">
        <v>0.39890478854012779</v>
      </c>
      <c r="M27" s="212">
        <f t="shared" si="8"/>
        <v>1.4333333333332803</v>
      </c>
      <c r="N27" s="210">
        <v>161.75999999999996</v>
      </c>
      <c r="O27" s="66">
        <v>160.32666666666668</v>
      </c>
      <c r="P27" s="211">
        <f t="shared" si="9"/>
        <v>1.4333333333332803</v>
      </c>
      <c r="Q27" s="70">
        <v>161.75999999999996</v>
      </c>
      <c r="R27" s="208">
        <v>0.4024710292201068</v>
      </c>
      <c r="S27" s="207">
        <f t="shared" si="4"/>
        <v>0.75000000000000011</v>
      </c>
      <c r="T27" s="206">
        <v>160.32666666666668</v>
      </c>
      <c r="U27" s="205">
        <v>0.39890478854012779</v>
      </c>
      <c r="V27" s="204">
        <f t="shared" si="5"/>
        <v>0.75</v>
      </c>
      <c r="W27" s="203">
        <f t="shared" si="10"/>
        <v>1.4333333333332803</v>
      </c>
    </row>
    <row r="28" spans="1:23" ht="15" x14ac:dyDescent="0.2">
      <c r="A28" s="405"/>
      <c r="B28" s="217" t="s">
        <v>15</v>
      </c>
      <c r="C28" s="215">
        <f t="shared" si="0"/>
        <v>0.75000000000000022</v>
      </c>
      <c r="D28" s="210">
        <v>85.246875000000003</v>
      </c>
      <c r="E28" s="214">
        <v>0.21210062759055268</v>
      </c>
      <c r="F28" s="206">
        <v>92.33687500000002</v>
      </c>
      <c r="G28" s="213">
        <v>0.22974108027151577</v>
      </c>
      <c r="H28" s="212">
        <f t="shared" si="7"/>
        <v>-7.0900000000000176</v>
      </c>
      <c r="I28" s="210">
        <v>113.66249999999997</v>
      </c>
      <c r="J28" s="214">
        <v>0.28280083678740348</v>
      </c>
      <c r="K28" s="206">
        <v>123.11583333333333</v>
      </c>
      <c r="L28" s="213">
        <v>0.30632144036202097</v>
      </c>
      <c r="M28" s="212">
        <f t="shared" si="8"/>
        <v>-9.4533333333333616</v>
      </c>
      <c r="N28" s="210">
        <v>113.66249999999997</v>
      </c>
      <c r="O28" s="66">
        <v>123.11583333333333</v>
      </c>
      <c r="P28" s="211">
        <f t="shared" si="9"/>
        <v>-9.4533333333333616</v>
      </c>
      <c r="Q28" s="70">
        <v>113.66249999999997</v>
      </c>
      <c r="R28" s="208">
        <v>0.28280083678740348</v>
      </c>
      <c r="S28" s="207">
        <f t="shared" si="4"/>
        <v>0.75000000000000022</v>
      </c>
      <c r="T28" s="206">
        <v>123.11583333333333</v>
      </c>
      <c r="U28" s="205">
        <v>0.30632144036202097</v>
      </c>
      <c r="V28" s="204">
        <f t="shared" si="5"/>
        <v>0.75000000000000022</v>
      </c>
      <c r="W28" s="203">
        <f t="shared" si="10"/>
        <v>-9.4533333333333616</v>
      </c>
    </row>
    <row r="29" spans="1:23" ht="15" x14ac:dyDescent="0.2">
      <c r="A29" s="405"/>
      <c r="B29" s="216" t="s">
        <v>14</v>
      </c>
      <c r="C29" s="215">
        <f t="shared" si="0"/>
        <v>0.75</v>
      </c>
      <c r="D29" s="210">
        <v>38.929375</v>
      </c>
      <c r="E29" s="214">
        <v>9.6859208847338646E-2</v>
      </c>
      <c r="F29" s="206">
        <v>33.955000000000005</v>
      </c>
      <c r="G29" s="213">
        <v>8.448259030446198E-2</v>
      </c>
      <c r="H29" s="212">
        <f t="shared" si="7"/>
        <v>4.9743749999999949</v>
      </c>
      <c r="I29" s="210">
        <v>51.905833333333334</v>
      </c>
      <c r="J29" s="214">
        <v>0.12914561179645154</v>
      </c>
      <c r="K29" s="206">
        <v>45.273333333333333</v>
      </c>
      <c r="L29" s="213">
        <v>0.11264345373928263</v>
      </c>
      <c r="M29" s="212">
        <f t="shared" si="8"/>
        <v>6.6325000000000003</v>
      </c>
      <c r="N29" s="210">
        <v>51.905833333333334</v>
      </c>
      <c r="O29" s="66">
        <v>45.273333333333333</v>
      </c>
      <c r="P29" s="211">
        <f t="shared" si="9"/>
        <v>6.6325000000000003</v>
      </c>
      <c r="Q29" s="70">
        <v>51.905833333333334</v>
      </c>
      <c r="R29" s="208">
        <v>0.12914561179645154</v>
      </c>
      <c r="S29" s="207">
        <f t="shared" si="4"/>
        <v>0.75</v>
      </c>
      <c r="T29" s="206">
        <v>45.273333333333333</v>
      </c>
      <c r="U29" s="205">
        <v>0.11264345373928263</v>
      </c>
      <c r="V29" s="204">
        <f t="shared" si="5"/>
        <v>0.75000000000000011</v>
      </c>
      <c r="W29" s="203">
        <f t="shared" si="10"/>
        <v>6.6325000000000003</v>
      </c>
    </row>
    <row r="30" spans="1:23" ht="15" x14ac:dyDescent="0.2">
      <c r="A30" s="405"/>
      <c r="B30" s="202" t="s">
        <v>13</v>
      </c>
      <c r="C30" s="158">
        <f t="shared" si="0"/>
        <v>0.74999999999999989</v>
      </c>
      <c r="D30" s="153">
        <v>5.100625</v>
      </c>
      <c r="E30" s="157">
        <v>1.2690738089860334E-2</v>
      </c>
      <c r="F30" s="149">
        <v>0</v>
      </c>
      <c r="G30" s="156">
        <v>0</v>
      </c>
      <c r="H30" s="155">
        <f t="shared" si="7"/>
        <v>5.100625</v>
      </c>
      <c r="I30" s="153">
        <v>6.8008333333333342</v>
      </c>
      <c r="J30" s="157">
        <v>1.6920984119813784E-2</v>
      </c>
      <c r="K30" s="149">
        <v>0</v>
      </c>
      <c r="L30" s="156">
        <v>0</v>
      </c>
      <c r="M30" s="155">
        <f t="shared" si="8"/>
        <v>6.8008333333333342</v>
      </c>
      <c r="N30" s="153">
        <v>6.8008333333333342</v>
      </c>
      <c r="O30" s="21">
        <v>0</v>
      </c>
      <c r="P30" s="154">
        <f t="shared" si="9"/>
        <v>6.8008333333333342</v>
      </c>
      <c r="Q30" s="25">
        <v>6.8008333333333342</v>
      </c>
      <c r="R30" s="151">
        <v>1.6920984119813784E-2</v>
      </c>
      <c r="S30" s="150">
        <f t="shared" si="4"/>
        <v>0.74999999999999989</v>
      </c>
      <c r="T30" s="149">
        <v>0</v>
      </c>
      <c r="U30" s="148">
        <v>0</v>
      </c>
      <c r="V30" s="147">
        <f t="shared" si="5"/>
        <v>1</v>
      </c>
      <c r="W30" s="146">
        <f t="shared" si="10"/>
        <v>6.8008333333333342</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0.75000000000000011</v>
      </c>
      <c r="D33" s="167">
        <f>SUM(D21:D32)</f>
        <v>346.17812499999997</v>
      </c>
      <c r="E33" s="171">
        <v>0.86131717521165185</v>
      </c>
      <c r="F33" s="163">
        <f>SUM(F21:F32)</f>
        <v>328.72187500000001</v>
      </c>
      <c r="G33" s="170">
        <v>0.81788471476187774</v>
      </c>
      <c r="H33" s="169">
        <f>SUM(H21:H32)</f>
        <v>17.456249999999958</v>
      </c>
      <c r="I33" s="167">
        <f>SUM(I21:I32)</f>
        <v>461.57083333333321</v>
      </c>
      <c r="J33" s="171">
        <v>1.1484229002822024</v>
      </c>
      <c r="K33" s="163">
        <f>SUM(K21:K32)</f>
        <v>438.29583333333335</v>
      </c>
      <c r="L33" s="170">
        <v>1.0905129530158371</v>
      </c>
      <c r="M33" s="169">
        <f>SUM(M21:M32)</f>
        <v>23.274999999999896</v>
      </c>
      <c r="N33" s="167">
        <f>SUM(N21:N32)</f>
        <v>461.57083333333321</v>
      </c>
      <c r="O33" s="32">
        <f>SUM(O21:O32)</f>
        <v>438.29583333333335</v>
      </c>
      <c r="P33" s="168">
        <f>SUM(P21:P32)</f>
        <v>23.274999999999896</v>
      </c>
      <c r="Q33" s="36">
        <f>SUM(Q21:Q32)</f>
        <v>461.57083333333321</v>
      </c>
      <c r="R33" s="165">
        <v>1.1484229002822024</v>
      </c>
      <c r="S33" s="164">
        <f t="shared" si="4"/>
        <v>0.75000000000000011</v>
      </c>
      <c r="T33" s="163">
        <f>SUM(T21:T32)</f>
        <v>438.29583333333335</v>
      </c>
      <c r="U33" s="162">
        <v>1.0905129530158371</v>
      </c>
      <c r="V33" s="161">
        <f t="shared" si="5"/>
        <v>0.75</v>
      </c>
      <c r="W33" s="160">
        <f>SUM(W21:W32)</f>
        <v>23.274999999999896</v>
      </c>
    </row>
    <row r="34" spans="1:23" ht="15" x14ac:dyDescent="0.2">
      <c r="A34" s="405"/>
      <c r="B34" s="159" t="s">
        <v>9</v>
      </c>
      <c r="C34" s="158">
        <f t="shared" si="0"/>
        <v>0.75000000000000011</v>
      </c>
      <c r="D34" s="153">
        <f>SUM(D24:D29)</f>
        <v>340.94499999999999</v>
      </c>
      <c r="E34" s="157">
        <v>0.84829676717018632</v>
      </c>
      <c r="F34" s="149">
        <f>SUM(F24:F29)</f>
        <v>328.72187500000001</v>
      </c>
      <c r="G34" s="156">
        <v>0.81788471476187774</v>
      </c>
      <c r="H34" s="155">
        <f>SUM(H24:H29)</f>
        <v>12.223124999999957</v>
      </c>
      <c r="I34" s="153">
        <f>SUM(I24:I29)</f>
        <v>454.59333333333325</v>
      </c>
      <c r="J34" s="157">
        <v>1.1310623562269149</v>
      </c>
      <c r="K34" s="149">
        <f>SUM(K24:K29)</f>
        <v>438.29583333333335</v>
      </c>
      <c r="L34" s="156">
        <v>1.0905129530158371</v>
      </c>
      <c r="M34" s="155">
        <f>SUM(M24:M29)</f>
        <v>16.297499999999896</v>
      </c>
      <c r="N34" s="153">
        <f>SUM(N24:N29)</f>
        <v>454.59333333333325</v>
      </c>
      <c r="O34" s="21">
        <f>SUM(O24:O29)</f>
        <v>438.29583333333335</v>
      </c>
      <c r="P34" s="154">
        <f>SUM(P24:P29)</f>
        <v>16.297499999999896</v>
      </c>
      <c r="Q34" s="25">
        <f>SUM(Q24:Q29)</f>
        <v>454.59333333333325</v>
      </c>
      <c r="R34" s="151">
        <v>1.1310623562269149</v>
      </c>
      <c r="S34" s="150">
        <f t="shared" si="4"/>
        <v>0.75000000000000011</v>
      </c>
      <c r="T34" s="149">
        <f>SUM(T24:T29)</f>
        <v>438.29583333333335</v>
      </c>
      <c r="U34" s="148">
        <v>1.0905129530158371</v>
      </c>
      <c r="V34" s="147">
        <f t="shared" si="5"/>
        <v>0.75</v>
      </c>
      <c r="W34" s="146">
        <f>SUM(W24:W29)</f>
        <v>16.297499999999896</v>
      </c>
    </row>
    <row r="35" spans="1:23" ht="15.75" thickBot="1" x14ac:dyDescent="0.25">
      <c r="A35" s="406"/>
      <c r="B35" s="261" t="s">
        <v>8</v>
      </c>
      <c r="C35" s="260">
        <f t="shared" si="0"/>
        <v>0.74999999999999989</v>
      </c>
      <c r="D35" s="255">
        <f>SUM(D21:D23,D30:D32)</f>
        <v>5.2331250000000002</v>
      </c>
      <c r="E35" s="259">
        <v>1.302040804146558E-2</v>
      </c>
      <c r="F35" s="249">
        <f>SUM(F21:F23,F30:F32)</f>
        <v>0</v>
      </c>
      <c r="G35" s="258">
        <v>0</v>
      </c>
      <c r="H35" s="257">
        <f>SUM(H21:H23,H30:H32)</f>
        <v>5.2331250000000002</v>
      </c>
      <c r="I35" s="255">
        <f>SUM(I21:I23,I30:I32)</f>
        <v>6.9775000000000009</v>
      </c>
      <c r="J35" s="259">
        <v>1.736054405528744E-2</v>
      </c>
      <c r="K35" s="249">
        <f>SUM(K21:K23,K30:K32)</f>
        <v>0</v>
      </c>
      <c r="L35" s="258">
        <v>0</v>
      </c>
      <c r="M35" s="257">
        <f>SUM(M21:M23,M30:M32)</f>
        <v>6.9775000000000009</v>
      </c>
      <c r="N35" s="255">
        <f>SUM(N21:N23,N30:N32)</f>
        <v>6.9775000000000009</v>
      </c>
      <c r="O35" s="254">
        <f>SUM(O21:O23,O30:O32)</f>
        <v>0</v>
      </c>
      <c r="P35" s="256">
        <f>SUM(P21:P23,P30:P32)</f>
        <v>6.9775000000000009</v>
      </c>
      <c r="Q35" s="252">
        <f>SUM(Q21:Q23,Q30:Q32)</f>
        <v>6.9775000000000009</v>
      </c>
      <c r="R35" s="251">
        <v>1.736054405528744E-2</v>
      </c>
      <c r="S35" s="250">
        <f t="shared" si="4"/>
        <v>0.74999999999999989</v>
      </c>
      <c r="T35" s="249">
        <f>SUM(T21:T23,T30:T32)</f>
        <v>0</v>
      </c>
      <c r="U35" s="248">
        <v>0</v>
      </c>
      <c r="V35" s="247">
        <f t="shared" si="5"/>
        <v>1</v>
      </c>
      <c r="W35" s="246">
        <f>SUM(W21:W23,W30:W32)</f>
        <v>6.9775000000000009</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0.75</v>
      </c>
      <c r="D38" s="225">
        <v>0.230625</v>
      </c>
      <c r="E38" s="229">
        <v>5.7381232142610756E-4</v>
      </c>
      <c r="F38" s="221">
        <v>0</v>
      </c>
      <c r="G38" s="228">
        <v>0</v>
      </c>
      <c r="H38" s="227">
        <f t="shared" si="11"/>
        <v>0.230625</v>
      </c>
      <c r="I38" s="225">
        <v>0.3075</v>
      </c>
      <c r="J38" s="229">
        <v>7.6508309523481001E-4</v>
      </c>
      <c r="K38" s="221">
        <v>0</v>
      </c>
      <c r="L38" s="228">
        <v>0</v>
      </c>
      <c r="M38" s="227">
        <f t="shared" si="12"/>
        <v>0.3075</v>
      </c>
      <c r="N38" s="225">
        <v>0.3075</v>
      </c>
      <c r="O38" s="77">
        <v>0</v>
      </c>
      <c r="P38" s="226">
        <f t="shared" si="13"/>
        <v>0.3075</v>
      </c>
      <c r="Q38" s="81">
        <v>0.3075</v>
      </c>
      <c r="R38" s="223">
        <v>7.6508309523481001E-4</v>
      </c>
      <c r="S38" s="222">
        <f t="shared" si="4"/>
        <v>0.75</v>
      </c>
      <c r="T38" s="221">
        <v>0</v>
      </c>
      <c r="U38" s="220">
        <v>0</v>
      </c>
      <c r="V38" s="219">
        <f t="shared" si="5"/>
        <v>1</v>
      </c>
      <c r="W38" s="218">
        <f t="shared" si="14"/>
        <v>0.3075</v>
      </c>
    </row>
    <row r="39" spans="1:23" ht="15" x14ac:dyDescent="0.2">
      <c r="A39" s="405"/>
      <c r="B39" s="201" t="s">
        <v>19</v>
      </c>
      <c r="C39" s="200">
        <f t="shared" si="0"/>
        <v>0.75</v>
      </c>
      <c r="D39" s="195">
        <v>10.353750000000002</v>
      </c>
      <c r="E39" s="199">
        <v>2.576090763345501E-2</v>
      </c>
      <c r="F39" s="191">
        <v>4.381875</v>
      </c>
      <c r="G39" s="198">
        <v>1.0902434115457642E-2</v>
      </c>
      <c r="H39" s="197">
        <f t="shared" si="11"/>
        <v>5.9718750000000016</v>
      </c>
      <c r="I39" s="195">
        <v>13.805000000000001</v>
      </c>
      <c r="J39" s="199">
        <v>3.4347876844606683E-2</v>
      </c>
      <c r="K39" s="191">
        <v>5.8424999999999994</v>
      </c>
      <c r="L39" s="198">
        <v>1.4536578820610189E-2</v>
      </c>
      <c r="M39" s="197">
        <f t="shared" si="12"/>
        <v>7.9625000000000021</v>
      </c>
      <c r="N39" s="195">
        <v>13.805000000000001</v>
      </c>
      <c r="O39" s="54">
        <v>5.8424999999999994</v>
      </c>
      <c r="P39" s="196">
        <f t="shared" si="13"/>
        <v>7.9625000000000021</v>
      </c>
      <c r="Q39" s="58">
        <v>13.805000000000001</v>
      </c>
      <c r="R39" s="193">
        <v>3.4347876844606683E-2</v>
      </c>
      <c r="S39" s="192">
        <f t="shared" si="4"/>
        <v>0.75</v>
      </c>
      <c r="T39" s="191">
        <v>5.8424999999999994</v>
      </c>
      <c r="U39" s="190">
        <v>1.4536578820610189E-2</v>
      </c>
      <c r="V39" s="189">
        <f t="shared" si="5"/>
        <v>0.75000000000000011</v>
      </c>
      <c r="W39" s="188">
        <f t="shared" si="14"/>
        <v>7.9625000000000021</v>
      </c>
    </row>
    <row r="40" spans="1:23" ht="15" x14ac:dyDescent="0.2">
      <c r="A40" s="405"/>
      <c r="B40" s="217" t="s">
        <v>18</v>
      </c>
      <c r="C40" s="215">
        <f t="shared" si="0"/>
        <v>0.74999999999999989</v>
      </c>
      <c r="D40" s="210">
        <v>39.172499999999999</v>
      </c>
      <c r="E40" s="214">
        <v>9.7464122107595433E-2</v>
      </c>
      <c r="F40" s="206">
        <v>29.356875000000002</v>
      </c>
      <c r="G40" s="213">
        <v>7.3042109946820852E-2</v>
      </c>
      <c r="H40" s="212">
        <f t="shared" si="11"/>
        <v>9.8156249999999972</v>
      </c>
      <c r="I40" s="210">
        <v>52.230000000000004</v>
      </c>
      <c r="J40" s="214">
        <v>0.12995216281012725</v>
      </c>
      <c r="K40" s="206">
        <v>39.142500000000005</v>
      </c>
      <c r="L40" s="213">
        <v>9.7389479929094469E-2</v>
      </c>
      <c r="M40" s="212">
        <f t="shared" si="12"/>
        <v>13.087499999999999</v>
      </c>
      <c r="N40" s="210">
        <v>52.230000000000004</v>
      </c>
      <c r="O40" s="66">
        <v>39.142500000000005</v>
      </c>
      <c r="P40" s="211">
        <f t="shared" si="13"/>
        <v>13.087499999999999</v>
      </c>
      <c r="Q40" s="70">
        <v>52.230000000000004</v>
      </c>
      <c r="R40" s="208">
        <v>0.12995216281012725</v>
      </c>
      <c r="S40" s="207">
        <f t="shared" si="4"/>
        <v>0.74999999999999989</v>
      </c>
      <c r="T40" s="206">
        <v>39.142500000000005</v>
      </c>
      <c r="U40" s="205">
        <v>9.7389479929094469E-2</v>
      </c>
      <c r="V40" s="204">
        <f t="shared" si="5"/>
        <v>0.75</v>
      </c>
      <c r="W40" s="203">
        <f t="shared" si="14"/>
        <v>13.087499999999999</v>
      </c>
    </row>
    <row r="41" spans="1:23" ht="15" x14ac:dyDescent="0.2">
      <c r="A41" s="405"/>
      <c r="B41" s="217" t="s">
        <v>17</v>
      </c>
      <c r="C41" s="215">
        <f t="shared" si="0"/>
        <v>0.75</v>
      </c>
      <c r="D41" s="210">
        <v>89.741249999999994</v>
      </c>
      <c r="E41" s="214">
        <v>0.22328297014712487</v>
      </c>
      <c r="F41" s="206">
        <v>67.387500000000003</v>
      </c>
      <c r="G41" s="213">
        <v>0.16766516136480433</v>
      </c>
      <c r="H41" s="212">
        <f t="shared" si="11"/>
        <v>22.353749999999991</v>
      </c>
      <c r="I41" s="210">
        <v>119.65499999999999</v>
      </c>
      <c r="J41" s="214">
        <v>0.29771062686283312</v>
      </c>
      <c r="K41" s="206">
        <v>89.850000000000009</v>
      </c>
      <c r="L41" s="213">
        <v>0.22355354848640577</v>
      </c>
      <c r="M41" s="212">
        <f t="shared" si="12"/>
        <v>29.804999999999978</v>
      </c>
      <c r="N41" s="210">
        <v>119.65499999999999</v>
      </c>
      <c r="O41" s="66">
        <v>89.850000000000009</v>
      </c>
      <c r="P41" s="211">
        <f t="shared" si="13"/>
        <v>29.804999999999978</v>
      </c>
      <c r="Q41" s="70">
        <v>119.65499999999999</v>
      </c>
      <c r="R41" s="208">
        <v>0.29771062686283312</v>
      </c>
      <c r="S41" s="207">
        <f t="shared" si="4"/>
        <v>0.75</v>
      </c>
      <c r="T41" s="206">
        <v>89.850000000000009</v>
      </c>
      <c r="U41" s="205">
        <v>0.22355354848640577</v>
      </c>
      <c r="V41" s="204">
        <f t="shared" si="5"/>
        <v>0.75</v>
      </c>
      <c r="W41" s="203">
        <f t="shared" si="14"/>
        <v>29.804999999999978</v>
      </c>
    </row>
    <row r="42" spans="1:23" ht="15" x14ac:dyDescent="0.2">
      <c r="A42" s="405"/>
      <c r="B42" s="217" t="s">
        <v>16</v>
      </c>
      <c r="C42" s="215">
        <f t="shared" si="0"/>
        <v>0.75000000000000022</v>
      </c>
      <c r="D42" s="210">
        <v>124.47562500000001</v>
      </c>
      <c r="E42" s="214">
        <v>0.30970470392288624</v>
      </c>
      <c r="F42" s="206">
        <v>107.18437500000002</v>
      </c>
      <c r="G42" s="213">
        <v>0.26668277544293378</v>
      </c>
      <c r="H42" s="212">
        <f t="shared" si="11"/>
        <v>17.291249999999991</v>
      </c>
      <c r="I42" s="210">
        <v>165.96749999999997</v>
      </c>
      <c r="J42" s="214">
        <v>0.41293960523051487</v>
      </c>
      <c r="K42" s="206">
        <v>142.91250000000002</v>
      </c>
      <c r="L42" s="213">
        <v>0.35557703392391171</v>
      </c>
      <c r="M42" s="212">
        <f t="shared" si="12"/>
        <v>23.05499999999995</v>
      </c>
      <c r="N42" s="210">
        <v>165.96749999999997</v>
      </c>
      <c r="O42" s="66">
        <v>142.91250000000002</v>
      </c>
      <c r="P42" s="211">
        <f t="shared" si="13"/>
        <v>23.05499999999995</v>
      </c>
      <c r="Q42" s="70">
        <v>165.96749999999997</v>
      </c>
      <c r="R42" s="208">
        <v>0.41293960523051487</v>
      </c>
      <c r="S42" s="207">
        <f t="shared" si="4"/>
        <v>0.75000000000000022</v>
      </c>
      <c r="T42" s="206">
        <v>142.91250000000002</v>
      </c>
      <c r="U42" s="205">
        <v>0.35557703392391171</v>
      </c>
      <c r="V42" s="204">
        <f t="shared" si="5"/>
        <v>0.75</v>
      </c>
      <c r="W42" s="203">
        <f t="shared" si="14"/>
        <v>23.05499999999995</v>
      </c>
    </row>
    <row r="43" spans="1:23" ht="15" x14ac:dyDescent="0.2">
      <c r="A43" s="405"/>
      <c r="B43" s="217" t="s">
        <v>15</v>
      </c>
      <c r="C43" s="215">
        <f t="shared" si="0"/>
        <v>0.75000000000000011</v>
      </c>
      <c r="D43" s="210">
        <v>72.399374999999992</v>
      </c>
      <c r="E43" s="214">
        <v>0.18013508266037634</v>
      </c>
      <c r="F43" s="206">
        <v>95.242500000000007</v>
      </c>
      <c r="G43" s="213">
        <v>0.23697049350825267</v>
      </c>
      <c r="H43" s="212">
        <f t="shared" si="11"/>
        <v>-22.843125000000015</v>
      </c>
      <c r="I43" s="210">
        <v>96.53249999999997</v>
      </c>
      <c r="J43" s="214">
        <v>0.24018011021383506</v>
      </c>
      <c r="K43" s="206">
        <v>126.99000000000001</v>
      </c>
      <c r="L43" s="213">
        <v>0.31596065801100354</v>
      </c>
      <c r="M43" s="212">
        <f t="shared" si="12"/>
        <v>-30.457500000000039</v>
      </c>
      <c r="N43" s="210">
        <v>96.53249999999997</v>
      </c>
      <c r="O43" s="66">
        <v>126.99000000000001</v>
      </c>
      <c r="P43" s="211">
        <f t="shared" si="13"/>
        <v>-30.457500000000039</v>
      </c>
      <c r="Q43" s="70">
        <v>96.53249999999997</v>
      </c>
      <c r="R43" s="208">
        <v>0.24018011021383506</v>
      </c>
      <c r="S43" s="207">
        <f t="shared" si="4"/>
        <v>0.75000000000000011</v>
      </c>
      <c r="T43" s="206">
        <v>126.99000000000001</v>
      </c>
      <c r="U43" s="205">
        <v>0.31596065801100354</v>
      </c>
      <c r="V43" s="204">
        <f t="shared" si="5"/>
        <v>0.75</v>
      </c>
      <c r="W43" s="203">
        <f t="shared" si="14"/>
        <v>-30.457500000000039</v>
      </c>
    </row>
    <row r="44" spans="1:23" ht="15" x14ac:dyDescent="0.2">
      <c r="A44" s="405"/>
      <c r="B44" s="216" t="s">
        <v>14</v>
      </c>
      <c r="C44" s="215">
        <f t="shared" si="0"/>
        <v>0.75</v>
      </c>
      <c r="D44" s="210">
        <v>53.600625000000001</v>
      </c>
      <c r="E44" s="214">
        <v>0.13336238075291168</v>
      </c>
      <c r="F44" s="206">
        <v>44.004375000000003</v>
      </c>
      <c r="G44" s="213">
        <v>0.10948619009656629</v>
      </c>
      <c r="H44" s="212">
        <f t="shared" si="11"/>
        <v>9.5962499999999977</v>
      </c>
      <c r="I44" s="210">
        <v>71.467500000000001</v>
      </c>
      <c r="J44" s="214">
        <v>0.17781650767054891</v>
      </c>
      <c r="K44" s="206">
        <v>58.672499999999999</v>
      </c>
      <c r="L44" s="213">
        <v>0.14598158679542173</v>
      </c>
      <c r="M44" s="212">
        <f t="shared" si="12"/>
        <v>12.795000000000002</v>
      </c>
      <c r="N44" s="210">
        <v>71.467500000000001</v>
      </c>
      <c r="O44" s="66">
        <v>58.672499999999999</v>
      </c>
      <c r="P44" s="211">
        <f t="shared" si="13"/>
        <v>12.795000000000002</v>
      </c>
      <c r="Q44" s="70">
        <v>71.467500000000001</v>
      </c>
      <c r="R44" s="208">
        <v>0.17781650767054891</v>
      </c>
      <c r="S44" s="207">
        <f t="shared" si="4"/>
        <v>0.75</v>
      </c>
      <c r="T44" s="206">
        <v>58.672499999999999</v>
      </c>
      <c r="U44" s="205">
        <v>0.14598158679542173</v>
      </c>
      <c r="V44" s="204">
        <f t="shared" si="5"/>
        <v>0.75000000000000011</v>
      </c>
      <c r="W44" s="203">
        <f t="shared" si="14"/>
        <v>12.795000000000002</v>
      </c>
    </row>
    <row r="45" spans="1:23" ht="15" x14ac:dyDescent="0.2">
      <c r="A45" s="405"/>
      <c r="B45" s="202" t="s">
        <v>13</v>
      </c>
      <c r="C45" s="158">
        <f t="shared" si="0"/>
        <v>0.75</v>
      </c>
      <c r="D45" s="153">
        <v>7.6631249999999991</v>
      </c>
      <c r="E45" s="157">
        <v>1.9066430550150417E-2</v>
      </c>
      <c r="F45" s="149">
        <v>0</v>
      </c>
      <c r="G45" s="156">
        <v>0</v>
      </c>
      <c r="H45" s="155">
        <f t="shared" si="11"/>
        <v>7.6631249999999991</v>
      </c>
      <c r="I45" s="153">
        <v>10.217499999999999</v>
      </c>
      <c r="J45" s="157">
        <v>2.5421907400200557E-2</v>
      </c>
      <c r="K45" s="149">
        <v>0</v>
      </c>
      <c r="L45" s="156">
        <v>0</v>
      </c>
      <c r="M45" s="155">
        <f t="shared" si="12"/>
        <v>10.217499999999999</v>
      </c>
      <c r="N45" s="153">
        <v>10.217499999999999</v>
      </c>
      <c r="O45" s="21">
        <v>0</v>
      </c>
      <c r="P45" s="154">
        <f t="shared" si="13"/>
        <v>10.217499999999999</v>
      </c>
      <c r="Q45" s="25">
        <v>10.217499999999999</v>
      </c>
      <c r="R45" s="151">
        <v>2.5421907400200557E-2</v>
      </c>
      <c r="S45" s="150">
        <f t="shared" si="4"/>
        <v>0.75</v>
      </c>
      <c r="T45" s="149">
        <v>0</v>
      </c>
      <c r="U45" s="148">
        <v>0</v>
      </c>
      <c r="V45" s="147">
        <f t="shared" si="5"/>
        <v>1</v>
      </c>
      <c r="W45" s="146">
        <f t="shared" si="14"/>
        <v>10.217499999999999</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0.75</v>
      </c>
      <c r="D48" s="167">
        <f>SUM(D36:D47)</f>
        <v>397.63687499999992</v>
      </c>
      <c r="E48" s="171">
        <v>0.98935041009592584</v>
      </c>
      <c r="F48" s="163">
        <f>SUM(F36:F47)</f>
        <v>347.5575</v>
      </c>
      <c r="G48" s="170">
        <v>0.86474916447483552</v>
      </c>
      <c r="H48" s="169">
        <f>SUM(H36:H47)</f>
        <v>50.079374999999963</v>
      </c>
      <c r="I48" s="167">
        <f>SUM(I36:I47)</f>
        <v>530.18249999999989</v>
      </c>
      <c r="J48" s="171">
        <v>1.3191338801279011</v>
      </c>
      <c r="K48" s="163">
        <f>SUM(K36:K47)</f>
        <v>463.41000000000008</v>
      </c>
      <c r="L48" s="170">
        <v>1.1529988859664475</v>
      </c>
      <c r="M48" s="169">
        <f>SUM(M36:M47)</f>
        <v>66.772499999999894</v>
      </c>
      <c r="N48" s="167">
        <f>SUM(N36:N47)</f>
        <v>530.18249999999989</v>
      </c>
      <c r="O48" s="32">
        <f>SUM(O36:O47)</f>
        <v>463.41000000000008</v>
      </c>
      <c r="P48" s="168">
        <f>SUM(P36:P47)</f>
        <v>66.772499999999894</v>
      </c>
      <c r="Q48" s="36">
        <f>SUM(Q36:Q47)</f>
        <v>530.18249999999989</v>
      </c>
      <c r="R48" s="165">
        <v>1.3191338801279011</v>
      </c>
      <c r="S48" s="164">
        <f t="shared" si="4"/>
        <v>0.75</v>
      </c>
      <c r="T48" s="163">
        <f>SUM(T36:T47)</f>
        <v>463.41000000000008</v>
      </c>
      <c r="U48" s="162">
        <v>1.1529988859664475</v>
      </c>
      <c r="V48" s="161">
        <f t="shared" si="5"/>
        <v>0.74999999999999989</v>
      </c>
      <c r="W48" s="160">
        <f>SUM(W36:W47)</f>
        <v>66.772499999999894</v>
      </c>
    </row>
    <row r="49" spans="1:23" ht="15" x14ac:dyDescent="0.2">
      <c r="A49" s="405"/>
      <c r="B49" s="159" t="s">
        <v>9</v>
      </c>
      <c r="C49" s="158">
        <f t="shared" si="0"/>
        <v>0.75</v>
      </c>
      <c r="D49" s="153">
        <f>SUM(D39:D44)</f>
        <v>389.74312499999991</v>
      </c>
      <c r="E49" s="157">
        <v>0.96971016722434933</v>
      </c>
      <c r="F49" s="149">
        <f>SUM(F39:F44)</f>
        <v>347.5575</v>
      </c>
      <c r="G49" s="156">
        <v>0.86474916447483552</v>
      </c>
      <c r="H49" s="155">
        <f>SUM(H39:H44)</f>
        <v>42.185624999999959</v>
      </c>
      <c r="I49" s="153">
        <f>SUM(I39:I44)</f>
        <v>519.65749999999991</v>
      </c>
      <c r="J49" s="157">
        <v>1.2929468896324658</v>
      </c>
      <c r="K49" s="149">
        <f>SUM(K39:K44)</f>
        <v>463.41000000000008</v>
      </c>
      <c r="L49" s="156">
        <v>1.1529988859664475</v>
      </c>
      <c r="M49" s="155">
        <f>SUM(M39:M44)</f>
        <v>56.247499999999889</v>
      </c>
      <c r="N49" s="153">
        <f>SUM(N39:N44)</f>
        <v>519.65749999999991</v>
      </c>
      <c r="O49" s="21">
        <f>SUM(O39:O44)</f>
        <v>463.41000000000008</v>
      </c>
      <c r="P49" s="154">
        <f>SUM(P39:P44)</f>
        <v>56.247499999999889</v>
      </c>
      <c r="Q49" s="25">
        <f>SUM(Q39:Q44)</f>
        <v>519.65749999999991</v>
      </c>
      <c r="R49" s="151">
        <v>1.2929468896324658</v>
      </c>
      <c r="S49" s="150">
        <f t="shared" si="4"/>
        <v>0.75</v>
      </c>
      <c r="T49" s="149">
        <f>SUM(T39:T44)</f>
        <v>463.41000000000008</v>
      </c>
      <c r="U49" s="148">
        <v>1.1529988859664475</v>
      </c>
      <c r="V49" s="147">
        <f t="shared" si="5"/>
        <v>0.74999999999999989</v>
      </c>
      <c r="W49" s="146">
        <f>SUM(W39:W44)</f>
        <v>56.247499999999889</v>
      </c>
    </row>
    <row r="50" spans="1:23" ht="15.75" thickBot="1" x14ac:dyDescent="0.25">
      <c r="A50" s="422"/>
      <c r="B50" s="145" t="s">
        <v>8</v>
      </c>
      <c r="C50" s="144">
        <f t="shared" si="0"/>
        <v>0.75</v>
      </c>
      <c r="D50" s="139">
        <f>SUM(D36:D38,D45:D47)</f>
        <v>7.8937499999999989</v>
      </c>
      <c r="E50" s="143">
        <v>1.9640242871576525E-2</v>
      </c>
      <c r="F50" s="135">
        <f>SUM(F36:F38,F45:F47)</f>
        <v>0</v>
      </c>
      <c r="G50" s="142">
        <v>0</v>
      </c>
      <c r="H50" s="141">
        <f>SUM(H36:H38,H45:H47)</f>
        <v>7.8937499999999989</v>
      </c>
      <c r="I50" s="139">
        <f>SUM(I36:I38,I45:I47)</f>
        <v>10.524999999999999</v>
      </c>
      <c r="J50" s="143">
        <v>2.6186990495435367E-2</v>
      </c>
      <c r="K50" s="135">
        <f>SUM(K36:K38,K45:K47)</f>
        <v>0</v>
      </c>
      <c r="L50" s="142">
        <v>0</v>
      </c>
      <c r="M50" s="141">
        <f>SUM(M36:M38,M45:M47)</f>
        <v>10.524999999999999</v>
      </c>
      <c r="N50" s="139">
        <f>SUM(N36:N38,N45:N47)</f>
        <v>10.524999999999999</v>
      </c>
      <c r="O50" s="10">
        <f>SUM(O36:O38,O45:O47)</f>
        <v>0</v>
      </c>
      <c r="P50" s="140">
        <f>SUM(P36:P38,P45:P47)</f>
        <v>10.524999999999999</v>
      </c>
      <c r="Q50" s="14">
        <f>SUM(Q36:Q38,Q45:Q47)</f>
        <v>10.524999999999999</v>
      </c>
      <c r="R50" s="137">
        <v>2.6186990495435367E-2</v>
      </c>
      <c r="S50" s="136">
        <f t="shared" si="4"/>
        <v>0.75</v>
      </c>
      <c r="T50" s="135">
        <f>SUM(T36:T38,T45:T47)</f>
        <v>0</v>
      </c>
      <c r="U50" s="134">
        <v>0</v>
      </c>
      <c r="V50" s="133">
        <f t="shared" si="5"/>
        <v>1</v>
      </c>
      <c r="W50" s="132">
        <f>SUM(W36:W38,W45:W47)</f>
        <v>10.524999999999999</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2:W62"/>
    <mergeCell ref="A59:W59"/>
    <mergeCell ref="A55:W55"/>
    <mergeCell ref="A6:A20"/>
    <mergeCell ref="A21:A35"/>
    <mergeCell ref="A36:A50"/>
    <mergeCell ref="A56:W56"/>
    <mergeCell ref="A57:W57"/>
    <mergeCell ref="A58:W58"/>
    <mergeCell ref="A60:W60"/>
    <mergeCell ref="A61:W61"/>
    <mergeCell ref="B52:W52"/>
    <mergeCell ref="B53:W53"/>
    <mergeCell ref="V3:V4"/>
    <mergeCell ref="W3:W4"/>
    <mergeCell ref="T3:U4"/>
    <mergeCell ref="Q3:R4"/>
    <mergeCell ref="A3:A5"/>
    <mergeCell ref="B3:B5"/>
    <mergeCell ref="D4:E4"/>
    <mergeCell ref="F4:G4"/>
    <mergeCell ref="S3:S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RonanSprReuse!A1</f>
        <v>FIIP DIVERSION: Project "Pump-Back" Irrigation on Ronan Spring Creek</v>
      </c>
      <c r="C1" s="288"/>
      <c r="D1" s="288"/>
      <c r="E1" s="288"/>
      <c r="F1" s="288"/>
      <c r="G1" s="288"/>
      <c r="H1" s="288"/>
      <c r="I1" s="288"/>
      <c r="J1" s="288"/>
      <c r="K1" s="288"/>
      <c r="L1" s="288"/>
      <c r="M1" s="288"/>
      <c r="N1" s="288"/>
      <c r="O1" s="288"/>
    </row>
    <row r="2" spans="2:15" ht="23.25" x14ac:dyDescent="0.35">
      <c r="B2" s="130" t="str">
        <f>RonanSprReuse!A2</f>
        <v>402 Acres (100% Sprinkler / 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230</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298</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0.75</v>
      </c>
      <c r="D9" s="195">
        <v>0.20370000000000002</v>
      </c>
      <c r="E9" s="199">
        <v>1.2786131809663431E-2</v>
      </c>
      <c r="F9" s="191">
        <v>6.5475000000000005E-2</v>
      </c>
      <c r="G9" s="198">
        <v>4.1098280816775322E-3</v>
      </c>
      <c r="H9" s="197">
        <f t="shared" si="1"/>
        <v>0.13822500000000001</v>
      </c>
      <c r="I9" s="195">
        <v>0.27160000000000001</v>
      </c>
      <c r="J9" s="199">
        <v>1.7048175746217906E-2</v>
      </c>
      <c r="K9" s="191">
        <v>8.7300000000000003E-2</v>
      </c>
      <c r="L9" s="198">
        <v>5.4797707755700423E-3</v>
      </c>
      <c r="M9" s="197">
        <f t="shared" si="2"/>
        <v>0.18430000000000002</v>
      </c>
      <c r="N9" s="195">
        <v>0.28000000000000003</v>
      </c>
      <c r="O9" s="54">
        <v>0.09</v>
      </c>
      <c r="P9" s="196">
        <f t="shared" si="3"/>
        <v>0.19000000000000003</v>
      </c>
      <c r="Q9" s="58">
        <v>0.28000000000000003</v>
      </c>
      <c r="R9" s="193">
        <v>1.7575438913626711E-2</v>
      </c>
      <c r="S9" s="192">
        <f t="shared" si="4"/>
        <v>0.72750000000000004</v>
      </c>
      <c r="T9" s="191">
        <v>0.09</v>
      </c>
      <c r="U9" s="190">
        <v>5.6492482222371566E-3</v>
      </c>
      <c r="V9" s="189">
        <f t="shared" si="5"/>
        <v>0.72750000000000004</v>
      </c>
      <c r="W9" s="188">
        <f t="shared" si="6"/>
        <v>0.19000000000000003</v>
      </c>
    </row>
    <row r="10" spans="1:24" ht="15" x14ac:dyDescent="0.2">
      <c r="A10" s="405"/>
      <c r="B10" s="217" t="s">
        <v>18</v>
      </c>
      <c r="C10" s="215">
        <f t="shared" si="0"/>
        <v>0.75</v>
      </c>
      <c r="D10" s="210">
        <v>0.90937499999999993</v>
      </c>
      <c r="E10" s="214">
        <v>5.7080945578854597E-2</v>
      </c>
      <c r="F10" s="206">
        <v>0.68748749999999992</v>
      </c>
      <c r="G10" s="213">
        <v>4.3153194857614076E-2</v>
      </c>
      <c r="H10" s="212">
        <f t="shared" si="1"/>
        <v>0.22188750000000002</v>
      </c>
      <c r="I10" s="210">
        <v>1.2124999999999999</v>
      </c>
      <c r="J10" s="214">
        <v>7.6107927438472792E-2</v>
      </c>
      <c r="K10" s="206">
        <v>0.91665000000000008</v>
      </c>
      <c r="L10" s="213">
        <v>5.7537593143485444E-2</v>
      </c>
      <c r="M10" s="212">
        <f t="shared" si="2"/>
        <v>0.29584999999999984</v>
      </c>
      <c r="N10" s="210">
        <v>1.2499999999999998</v>
      </c>
      <c r="O10" s="66">
        <v>0.94500000000000006</v>
      </c>
      <c r="P10" s="211">
        <f t="shared" si="3"/>
        <v>0.30499999999999972</v>
      </c>
      <c r="Q10" s="70">
        <v>1.2499999999999998</v>
      </c>
      <c r="R10" s="208">
        <v>7.8461780864404931E-2</v>
      </c>
      <c r="S10" s="207">
        <f t="shared" si="4"/>
        <v>0.72750000000000004</v>
      </c>
      <c r="T10" s="206">
        <v>0.94500000000000006</v>
      </c>
      <c r="U10" s="205">
        <v>5.9317106333490147E-2</v>
      </c>
      <c r="V10" s="204">
        <f t="shared" si="5"/>
        <v>0.72749999999999981</v>
      </c>
      <c r="W10" s="203">
        <f t="shared" si="6"/>
        <v>0.30499999999999972</v>
      </c>
    </row>
    <row r="11" spans="1:24" ht="15" x14ac:dyDescent="0.2">
      <c r="A11" s="405"/>
      <c r="B11" s="217" t="s">
        <v>17</v>
      </c>
      <c r="C11" s="215">
        <f t="shared" si="0"/>
        <v>0.75000000000000011</v>
      </c>
      <c r="D11" s="210">
        <v>2.5789875000000002</v>
      </c>
      <c r="E11" s="214">
        <v>0.16188156166163165</v>
      </c>
      <c r="F11" s="206">
        <v>2.1279374999999998</v>
      </c>
      <c r="G11" s="213">
        <v>0.13356941265451977</v>
      </c>
      <c r="H11" s="212">
        <f t="shared" si="1"/>
        <v>0.4510500000000004</v>
      </c>
      <c r="I11" s="210">
        <v>3.4386499999999995</v>
      </c>
      <c r="J11" s="214">
        <v>0.21584208221550882</v>
      </c>
      <c r="K11" s="206">
        <v>2.8372499999999996</v>
      </c>
      <c r="L11" s="213">
        <v>0.17809255020602635</v>
      </c>
      <c r="M11" s="212">
        <f t="shared" si="2"/>
        <v>0.60139999999999993</v>
      </c>
      <c r="N11" s="210">
        <v>3.5449999999999999</v>
      </c>
      <c r="O11" s="66">
        <v>2.9249999999999998</v>
      </c>
      <c r="P11" s="211">
        <f t="shared" si="3"/>
        <v>0.62000000000000011</v>
      </c>
      <c r="Q11" s="70">
        <v>3.5449999999999999</v>
      </c>
      <c r="R11" s="208">
        <v>0.22251761053145241</v>
      </c>
      <c r="S11" s="207">
        <f t="shared" si="4"/>
        <v>0.72750000000000004</v>
      </c>
      <c r="T11" s="206">
        <v>2.9249999999999998</v>
      </c>
      <c r="U11" s="205">
        <v>0.18360056722270759</v>
      </c>
      <c r="V11" s="204">
        <f t="shared" si="5"/>
        <v>0.72750000000000004</v>
      </c>
      <c r="W11" s="203">
        <f t="shared" si="6"/>
        <v>0.62000000000000011</v>
      </c>
    </row>
    <row r="12" spans="1:24" ht="15" x14ac:dyDescent="0.2">
      <c r="A12" s="405"/>
      <c r="B12" s="217" t="s">
        <v>16</v>
      </c>
      <c r="C12" s="215">
        <f t="shared" si="0"/>
        <v>0.74999999999999989</v>
      </c>
      <c r="D12" s="210">
        <v>4.8360562499999995</v>
      </c>
      <c r="E12" s="214">
        <v>0.30355646858834873</v>
      </c>
      <c r="F12" s="206">
        <v>4.3249874999999998</v>
      </c>
      <c r="G12" s="213">
        <v>0.27147697717303249</v>
      </c>
      <c r="H12" s="212">
        <f t="shared" si="1"/>
        <v>0.51106874999999974</v>
      </c>
      <c r="I12" s="210">
        <v>6.4480750000000002</v>
      </c>
      <c r="J12" s="214">
        <v>0.40474195811779834</v>
      </c>
      <c r="K12" s="206">
        <v>5.7666499999999994</v>
      </c>
      <c r="L12" s="213">
        <v>0.36196930289737661</v>
      </c>
      <c r="M12" s="212">
        <f t="shared" si="2"/>
        <v>0.68142500000000084</v>
      </c>
      <c r="N12" s="210">
        <v>6.6475000000000009</v>
      </c>
      <c r="O12" s="66">
        <v>5.9449999999999994</v>
      </c>
      <c r="P12" s="211">
        <f t="shared" si="3"/>
        <v>0.70250000000000146</v>
      </c>
      <c r="Q12" s="70">
        <v>6.6475000000000009</v>
      </c>
      <c r="R12" s="208">
        <v>0.41725975063690557</v>
      </c>
      <c r="S12" s="207">
        <f t="shared" si="4"/>
        <v>0.72749999999999981</v>
      </c>
      <c r="T12" s="206">
        <v>5.9449999999999994</v>
      </c>
      <c r="U12" s="205">
        <v>0.37316422979110991</v>
      </c>
      <c r="V12" s="204">
        <f t="shared" si="5"/>
        <v>0.72750000000000004</v>
      </c>
      <c r="W12" s="203">
        <f t="shared" si="6"/>
        <v>0.70250000000000146</v>
      </c>
    </row>
    <row r="13" spans="1:24" ht="15" x14ac:dyDescent="0.2">
      <c r="A13" s="405"/>
      <c r="B13" s="217" t="s">
        <v>15</v>
      </c>
      <c r="C13" s="215">
        <f t="shared" si="0"/>
        <v>0.75</v>
      </c>
      <c r="D13" s="210">
        <v>3.9321375000000001</v>
      </c>
      <c r="E13" s="214">
        <v>0.2468180086829673</v>
      </c>
      <c r="F13" s="206">
        <v>3.5629312500000001</v>
      </c>
      <c r="G13" s="213">
        <v>0.22364314477795236</v>
      </c>
      <c r="H13" s="212">
        <f t="shared" si="1"/>
        <v>0.36920624999999996</v>
      </c>
      <c r="I13" s="210">
        <v>5.2428499999999998</v>
      </c>
      <c r="J13" s="214">
        <v>0.32909067824395638</v>
      </c>
      <c r="K13" s="206">
        <v>4.7505749999999995</v>
      </c>
      <c r="L13" s="213">
        <v>0.29819085970393644</v>
      </c>
      <c r="M13" s="212">
        <f t="shared" si="2"/>
        <v>0.49227500000000024</v>
      </c>
      <c r="N13" s="210">
        <v>5.4050000000000002</v>
      </c>
      <c r="O13" s="66">
        <v>4.8975</v>
      </c>
      <c r="P13" s="211">
        <f t="shared" si="3"/>
        <v>0.50750000000000028</v>
      </c>
      <c r="Q13" s="70">
        <v>5.4050000000000002</v>
      </c>
      <c r="R13" s="208">
        <v>0.33926874045768701</v>
      </c>
      <c r="S13" s="207">
        <f t="shared" si="4"/>
        <v>0.72749999999999992</v>
      </c>
      <c r="T13" s="206">
        <v>4.8975</v>
      </c>
      <c r="U13" s="205">
        <v>0.30741325742673858</v>
      </c>
      <c r="V13" s="204">
        <f t="shared" si="5"/>
        <v>0.72750000000000004</v>
      </c>
      <c r="W13" s="203">
        <f t="shared" si="6"/>
        <v>0.50750000000000028</v>
      </c>
    </row>
    <row r="14" spans="1:24" ht="15" x14ac:dyDescent="0.2">
      <c r="A14" s="405"/>
      <c r="B14" s="262" t="s">
        <v>14</v>
      </c>
      <c r="C14" s="186">
        <f t="shared" si="0"/>
        <v>0.75</v>
      </c>
      <c r="D14" s="181">
        <v>1.92605625</v>
      </c>
      <c r="E14" s="185">
        <v>0.12089744273601404</v>
      </c>
      <c r="F14" s="177">
        <v>1.7096250000000002</v>
      </c>
      <c r="G14" s="184">
        <v>0.10731217768824666</v>
      </c>
      <c r="H14" s="183">
        <f t="shared" si="1"/>
        <v>0.21643124999999985</v>
      </c>
      <c r="I14" s="181">
        <v>2.5680749999999999</v>
      </c>
      <c r="J14" s="185">
        <v>0.16119659031468539</v>
      </c>
      <c r="K14" s="177">
        <v>2.2795000000000001</v>
      </c>
      <c r="L14" s="184">
        <v>0.14308290358432887</v>
      </c>
      <c r="M14" s="183">
        <f t="shared" si="2"/>
        <v>0.2885749999999998</v>
      </c>
      <c r="N14" s="181">
        <v>2.6475</v>
      </c>
      <c r="O14" s="43">
        <v>2.35</v>
      </c>
      <c r="P14" s="182">
        <f t="shared" si="3"/>
        <v>0.29749999999999988</v>
      </c>
      <c r="Q14" s="47">
        <v>2.6475</v>
      </c>
      <c r="R14" s="179">
        <v>0.16618205187080967</v>
      </c>
      <c r="S14" s="178">
        <f t="shared" si="4"/>
        <v>0.72750000000000004</v>
      </c>
      <c r="T14" s="177">
        <v>2.35</v>
      </c>
      <c r="U14" s="176">
        <v>0.14750814802508133</v>
      </c>
      <c r="V14" s="175">
        <f t="shared" si="5"/>
        <v>0.72750000000000004</v>
      </c>
      <c r="W14" s="174">
        <f t="shared" si="6"/>
        <v>0.29749999999999988</v>
      </c>
    </row>
    <row r="15" spans="1:24" ht="15" x14ac:dyDescent="0.2">
      <c r="A15" s="405"/>
      <c r="B15" s="202" t="s">
        <v>13</v>
      </c>
      <c r="C15" s="158">
        <f t="shared" si="0"/>
        <v>0.75</v>
      </c>
      <c r="D15" s="153">
        <v>0.10366874999999999</v>
      </c>
      <c r="E15" s="157">
        <v>6.5072277959894237E-3</v>
      </c>
      <c r="F15" s="149">
        <v>0</v>
      </c>
      <c r="G15" s="156">
        <v>0</v>
      </c>
      <c r="H15" s="155">
        <f t="shared" si="1"/>
        <v>0.10366874999999999</v>
      </c>
      <c r="I15" s="153">
        <v>0.13822499999999999</v>
      </c>
      <c r="J15" s="157">
        <v>8.6763037279858988E-3</v>
      </c>
      <c r="K15" s="149">
        <v>0</v>
      </c>
      <c r="L15" s="156">
        <v>0</v>
      </c>
      <c r="M15" s="155">
        <f t="shared" si="2"/>
        <v>0.13822499999999999</v>
      </c>
      <c r="N15" s="153">
        <v>0.14249999999999999</v>
      </c>
      <c r="O15" s="21">
        <v>0</v>
      </c>
      <c r="P15" s="154">
        <f t="shared" si="3"/>
        <v>0.14249999999999999</v>
      </c>
      <c r="Q15" s="25">
        <v>0.14249999999999999</v>
      </c>
      <c r="R15" s="151">
        <v>8.944643018542163E-3</v>
      </c>
      <c r="S15" s="150">
        <f t="shared" si="4"/>
        <v>0.72750000000000004</v>
      </c>
      <c r="T15" s="149">
        <v>0</v>
      </c>
      <c r="U15" s="148">
        <v>0</v>
      </c>
      <c r="V15" s="147">
        <f t="shared" si="5"/>
        <v>1</v>
      </c>
      <c r="W15" s="146">
        <f t="shared" si="6"/>
        <v>0.14249999999999999</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0.75000000000000011</v>
      </c>
      <c r="D18" s="167">
        <f>SUM(D6:D17)</f>
        <v>14.489981250000001</v>
      </c>
      <c r="E18" s="171">
        <v>0.90952778685346924</v>
      </c>
      <c r="F18" s="163">
        <f>SUM(F6:F17)</f>
        <v>12.47844375</v>
      </c>
      <c r="G18" s="170">
        <v>0.78326473523304285</v>
      </c>
      <c r="H18" s="169">
        <f>SUM(H6:H17)</f>
        <v>2.0115375000000002</v>
      </c>
      <c r="I18" s="167">
        <f>SUM(I6:I17)</f>
        <v>19.319974999999999</v>
      </c>
      <c r="J18" s="171">
        <v>1.2127037158046254</v>
      </c>
      <c r="K18" s="163">
        <f>SUM(K6:K17)</f>
        <v>16.637924999999999</v>
      </c>
      <c r="L18" s="170">
        <v>1.0443529803107239</v>
      </c>
      <c r="M18" s="169">
        <f>SUM(M6:M17)</f>
        <v>2.6820500000000007</v>
      </c>
      <c r="N18" s="167">
        <f>SUM(N6:N17)</f>
        <v>19.9175</v>
      </c>
      <c r="O18" s="32">
        <f>SUM(O6:O17)</f>
        <v>17.1525</v>
      </c>
      <c r="P18" s="168">
        <f>SUM(P6:P17)</f>
        <v>2.7650000000000015</v>
      </c>
      <c r="Q18" s="36">
        <f>SUM(Q6:Q17)</f>
        <v>19.9175</v>
      </c>
      <c r="R18" s="165">
        <v>1.2502100162934284</v>
      </c>
      <c r="S18" s="164">
        <f t="shared" si="4"/>
        <v>0.72750000000000004</v>
      </c>
      <c r="T18" s="163">
        <f>SUM(T6:T17)</f>
        <v>17.1525</v>
      </c>
      <c r="U18" s="162">
        <v>1.0766525570213648</v>
      </c>
      <c r="V18" s="161">
        <f t="shared" si="5"/>
        <v>0.72750000000000004</v>
      </c>
      <c r="W18" s="160">
        <f>SUM(W6:W17)</f>
        <v>2.7650000000000015</v>
      </c>
    </row>
    <row r="19" spans="1:23" ht="15" x14ac:dyDescent="0.2">
      <c r="A19" s="405"/>
      <c r="B19" s="159" t="s">
        <v>9</v>
      </c>
      <c r="C19" s="158">
        <f t="shared" si="0"/>
        <v>0.75</v>
      </c>
      <c r="D19" s="153">
        <f>SUM(D9:D14)</f>
        <v>14.386312500000001</v>
      </c>
      <c r="E19" s="157">
        <v>0.9030205590574798</v>
      </c>
      <c r="F19" s="149">
        <f>SUM(F9:F14)</f>
        <v>12.47844375</v>
      </c>
      <c r="G19" s="156">
        <v>0.78326473523304285</v>
      </c>
      <c r="H19" s="155">
        <f>SUM(H9:H14)</f>
        <v>1.90786875</v>
      </c>
      <c r="I19" s="153">
        <f>SUM(I9:I14)</f>
        <v>19.181750000000001</v>
      </c>
      <c r="J19" s="157">
        <v>1.2040274120766397</v>
      </c>
      <c r="K19" s="149">
        <f>SUM(K9:K14)</f>
        <v>16.637924999999999</v>
      </c>
      <c r="L19" s="156">
        <v>1.0443529803107239</v>
      </c>
      <c r="M19" s="155">
        <f>SUM(M9:M14)</f>
        <v>2.5438250000000009</v>
      </c>
      <c r="N19" s="153">
        <f>SUM(N9:N14)</f>
        <v>19.775000000000002</v>
      </c>
      <c r="O19" s="21">
        <f>SUM(O9:O14)</f>
        <v>17.1525</v>
      </c>
      <c r="P19" s="154">
        <f>SUM(P9:P14)</f>
        <v>2.6225000000000014</v>
      </c>
      <c r="Q19" s="25">
        <f>SUM(Q9:Q14)</f>
        <v>19.775000000000002</v>
      </c>
      <c r="R19" s="151">
        <v>1.2412653732748864</v>
      </c>
      <c r="S19" s="150">
        <f t="shared" si="4"/>
        <v>0.72749999999999992</v>
      </c>
      <c r="T19" s="149">
        <f>SUM(T9:T14)</f>
        <v>17.1525</v>
      </c>
      <c r="U19" s="148">
        <v>1.0766525570213648</v>
      </c>
      <c r="V19" s="147">
        <f t="shared" si="5"/>
        <v>0.72750000000000004</v>
      </c>
      <c r="W19" s="146">
        <f>SUM(W9:W14)</f>
        <v>2.6225000000000014</v>
      </c>
    </row>
    <row r="20" spans="1:23" ht="15.75" thickBot="1" x14ac:dyDescent="0.25">
      <c r="A20" s="406"/>
      <c r="B20" s="261" t="s">
        <v>8</v>
      </c>
      <c r="C20" s="260">
        <f t="shared" si="0"/>
        <v>0.75</v>
      </c>
      <c r="D20" s="255">
        <f>SUM(D6:D8,D15:D17)</f>
        <v>0.10366874999999999</v>
      </c>
      <c r="E20" s="259">
        <v>6.5072277959894237E-3</v>
      </c>
      <c r="F20" s="249">
        <f>SUM(F6:F8,F15:F17)</f>
        <v>0</v>
      </c>
      <c r="G20" s="258">
        <v>0</v>
      </c>
      <c r="H20" s="257">
        <f>SUM(H6:H8,H15:H17)</f>
        <v>0.10366874999999999</v>
      </c>
      <c r="I20" s="255">
        <f>SUM(I6:I8,I15:I17)</f>
        <v>0.13822499999999999</v>
      </c>
      <c r="J20" s="259">
        <v>8.6763037279858988E-3</v>
      </c>
      <c r="K20" s="249">
        <f>SUM(K6:K8,K15:K17)</f>
        <v>0</v>
      </c>
      <c r="L20" s="258">
        <v>0</v>
      </c>
      <c r="M20" s="257">
        <f>SUM(M6:M8,M15:M17)</f>
        <v>0.13822499999999999</v>
      </c>
      <c r="N20" s="255">
        <f>SUM(N6:N8,N15:N17)</f>
        <v>0.14249999999999999</v>
      </c>
      <c r="O20" s="254">
        <f>SUM(O6:O8,O15:O17)</f>
        <v>0</v>
      </c>
      <c r="P20" s="256">
        <f>SUM(P6:P8,P15:P17)</f>
        <v>0.14249999999999999</v>
      </c>
      <c r="Q20" s="252">
        <f>SUM(Q6:Q8,Q15:Q17)</f>
        <v>0.14249999999999999</v>
      </c>
      <c r="R20" s="251">
        <v>8.944643018542163E-3</v>
      </c>
      <c r="S20" s="250">
        <f t="shared" si="4"/>
        <v>0.72750000000000004</v>
      </c>
      <c r="T20" s="249">
        <f>SUM(T6:T8,T15:T17)</f>
        <v>0</v>
      </c>
      <c r="U20" s="248">
        <v>0</v>
      </c>
      <c r="V20" s="247">
        <f t="shared" si="5"/>
        <v>1</v>
      </c>
      <c r="W20" s="246">
        <f>SUM(W6:W8,W15:W17)</f>
        <v>0.14249999999999999</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0.74999999999999989</v>
      </c>
      <c r="D23" s="225">
        <v>5.4562500000000002E-3</v>
      </c>
      <c r="E23" s="229">
        <v>3.4248567347312759E-4</v>
      </c>
      <c r="F23" s="221">
        <v>0</v>
      </c>
      <c r="G23" s="228">
        <v>0</v>
      </c>
      <c r="H23" s="227">
        <f t="shared" si="7"/>
        <v>5.4562500000000002E-3</v>
      </c>
      <c r="I23" s="225">
        <v>7.2750000000000011E-3</v>
      </c>
      <c r="J23" s="229">
        <v>4.5664756463083684E-4</v>
      </c>
      <c r="K23" s="221">
        <v>0</v>
      </c>
      <c r="L23" s="228">
        <v>0</v>
      </c>
      <c r="M23" s="227">
        <f t="shared" si="8"/>
        <v>7.2750000000000011E-3</v>
      </c>
      <c r="N23" s="225">
        <v>7.5000000000000006E-3</v>
      </c>
      <c r="O23" s="77">
        <v>0</v>
      </c>
      <c r="P23" s="226">
        <f t="shared" si="9"/>
        <v>7.5000000000000006E-3</v>
      </c>
      <c r="Q23" s="81">
        <v>7.5000000000000006E-3</v>
      </c>
      <c r="R23" s="223">
        <v>4.707706851864297E-4</v>
      </c>
      <c r="S23" s="222">
        <f t="shared" si="4"/>
        <v>0.72749999999999992</v>
      </c>
      <c r="T23" s="221">
        <v>0</v>
      </c>
      <c r="U23" s="220">
        <v>0</v>
      </c>
      <c r="V23" s="219">
        <f t="shared" si="5"/>
        <v>1</v>
      </c>
      <c r="W23" s="218">
        <f t="shared" si="10"/>
        <v>7.5000000000000006E-3</v>
      </c>
    </row>
    <row r="24" spans="1:23" ht="15" x14ac:dyDescent="0.2">
      <c r="A24" s="405"/>
      <c r="B24" s="201" t="s">
        <v>19</v>
      </c>
      <c r="C24" s="200">
        <f t="shared" si="0"/>
        <v>0.75</v>
      </c>
      <c r="D24" s="195">
        <v>0.42498124999999992</v>
      </c>
      <c r="E24" s="199">
        <v>2.6675828567184711E-2</v>
      </c>
      <c r="F24" s="191">
        <v>0.27523749999999997</v>
      </c>
      <c r="G24" s="198">
        <v>1.7276499528533325E-2</v>
      </c>
      <c r="H24" s="197">
        <f t="shared" si="7"/>
        <v>0.14974374999999995</v>
      </c>
      <c r="I24" s="195">
        <v>0.5666416666666666</v>
      </c>
      <c r="J24" s="199">
        <v>3.5567771422912953E-2</v>
      </c>
      <c r="K24" s="191">
        <v>0.36698333333333327</v>
      </c>
      <c r="L24" s="198">
        <v>2.3035332704711097E-2</v>
      </c>
      <c r="M24" s="197">
        <f t="shared" si="8"/>
        <v>0.19965833333333333</v>
      </c>
      <c r="N24" s="195">
        <v>0.58416666666666661</v>
      </c>
      <c r="O24" s="54">
        <v>0.37833333333333335</v>
      </c>
      <c r="P24" s="196">
        <f t="shared" si="9"/>
        <v>0.20583333333333326</v>
      </c>
      <c r="Q24" s="58">
        <v>0.58416666666666661</v>
      </c>
      <c r="R24" s="193">
        <v>3.6667805590631909E-2</v>
      </c>
      <c r="S24" s="192">
        <f t="shared" si="4"/>
        <v>0.72749999999999992</v>
      </c>
      <c r="T24" s="191">
        <v>0.37833333333333335</v>
      </c>
      <c r="U24" s="190">
        <v>2.3747765674959901E-2</v>
      </c>
      <c r="V24" s="189">
        <f t="shared" si="5"/>
        <v>0.72749999999999992</v>
      </c>
      <c r="W24" s="188">
        <f t="shared" si="10"/>
        <v>0.20583333333333326</v>
      </c>
    </row>
    <row r="25" spans="1:23" ht="15" x14ac:dyDescent="0.2">
      <c r="A25" s="405"/>
      <c r="B25" s="217" t="s">
        <v>18</v>
      </c>
      <c r="C25" s="215">
        <f t="shared" si="0"/>
        <v>0.75</v>
      </c>
      <c r="D25" s="210">
        <v>1.1142875000000001</v>
      </c>
      <c r="E25" s="214">
        <v>6.9943185315956502E-2</v>
      </c>
      <c r="F25" s="206">
        <v>0.91240625000000009</v>
      </c>
      <c r="G25" s="213">
        <v>5.7271215397450795E-2</v>
      </c>
      <c r="H25" s="212">
        <f t="shared" si="7"/>
        <v>0.20188125000000001</v>
      </c>
      <c r="I25" s="210">
        <v>1.4857166666666668</v>
      </c>
      <c r="J25" s="214">
        <v>9.3257580421275341E-2</v>
      </c>
      <c r="K25" s="206">
        <v>1.2165416666666669</v>
      </c>
      <c r="L25" s="213">
        <v>7.6361620529934393E-2</v>
      </c>
      <c r="M25" s="212">
        <f t="shared" si="8"/>
        <v>0.26917499999999994</v>
      </c>
      <c r="N25" s="210">
        <v>1.5316666666666665</v>
      </c>
      <c r="O25" s="66">
        <v>1.2541666666666669</v>
      </c>
      <c r="P25" s="211">
        <f t="shared" si="9"/>
        <v>0.27749999999999964</v>
      </c>
      <c r="Q25" s="70">
        <v>1.5316666666666665</v>
      </c>
      <c r="R25" s="208">
        <v>9.6141835485850854E-2</v>
      </c>
      <c r="S25" s="207">
        <f t="shared" si="4"/>
        <v>0.72750000000000015</v>
      </c>
      <c r="T25" s="206">
        <v>1.2541666666666669</v>
      </c>
      <c r="U25" s="205">
        <v>7.8723320133952987E-2</v>
      </c>
      <c r="V25" s="204">
        <f t="shared" si="5"/>
        <v>0.72749999999999992</v>
      </c>
      <c r="W25" s="203">
        <f t="shared" si="10"/>
        <v>0.27749999999999964</v>
      </c>
    </row>
    <row r="26" spans="1:23" ht="15" x14ac:dyDescent="0.2">
      <c r="A26" s="405"/>
      <c r="B26" s="217" t="s">
        <v>17</v>
      </c>
      <c r="C26" s="215">
        <f t="shared" si="0"/>
        <v>0.75</v>
      </c>
      <c r="D26" s="210">
        <v>2.5171499999999996</v>
      </c>
      <c r="E26" s="214">
        <v>0.15800005736226949</v>
      </c>
      <c r="F26" s="206">
        <v>2.0854999999999997</v>
      </c>
      <c r="G26" s="213">
        <v>0.1309056351941732</v>
      </c>
      <c r="H26" s="212">
        <f t="shared" si="7"/>
        <v>0.43164999999999987</v>
      </c>
      <c r="I26" s="210">
        <v>3.3561999999999994</v>
      </c>
      <c r="J26" s="214">
        <v>0.21066674314969266</v>
      </c>
      <c r="K26" s="206">
        <v>2.7806666666666668</v>
      </c>
      <c r="L26" s="213">
        <v>0.17454084692556432</v>
      </c>
      <c r="M26" s="212">
        <f t="shared" si="8"/>
        <v>0.57553333333333256</v>
      </c>
      <c r="N26" s="210">
        <v>3.4599999999999991</v>
      </c>
      <c r="O26" s="66">
        <v>2.8666666666666667</v>
      </c>
      <c r="P26" s="211">
        <f t="shared" si="9"/>
        <v>0.59333333333333238</v>
      </c>
      <c r="Q26" s="70">
        <v>3.4599999999999991</v>
      </c>
      <c r="R26" s="208">
        <v>0.21718220943267283</v>
      </c>
      <c r="S26" s="207">
        <f t="shared" si="4"/>
        <v>0.72750000000000004</v>
      </c>
      <c r="T26" s="206">
        <v>2.8666666666666667</v>
      </c>
      <c r="U26" s="205">
        <v>0.17993901744903537</v>
      </c>
      <c r="V26" s="204">
        <f t="shared" si="5"/>
        <v>0.72749999999999992</v>
      </c>
      <c r="W26" s="203">
        <f t="shared" si="10"/>
        <v>0.59333333333333238</v>
      </c>
    </row>
    <row r="27" spans="1:23" ht="15" x14ac:dyDescent="0.2">
      <c r="A27" s="405"/>
      <c r="B27" s="217" t="s">
        <v>16</v>
      </c>
      <c r="C27" s="215">
        <f t="shared" si="0"/>
        <v>0.75000000000000011</v>
      </c>
      <c r="D27" s="210">
        <v>5.2349687500000002</v>
      </c>
      <c r="E27" s="214">
        <v>0.32859597671560631</v>
      </c>
      <c r="F27" s="206">
        <v>4.5250500000000002</v>
      </c>
      <c r="G27" s="213">
        <v>0.2840347852003805</v>
      </c>
      <c r="H27" s="212">
        <f t="shared" si="7"/>
        <v>0.70991874999999993</v>
      </c>
      <c r="I27" s="210">
        <v>6.9799583333333324</v>
      </c>
      <c r="J27" s="214">
        <v>0.43812796895414169</v>
      </c>
      <c r="K27" s="206">
        <v>6.0333999999999994</v>
      </c>
      <c r="L27" s="213">
        <v>0.37871304693384067</v>
      </c>
      <c r="M27" s="212">
        <f t="shared" si="8"/>
        <v>0.94655833333333295</v>
      </c>
      <c r="N27" s="210">
        <v>7.1958333333333337</v>
      </c>
      <c r="O27" s="66">
        <v>6.22</v>
      </c>
      <c r="P27" s="211">
        <f t="shared" si="9"/>
        <v>0.975833333333334</v>
      </c>
      <c r="Q27" s="70">
        <v>7.1958333333333337</v>
      </c>
      <c r="R27" s="208">
        <v>0.45167831850942447</v>
      </c>
      <c r="S27" s="207">
        <f t="shared" si="4"/>
        <v>0.72750000000000004</v>
      </c>
      <c r="T27" s="206">
        <v>6.22</v>
      </c>
      <c r="U27" s="205">
        <v>0.39042582158127903</v>
      </c>
      <c r="V27" s="204">
        <f t="shared" si="5"/>
        <v>0.72750000000000004</v>
      </c>
      <c r="W27" s="203">
        <f t="shared" si="10"/>
        <v>0.975833333333334</v>
      </c>
    </row>
    <row r="28" spans="1:23" ht="15" x14ac:dyDescent="0.2">
      <c r="A28" s="405"/>
      <c r="B28" s="217" t="s">
        <v>15</v>
      </c>
      <c r="C28" s="215">
        <f t="shared" si="0"/>
        <v>0.75</v>
      </c>
      <c r="D28" s="210">
        <v>3.7963375000000004</v>
      </c>
      <c r="E28" s="214">
        <v>0.23829392080985834</v>
      </c>
      <c r="F28" s="206">
        <v>3.6181000000000001</v>
      </c>
      <c r="G28" s="213">
        <v>0.22710605547640286</v>
      </c>
      <c r="H28" s="212">
        <f t="shared" si="7"/>
        <v>0.17823750000000027</v>
      </c>
      <c r="I28" s="210">
        <v>5.0617833333333335</v>
      </c>
      <c r="J28" s="214">
        <v>0.31772522774647777</v>
      </c>
      <c r="K28" s="206">
        <v>4.8241333333333332</v>
      </c>
      <c r="L28" s="213">
        <v>0.30280807396853715</v>
      </c>
      <c r="M28" s="212">
        <f t="shared" si="8"/>
        <v>0.23765000000000036</v>
      </c>
      <c r="N28" s="210">
        <v>5.2183333333333328</v>
      </c>
      <c r="O28" s="66">
        <v>4.9733333333333327</v>
      </c>
      <c r="P28" s="211">
        <f t="shared" si="9"/>
        <v>0.24500000000000011</v>
      </c>
      <c r="Q28" s="70">
        <v>5.2183333333333328</v>
      </c>
      <c r="R28" s="208">
        <v>0.32755178118193584</v>
      </c>
      <c r="S28" s="207">
        <f t="shared" si="4"/>
        <v>0.72750000000000015</v>
      </c>
      <c r="T28" s="206">
        <v>4.9733333333333327</v>
      </c>
      <c r="U28" s="205">
        <v>0.31217327213251245</v>
      </c>
      <c r="V28" s="204">
        <f t="shared" si="5"/>
        <v>0.72750000000000015</v>
      </c>
      <c r="W28" s="203">
        <f t="shared" si="10"/>
        <v>0.24500000000000011</v>
      </c>
    </row>
    <row r="29" spans="1:23" ht="15" x14ac:dyDescent="0.2">
      <c r="A29" s="405"/>
      <c r="B29" s="216" t="s">
        <v>14</v>
      </c>
      <c r="C29" s="215">
        <f t="shared" si="0"/>
        <v>0.74999999999999989</v>
      </c>
      <c r="D29" s="210">
        <v>1.6302062499999999</v>
      </c>
      <c r="E29" s="214">
        <v>0.10232710844102667</v>
      </c>
      <c r="F29" s="206">
        <v>1.3828562499999997</v>
      </c>
      <c r="G29" s="213">
        <v>8.680109124357821E-2</v>
      </c>
      <c r="H29" s="212">
        <f t="shared" si="7"/>
        <v>0.24735000000000018</v>
      </c>
      <c r="I29" s="210">
        <v>2.1736083333333336</v>
      </c>
      <c r="J29" s="214">
        <v>0.13643614458803557</v>
      </c>
      <c r="K29" s="206">
        <v>1.8438083333333328</v>
      </c>
      <c r="L29" s="213">
        <v>0.11573478832477095</v>
      </c>
      <c r="M29" s="212">
        <f t="shared" si="8"/>
        <v>0.32980000000000076</v>
      </c>
      <c r="N29" s="210">
        <v>2.2408333333333332</v>
      </c>
      <c r="O29" s="66">
        <v>1.9008333333333332</v>
      </c>
      <c r="P29" s="211">
        <f t="shared" si="9"/>
        <v>0.34000000000000008</v>
      </c>
      <c r="Q29" s="70">
        <v>2.2408333333333332</v>
      </c>
      <c r="R29" s="208">
        <v>0.14065581916292327</v>
      </c>
      <c r="S29" s="207">
        <f t="shared" si="4"/>
        <v>0.72749999999999992</v>
      </c>
      <c r="T29" s="206">
        <v>1.9008333333333332</v>
      </c>
      <c r="U29" s="205">
        <v>0.11931421476780513</v>
      </c>
      <c r="V29" s="204">
        <f t="shared" si="5"/>
        <v>0.72749999999999992</v>
      </c>
      <c r="W29" s="203">
        <f t="shared" si="10"/>
        <v>0.34000000000000008</v>
      </c>
    </row>
    <row r="30" spans="1:23" ht="15" x14ac:dyDescent="0.2">
      <c r="A30" s="405"/>
      <c r="B30" s="202" t="s">
        <v>13</v>
      </c>
      <c r="C30" s="158">
        <f t="shared" si="0"/>
        <v>0.75</v>
      </c>
      <c r="D30" s="153">
        <v>0.20491250000000005</v>
      </c>
      <c r="E30" s="157">
        <v>1.2862239737101907E-2</v>
      </c>
      <c r="F30" s="149">
        <v>0</v>
      </c>
      <c r="G30" s="156">
        <v>0</v>
      </c>
      <c r="H30" s="155">
        <f t="shared" si="7"/>
        <v>0.20491250000000005</v>
      </c>
      <c r="I30" s="153">
        <v>0.27321666666666672</v>
      </c>
      <c r="J30" s="157">
        <v>1.7149652982802539E-2</v>
      </c>
      <c r="K30" s="149">
        <v>0</v>
      </c>
      <c r="L30" s="156">
        <v>0</v>
      </c>
      <c r="M30" s="155">
        <f t="shared" si="8"/>
        <v>0.27321666666666672</v>
      </c>
      <c r="N30" s="153">
        <v>0.28166666666666662</v>
      </c>
      <c r="O30" s="21">
        <v>0</v>
      </c>
      <c r="P30" s="154">
        <f t="shared" si="9"/>
        <v>0.28166666666666662</v>
      </c>
      <c r="Q30" s="25">
        <v>0.28166666666666662</v>
      </c>
      <c r="R30" s="151">
        <v>1.7680054621445913E-2</v>
      </c>
      <c r="S30" s="150">
        <f t="shared" si="4"/>
        <v>0.72750000000000026</v>
      </c>
      <c r="T30" s="149">
        <v>0</v>
      </c>
      <c r="U30" s="148">
        <v>0</v>
      </c>
      <c r="V30" s="147">
        <f t="shared" si="5"/>
        <v>1</v>
      </c>
      <c r="W30" s="146">
        <f t="shared" si="10"/>
        <v>0.28166666666666662</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0.75000000000000011</v>
      </c>
      <c r="D33" s="167">
        <f>SUM(D21:D32)</f>
        <v>14.928300000000002</v>
      </c>
      <c r="E33" s="171">
        <v>0.93704080262247724</v>
      </c>
      <c r="F33" s="163">
        <f>SUM(F21:F32)</f>
        <v>12.799150000000001</v>
      </c>
      <c r="G33" s="170">
        <v>0.80339528204051902</v>
      </c>
      <c r="H33" s="169">
        <f>SUM(H21:H32)</f>
        <v>2.1291500000000001</v>
      </c>
      <c r="I33" s="167">
        <f>SUM(I21:I32)</f>
        <v>19.904399999999999</v>
      </c>
      <c r="J33" s="171">
        <v>1.2493877368299693</v>
      </c>
      <c r="K33" s="163">
        <f>SUM(K21:K32)</f>
        <v>17.065533333333331</v>
      </c>
      <c r="L33" s="170">
        <v>1.0711937093873585</v>
      </c>
      <c r="M33" s="169">
        <f>SUM(M21:M32)</f>
        <v>2.8388666666666666</v>
      </c>
      <c r="N33" s="167">
        <f>SUM(N21:N32)</f>
        <v>20.52</v>
      </c>
      <c r="O33" s="32">
        <f>SUM(O21:O32)</f>
        <v>17.593333333333334</v>
      </c>
      <c r="P33" s="168">
        <f>SUM(P21:P32)</f>
        <v>2.9266666666666663</v>
      </c>
      <c r="Q33" s="36">
        <f>SUM(Q21:Q32)</f>
        <v>20.52</v>
      </c>
      <c r="R33" s="165">
        <v>1.2880285946700716</v>
      </c>
      <c r="S33" s="164">
        <f t="shared" si="4"/>
        <v>0.72750000000000015</v>
      </c>
      <c r="T33" s="163">
        <f>SUM(T21:T32)</f>
        <v>17.593333333333334</v>
      </c>
      <c r="U33" s="162">
        <v>1.1043234117395448</v>
      </c>
      <c r="V33" s="161">
        <f t="shared" si="5"/>
        <v>0.72750000000000004</v>
      </c>
      <c r="W33" s="160">
        <f>SUM(W21:W32)</f>
        <v>2.9266666666666663</v>
      </c>
    </row>
    <row r="34" spans="1:23" ht="15" x14ac:dyDescent="0.2">
      <c r="A34" s="405"/>
      <c r="B34" s="159" t="s">
        <v>9</v>
      </c>
      <c r="C34" s="158">
        <f t="shared" si="0"/>
        <v>0.75</v>
      </c>
      <c r="D34" s="153">
        <f>SUM(D24:D29)</f>
        <v>14.717931249999999</v>
      </c>
      <c r="E34" s="157">
        <v>0.92383607721190197</v>
      </c>
      <c r="F34" s="149">
        <f>SUM(F24:F29)</f>
        <v>12.799150000000001</v>
      </c>
      <c r="G34" s="156">
        <v>0.80339528204051902</v>
      </c>
      <c r="H34" s="155">
        <f>SUM(H24:H29)</f>
        <v>1.9187812500000001</v>
      </c>
      <c r="I34" s="153">
        <f>SUM(I24:I29)</f>
        <v>19.623908333333333</v>
      </c>
      <c r="J34" s="157">
        <v>1.2317814362825361</v>
      </c>
      <c r="K34" s="149">
        <f>SUM(K24:K29)</f>
        <v>17.065533333333331</v>
      </c>
      <c r="L34" s="156">
        <v>1.0711937093873585</v>
      </c>
      <c r="M34" s="155">
        <f>SUM(M24:M29)</f>
        <v>2.5583749999999998</v>
      </c>
      <c r="N34" s="153">
        <f>SUM(N24:N29)</f>
        <v>20.230833333333333</v>
      </c>
      <c r="O34" s="21">
        <f>SUM(O24:O29)</f>
        <v>17.593333333333334</v>
      </c>
      <c r="P34" s="154">
        <f>SUM(P24:P29)</f>
        <v>2.6374999999999993</v>
      </c>
      <c r="Q34" s="25">
        <f>SUM(Q24:Q29)</f>
        <v>20.230833333333333</v>
      </c>
      <c r="R34" s="151">
        <v>1.2698777693634393</v>
      </c>
      <c r="S34" s="150">
        <f t="shared" si="4"/>
        <v>0.72750000000000004</v>
      </c>
      <c r="T34" s="149">
        <f>SUM(T24:T29)</f>
        <v>17.593333333333334</v>
      </c>
      <c r="U34" s="148">
        <v>1.1043234117395448</v>
      </c>
      <c r="V34" s="147">
        <f t="shared" si="5"/>
        <v>0.72750000000000004</v>
      </c>
      <c r="W34" s="146">
        <f>SUM(W24:W29)</f>
        <v>2.6374999999999993</v>
      </c>
    </row>
    <row r="35" spans="1:23" ht="15.75" thickBot="1" x14ac:dyDescent="0.25">
      <c r="A35" s="406"/>
      <c r="B35" s="261" t="s">
        <v>8</v>
      </c>
      <c r="C35" s="260">
        <f t="shared" si="0"/>
        <v>0.75000000000000011</v>
      </c>
      <c r="D35" s="255">
        <f>SUM(D21:D23,D30:D32)</f>
        <v>0.21036875000000005</v>
      </c>
      <c r="E35" s="259">
        <v>1.3204725410575033E-2</v>
      </c>
      <c r="F35" s="249">
        <f>SUM(F21:F23,F30:F32)</f>
        <v>0</v>
      </c>
      <c r="G35" s="258">
        <v>0</v>
      </c>
      <c r="H35" s="257">
        <f>SUM(H21:H23,H30:H32)</f>
        <v>0.21036875000000005</v>
      </c>
      <c r="I35" s="255">
        <f>SUM(I21:I23,I30:I32)</f>
        <v>0.28049166666666669</v>
      </c>
      <c r="J35" s="259">
        <v>1.7606300547433375E-2</v>
      </c>
      <c r="K35" s="249">
        <f>SUM(K21:K23,K30:K32)</f>
        <v>0</v>
      </c>
      <c r="L35" s="258">
        <v>0</v>
      </c>
      <c r="M35" s="257">
        <f>SUM(M21:M23,M30:M32)</f>
        <v>0.28049166666666669</v>
      </c>
      <c r="N35" s="255">
        <f>SUM(N21:N23,N30:N32)</f>
        <v>0.28916666666666663</v>
      </c>
      <c r="O35" s="254">
        <f>SUM(O21:O23,O30:O32)</f>
        <v>0</v>
      </c>
      <c r="P35" s="256">
        <f>SUM(P21:P23,P30:P32)</f>
        <v>0.28916666666666663</v>
      </c>
      <c r="Q35" s="252">
        <f>SUM(Q21:Q23,Q30:Q32)</f>
        <v>0.28916666666666663</v>
      </c>
      <c r="R35" s="251">
        <v>1.815082530663234E-2</v>
      </c>
      <c r="S35" s="250">
        <f t="shared" si="4"/>
        <v>0.72750000000000026</v>
      </c>
      <c r="T35" s="249">
        <f>SUM(T21:T23,T30:T32)</f>
        <v>0</v>
      </c>
      <c r="U35" s="248">
        <v>0</v>
      </c>
      <c r="V35" s="247">
        <f t="shared" si="5"/>
        <v>1</v>
      </c>
      <c r="W35" s="246">
        <f>SUM(W21:W23,W30:W32)</f>
        <v>0.28916666666666663</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0.75</v>
      </c>
      <c r="D38" s="225">
        <v>1.09125E-2</v>
      </c>
      <c r="E38" s="229">
        <v>6.8497134694625518E-4</v>
      </c>
      <c r="F38" s="221">
        <v>0</v>
      </c>
      <c r="G38" s="228">
        <v>0</v>
      </c>
      <c r="H38" s="227">
        <f t="shared" si="11"/>
        <v>1.09125E-2</v>
      </c>
      <c r="I38" s="225">
        <v>1.455E-2</v>
      </c>
      <c r="J38" s="229">
        <v>9.1329512926167358E-4</v>
      </c>
      <c r="K38" s="221">
        <v>0</v>
      </c>
      <c r="L38" s="228">
        <v>0</v>
      </c>
      <c r="M38" s="227">
        <f t="shared" si="12"/>
        <v>1.455E-2</v>
      </c>
      <c r="N38" s="225">
        <v>1.4999999999999999E-2</v>
      </c>
      <c r="O38" s="77">
        <v>0</v>
      </c>
      <c r="P38" s="226">
        <f t="shared" si="13"/>
        <v>1.4999999999999999E-2</v>
      </c>
      <c r="Q38" s="81">
        <v>1.4999999999999999E-2</v>
      </c>
      <c r="R38" s="223">
        <v>9.4154137037285928E-4</v>
      </c>
      <c r="S38" s="222">
        <f t="shared" si="4"/>
        <v>0.72750000000000004</v>
      </c>
      <c r="T38" s="221">
        <v>0</v>
      </c>
      <c r="U38" s="220">
        <v>0</v>
      </c>
      <c r="V38" s="219">
        <f t="shared" si="5"/>
        <v>1</v>
      </c>
      <c r="W38" s="218">
        <f t="shared" si="14"/>
        <v>1.4999999999999999E-2</v>
      </c>
    </row>
    <row r="39" spans="1:23" ht="15" x14ac:dyDescent="0.2">
      <c r="A39" s="405"/>
      <c r="B39" s="201" t="s">
        <v>19</v>
      </c>
      <c r="C39" s="200">
        <f t="shared" si="0"/>
        <v>0.75000000000000011</v>
      </c>
      <c r="D39" s="195">
        <v>0.42376875000000008</v>
      </c>
      <c r="E39" s="199">
        <v>2.6599720639746249E-2</v>
      </c>
      <c r="F39" s="191">
        <v>0.24007500000000001</v>
      </c>
      <c r="G39" s="198">
        <v>1.5069369632817617E-2</v>
      </c>
      <c r="H39" s="197">
        <f t="shared" si="11"/>
        <v>0.18369375000000007</v>
      </c>
      <c r="I39" s="195">
        <v>0.565025</v>
      </c>
      <c r="J39" s="199">
        <v>3.5466294186328323E-2</v>
      </c>
      <c r="K39" s="191">
        <v>0.3201</v>
      </c>
      <c r="L39" s="198">
        <v>2.0092492843756821E-2</v>
      </c>
      <c r="M39" s="197">
        <f t="shared" si="12"/>
        <v>0.244925</v>
      </c>
      <c r="N39" s="195">
        <v>0.58249999999999991</v>
      </c>
      <c r="O39" s="54">
        <v>0.33</v>
      </c>
      <c r="P39" s="196">
        <f t="shared" si="13"/>
        <v>0.25249999999999989</v>
      </c>
      <c r="Q39" s="58">
        <v>0.58249999999999991</v>
      </c>
      <c r="R39" s="193">
        <v>3.6563189882812701E-2</v>
      </c>
      <c r="S39" s="192">
        <f t="shared" si="4"/>
        <v>0.72750000000000026</v>
      </c>
      <c r="T39" s="191">
        <v>0.33</v>
      </c>
      <c r="U39" s="190">
        <v>2.071391014820291E-2</v>
      </c>
      <c r="V39" s="189">
        <f t="shared" si="5"/>
        <v>0.72750000000000004</v>
      </c>
      <c r="W39" s="188">
        <f t="shared" si="14"/>
        <v>0.25249999999999989</v>
      </c>
    </row>
    <row r="40" spans="1:23" ht="15" x14ac:dyDescent="0.2">
      <c r="A40" s="405"/>
      <c r="B40" s="217" t="s">
        <v>18</v>
      </c>
      <c r="C40" s="215">
        <f t="shared" si="0"/>
        <v>0.75</v>
      </c>
      <c r="D40" s="210">
        <v>1.6441500000000002</v>
      </c>
      <c r="E40" s="214">
        <v>0.10320234960656913</v>
      </c>
      <c r="F40" s="206">
        <v>1.0876125000000003</v>
      </c>
      <c r="G40" s="213">
        <v>6.8268810912310129E-2</v>
      </c>
      <c r="H40" s="212">
        <f t="shared" si="11"/>
        <v>0.55653749999999991</v>
      </c>
      <c r="I40" s="210">
        <v>2.1922000000000001</v>
      </c>
      <c r="J40" s="214">
        <v>0.13760313280875883</v>
      </c>
      <c r="K40" s="206">
        <v>1.4501500000000003</v>
      </c>
      <c r="L40" s="213">
        <v>9.1025081216413492E-2</v>
      </c>
      <c r="M40" s="212">
        <f t="shared" si="12"/>
        <v>0.74204999999999988</v>
      </c>
      <c r="N40" s="210">
        <v>2.2599999999999998</v>
      </c>
      <c r="O40" s="66">
        <v>1.4950000000000001</v>
      </c>
      <c r="P40" s="211">
        <f t="shared" si="13"/>
        <v>0.76499999999999968</v>
      </c>
      <c r="Q40" s="70">
        <v>2.2599999999999998</v>
      </c>
      <c r="R40" s="208">
        <v>0.14185889980284414</v>
      </c>
      <c r="S40" s="207">
        <f t="shared" si="4"/>
        <v>0.72750000000000015</v>
      </c>
      <c r="T40" s="206">
        <v>1.4950000000000001</v>
      </c>
      <c r="U40" s="205">
        <v>9.3840289913828326E-2</v>
      </c>
      <c r="V40" s="204">
        <f t="shared" si="5"/>
        <v>0.72750000000000015</v>
      </c>
      <c r="W40" s="203">
        <f t="shared" si="14"/>
        <v>0.76499999999999968</v>
      </c>
    </row>
    <row r="41" spans="1:23" ht="15" x14ac:dyDescent="0.2">
      <c r="A41" s="405"/>
      <c r="B41" s="217" t="s">
        <v>17</v>
      </c>
      <c r="C41" s="215">
        <f t="shared" si="0"/>
        <v>0.74999999999999989</v>
      </c>
      <c r="D41" s="210">
        <v>3.9230437499999997</v>
      </c>
      <c r="E41" s="214">
        <v>0.24624719922717872</v>
      </c>
      <c r="F41" s="206">
        <v>2.5971749999999996</v>
      </c>
      <c r="G41" s="213">
        <v>0.16302318057320872</v>
      </c>
      <c r="H41" s="212">
        <f t="shared" si="11"/>
        <v>1.3258687500000002</v>
      </c>
      <c r="I41" s="210">
        <v>5.2307250000000005</v>
      </c>
      <c r="J41" s="214">
        <v>0.3283295989695717</v>
      </c>
      <c r="K41" s="206">
        <v>3.4628999999999994</v>
      </c>
      <c r="L41" s="213">
        <v>0.21736424076427829</v>
      </c>
      <c r="M41" s="212">
        <f t="shared" si="12"/>
        <v>1.7678250000000011</v>
      </c>
      <c r="N41" s="210">
        <v>5.3925000000000001</v>
      </c>
      <c r="O41" s="66">
        <v>3.5699999999999994</v>
      </c>
      <c r="P41" s="211">
        <f t="shared" si="13"/>
        <v>1.8225000000000007</v>
      </c>
      <c r="Q41" s="70">
        <v>5.3925000000000001</v>
      </c>
      <c r="R41" s="208">
        <v>0.33848412264904293</v>
      </c>
      <c r="S41" s="207">
        <f t="shared" si="4"/>
        <v>0.72749999999999992</v>
      </c>
      <c r="T41" s="206">
        <v>3.5699999999999994</v>
      </c>
      <c r="U41" s="205">
        <v>0.22408684614874053</v>
      </c>
      <c r="V41" s="204">
        <f t="shared" si="5"/>
        <v>0.72750000000000004</v>
      </c>
      <c r="W41" s="203">
        <f t="shared" si="14"/>
        <v>1.8225000000000007</v>
      </c>
    </row>
    <row r="42" spans="1:23" ht="15" x14ac:dyDescent="0.2">
      <c r="A42" s="405"/>
      <c r="B42" s="217" t="s">
        <v>16</v>
      </c>
      <c r="C42" s="215">
        <f t="shared" si="0"/>
        <v>0.75</v>
      </c>
      <c r="D42" s="210">
        <v>5.5508249999999997</v>
      </c>
      <c r="E42" s="214">
        <v>0.34842209181332845</v>
      </c>
      <c r="F42" s="206">
        <v>4.1904000000000003</v>
      </c>
      <c r="G42" s="213">
        <v>0.26302899722736206</v>
      </c>
      <c r="H42" s="212">
        <f t="shared" si="11"/>
        <v>1.3604249999999993</v>
      </c>
      <c r="I42" s="210">
        <v>7.4010999999999996</v>
      </c>
      <c r="J42" s="214">
        <v>0.46456278908443793</v>
      </c>
      <c r="K42" s="206">
        <v>5.5871999999999993</v>
      </c>
      <c r="L42" s="213">
        <v>0.35070532963648265</v>
      </c>
      <c r="M42" s="212">
        <f t="shared" si="12"/>
        <v>1.8139000000000003</v>
      </c>
      <c r="N42" s="210">
        <v>7.63</v>
      </c>
      <c r="O42" s="66">
        <v>5.76</v>
      </c>
      <c r="P42" s="211">
        <f t="shared" si="13"/>
        <v>1.87</v>
      </c>
      <c r="Q42" s="70">
        <v>7.63</v>
      </c>
      <c r="R42" s="208">
        <v>0.47893071039632779</v>
      </c>
      <c r="S42" s="207">
        <f t="shared" si="4"/>
        <v>0.72749999999999992</v>
      </c>
      <c r="T42" s="206">
        <v>5.76</v>
      </c>
      <c r="U42" s="205">
        <v>0.36155188622317802</v>
      </c>
      <c r="V42" s="204">
        <f t="shared" si="5"/>
        <v>0.72750000000000004</v>
      </c>
      <c r="W42" s="203">
        <f t="shared" si="14"/>
        <v>1.87</v>
      </c>
    </row>
    <row r="43" spans="1:23" ht="15" x14ac:dyDescent="0.2">
      <c r="A43" s="405"/>
      <c r="B43" s="217" t="s">
        <v>15</v>
      </c>
      <c r="C43" s="215">
        <f t="shared" si="0"/>
        <v>0.75</v>
      </c>
      <c r="D43" s="210">
        <v>3.3119437499999997</v>
      </c>
      <c r="E43" s="214">
        <v>0.20788880379818844</v>
      </c>
      <c r="F43" s="206">
        <v>3.7284375000000001</v>
      </c>
      <c r="G43" s="213">
        <v>0.23403187687330387</v>
      </c>
      <c r="H43" s="212">
        <f t="shared" si="11"/>
        <v>-0.41649375000000033</v>
      </c>
      <c r="I43" s="210">
        <v>4.4159249999999997</v>
      </c>
      <c r="J43" s="214">
        <v>0.27718507173091789</v>
      </c>
      <c r="K43" s="206">
        <v>4.9712500000000004</v>
      </c>
      <c r="L43" s="213">
        <v>0.31204250249773852</v>
      </c>
      <c r="M43" s="212">
        <f t="shared" si="12"/>
        <v>-0.55532500000000073</v>
      </c>
      <c r="N43" s="210">
        <v>4.5524999999999993</v>
      </c>
      <c r="O43" s="66">
        <v>5.1250000000000009</v>
      </c>
      <c r="P43" s="211">
        <f t="shared" si="13"/>
        <v>-0.57250000000000156</v>
      </c>
      <c r="Q43" s="70">
        <v>4.5524999999999993</v>
      </c>
      <c r="R43" s="208">
        <v>0.28575780590816274</v>
      </c>
      <c r="S43" s="207">
        <f t="shared" si="4"/>
        <v>0.72750000000000004</v>
      </c>
      <c r="T43" s="206">
        <v>5.1250000000000009</v>
      </c>
      <c r="U43" s="205">
        <v>0.32169330154406039</v>
      </c>
      <c r="V43" s="204">
        <f t="shared" si="5"/>
        <v>0.72749999999999992</v>
      </c>
      <c r="W43" s="203">
        <f t="shared" si="14"/>
        <v>-0.57250000000000156</v>
      </c>
    </row>
    <row r="44" spans="1:23" ht="15" x14ac:dyDescent="0.2">
      <c r="A44" s="405"/>
      <c r="B44" s="216" t="s">
        <v>14</v>
      </c>
      <c r="C44" s="215">
        <f t="shared" si="0"/>
        <v>0.74999999999999989</v>
      </c>
      <c r="D44" s="210">
        <v>2.3734687499999998</v>
      </c>
      <c r="E44" s="214">
        <v>0.14898126796081049</v>
      </c>
      <c r="F44" s="206">
        <v>1.86785625</v>
      </c>
      <c r="G44" s="213">
        <v>0.11724426221896736</v>
      </c>
      <c r="H44" s="212">
        <f t="shared" si="11"/>
        <v>0.5056124999999998</v>
      </c>
      <c r="I44" s="210">
        <v>3.164625</v>
      </c>
      <c r="J44" s="214">
        <v>0.198641690614414</v>
      </c>
      <c r="K44" s="206">
        <v>2.490475</v>
      </c>
      <c r="L44" s="213">
        <v>0.15632568295862315</v>
      </c>
      <c r="M44" s="212">
        <f t="shared" si="12"/>
        <v>0.67415000000000003</v>
      </c>
      <c r="N44" s="210">
        <v>3.2625000000000002</v>
      </c>
      <c r="O44" s="66">
        <v>2.5674999999999999</v>
      </c>
      <c r="P44" s="211">
        <f t="shared" si="13"/>
        <v>0.69500000000000028</v>
      </c>
      <c r="Q44" s="70">
        <v>3.2625000000000002</v>
      </c>
      <c r="R44" s="208">
        <v>0.20478524805609691</v>
      </c>
      <c r="S44" s="207">
        <f t="shared" si="4"/>
        <v>0.72749999999999992</v>
      </c>
      <c r="T44" s="206">
        <v>2.5674999999999999</v>
      </c>
      <c r="U44" s="205">
        <v>0.16116049789548778</v>
      </c>
      <c r="V44" s="204">
        <f t="shared" si="5"/>
        <v>0.72750000000000004</v>
      </c>
      <c r="W44" s="203">
        <f t="shared" si="14"/>
        <v>0.69500000000000028</v>
      </c>
    </row>
    <row r="45" spans="1:23" ht="15" x14ac:dyDescent="0.2">
      <c r="A45" s="405"/>
      <c r="B45" s="202" t="s">
        <v>13</v>
      </c>
      <c r="C45" s="158">
        <f t="shared" si="0"/>
        <v>0.75</v>
      </c>
      <c r="D45" s="153">
        <v>0.2437125</v>
      </c>
      <c r="E45" s="157">
        <v>1.5297693415133031E-2</v>
      </c>
      <c r="F45" s="149">
        <v>0</v>
      </c>
      <c r="G45" s="156">
        <v>0</v>
      </c>
      <c r="H45" s="155">
        <f t="shared" si="11"/>
        <v>0.2437125</v>
      </c>
      <c r="I45" s="153">
        <v>0.32495000000000002</v>
      </c>
      <c r="J45" s="157">
        <v>2.039692455351071E-2</v>
      </c>
      <c r="K45" s="149">
        <v>0</v>
      </c>
      <c r="L45" s="156">
        <v>0</v>
      </c>
      <c r="M45" s="155">
        <f t="shared" si="12"/>
        <v>0.32495000000000002</v>
      </c>
      <c r="N45" s="153">
        <v>0.33500000000000002</v>
      </c>
      <c r="O45" s="21">
        <v>0</v>
      </c>
      <c r="P45" s="154">
        <f t="shared" si="13"/>
        <v>0.33500000000000002</v>
      </c>
      <c r="Q45" s="25">
        <v>0.33500000000000002</v>
      </c>
      <c r="R45" s="151">
        <v>2.1027757271660525E-2</v>
      </c>
      <c r="S45" s="150">
        <f t="shared" si="4"/>
        <v>0.72749999999999992</v>
      </c>
      <c r="T45" s="149">
        <v>0</v>
      </c>
      <c r="U45" s="148">
        <v>0</v>
      </c>
      <c r="V45" s="147">
        <f t="shared" si="5"/>
        <v>1</v>
      </c>
      <c r="W45" s="146">
        <f t="shared" si="14"/>
        <v>0.33500000000000002</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0.75</v>
      </c>
      <c r="D48" s="167">
        <f>SUM(D36:D47)</f>
        <v>17.481825000000001</v>
      </c>
      <c r="E48" s="171">
        <v>1.0973240978079009</v>
      </c>
      <c r="F48" s="163">
        <f>SUM(F36:F47)</f>
        <v>13.711556250000001</v>
      </c>
      <c r="G48" s="170">
        <v>0.86066649743796975</v>
      </c>
      <c r="H48" s="169">
        <f>SUM(H36:H47)</f>
        <v>3.7702687499999992</v>
      </c>
      <c r="I48" s="167">
        <f>SUM(I36:I47)</f>
        <v>23.309100000000001</v>
      </c>
      <c r="J48" s="171">
        <v>1.4630987970772011</v>
      </c>
      <c r="K48" s="163">
        <f>SUM(K36:K47)</f>
        <v>18.282074999999999</v>
      </c>
      <c r="L48" s="170">
        <v>1.1475553299172929</v>
      </c>
      <c r="M48" s="169">
        <f>SUM(M36:M47)</f>
        <v>5.027025000000001</v>
      </c>
      <c r="N48" s="167">
        <f>SUM(N36:N47)</f>
        <v>24.029999999999998</v>
      </c>
      <c r="O48" s="32">
        <f>SUM(O36:O47)</f>
        <v>18.8475</v>
      </c>
      <c r="P48" s="168">
        <f>SUM(P36:P47)</f>
        <v>5.1824999999999992</v>
      </c>
      <c r="Q48" s="36">
        <f>SUM(Q36:Q47)</f>
        <v>24.029999999999998</v>
      </c>
      <c r="R48" s="165">
        <v>1.5083492753373204</v>
      </c>
      <c r="S48" s="164">
        <f t="shared" si="4"/>
        <v>0.72750000000000015</v>
      </c>
      <c r="T48" s="163">
        <f>SUM(T36:T47)</f>
        <v>18.8475</v>
      </c>
      <c r="U48" s="162">
        <v>1.1830467318734978</v>
      </c>
      <c r="V48" s="161">
        <f t="shared" si="5"/>
        <v>0.72750000000000004</v>
      </c>
      <c r="W48" s="160">
        <f>SUM(W36:W47)</f>
        <v>5.1824999999999992</v>
      </c>
    </row>
    <row r="49" spans="1:23" ht="15" x14ac:dyDescent="0.2">
      <c r="A49" s="405"/>
      <c r="B49" s="159" t="s">
        <v>9</v>
      </c>
      <c r="C49" s="158">
        <f t="shared" si="0"/>
        <v>0.75</v>
      </c>
      <c r="D49" s="153">
        <f>SUM(D39:D44)</f>
        <v>17.2272</v>
      </c>
      <c r="E49" s="157">
        <v>1.0813414330458215</v>
      </c>
      <c r="F49" s="149">
        <f>SUM(F39:F44)</f>
        <v>13.711556250000001</v>
      </c>
      <c r="G49" s="156">
        <v>0.86066649743796975</v>
      </c>
      <c r="H49" s="155">
        <f>SUM(H39:H44)</f>
        <v>3.5156437499999988</v>
      </c>
      <c r="I49" s="153">
        <f>SUM(I39:I44)</f>
        <v>22.9696</v>
      </c>
      <c r="J49" s="157">
        <v>1.4417885773944286</v>
      </c>
      <c r="K49" s="149">
        <f>SUM(K39:K44)</f>
        <v>18.282074999999999</v>
      </c>
      <c r="L49" s="156">
        <v>1.1475553299172929</v>
      </c>
      <c r="M49" s="155">
        <f>SUM(M39:M44)</f>
        <v>4.6875250000000008</v>
      </c>
      <c r="N49" s="153">
        <f>SUM(N39:N44)</f>
        <v>23.679999999999996</v>
      </c>
      <c r="O49" s="21">
        <f>SUM(O39:O44)</f>
        <v>18.8475</v>
      </c>
      <c r="P49" s="154">
        <f>SUM(P39:P44)</f>
        <v>4.8324999999999996</v>
      </c>
      <c r="Q49" s="25">
        <f>SUM(Q39:Q44)</f>
        <v>23.679999999999996</v>
      </c>
      <c r="R49" s="151">
        <v>1.486379976695287</v>
      </c>
      <c r="S49" s="150">
        <f t="shared" si="4"/>
        <v>0.72750000000000015</v>
      </c>
      <c r="T49" s="149">
        <f>SUM(T39:T44)</f>
        <v>18.8475</v>
      </c>
      <c r="U49" s="148">
        <v>1.1830467318734978</v>
      </c>
      <c r="V49" s="147">
        <f t="shared" si="5"/>
        <v>0.72750000000000004</v>
      </c>
      <c r="W49" s="146">
        <f>SUM(W39:W44)</f>
        <v>4.8324999999999996</v>
      </c>
    </row>
    <row r="50" spans="1:23" ht="15.75" thickBot="1" x14ac:dyDescent="0.25">
      <c r="A50" s="422"/>
      <c r="B50" s="145" t="s">
        <v>8</v>
      </c>
      <c r="C50" s="144">
        <f t="shared" si="0"/>
        <v>0.74999999999999989</v>
      </c>
      <c r="D50" s="139">
        <f>SUM(D36:D38,D45:D47)</f>
        <v>0.25462499999999999</v>
      </c>
      <c r="E50" s="143">
        <v>1.5982664762079286E-2</v>
      </c>
      <c r="F50" s="135">
        <f>SUM(F36:F38,F45:F47)</f>
        <v>0</v>
      </c>
      <c r="G50" s="142">
        <v>0</v>
      </c>
      <c r="H50" s="141">
        <f>SUM(H36:H38,H45:H47)</f>
        <v>0.25462499999999999</v>
      </c>
      <c r="I50" s="139">
        <f>SUM(I36:I38,I45:I47)</f>
        <v>0.33950000000000002</v>
      </c>
      <c r="J50" s="143">
        <v>2.1310219682772386E-2</v>
      </c>
      <c r="K50" s="135">
        <f>SUM(K36:K38,K45:K47)</f>
        <v>0</v>
      </c>
      <c r="L50" s="142">
        <v>0</v>
      </c>
      <c r="M50" s="141">
        <f>SUM(M36:M38,M45:M47)</f>
        <v>0.33950000000000002</v>
      </c>
      <c r="N50" s="139">
        <f>SUM(N36:N38,N45:N47)</f>
        <v>0.35000000000000003</v>
      </c>
      <c r="O50" s="10">
        <f>SUM(O36:O38,O45:O47)</f>
        <v>0</v>
      </c>
      <c r="P50" s="140">
        <f>SUM(P36:P38,P45:P47)</f>
        <v>0.35000000000000003</v>
      </c>
      <c r="Q50" s="14">
        <f>SUM(Q36:Q38,Q45:Q47)</f>
        <v>0.35000000000000003</v>
      </c>
      <c r="R50" s="137">
        <v>2.1969298642033386E-2</v>
      </c>
      <c r="S50" s="136">
        <f t="shared" si="4"/>
        <v>0.72749999999999992</v>
      </c>
      <c r="T50" s="135">
        <f>SUM(T36:T38,T45:T47)</f>
        <v>0</v>
      </c>
      <c r="U50" s="134">
        <v>0</v>
      </c>
      <c r="V50" s="133">
        <f t="shared" si="5"/>
        <v>1</v>
      </c>
      <c r="W50" s="132">
        <f>SUM(W36:W38,W45:W47)</f>
        <v>0.35000000000000003</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2:W62"/>
    <mergeCell ref="A59:W59"/>
    <mergeCell ref="A55:W55"/>
    <mergeCell ref="A6:A20"/>
    <mergeCell ref="A21:A35"/>
    <mergeCell ref="A36:A50"/>
    <mergeCell ref="A56:W56"/>
    <mergeCell ref="A57:W57"/>
    <mergeCell ref="A58:W58"/>
    <mergeCell ref="A60:W60"/>
    <mergeCell ref="A61:W61"/>
    <mergeCell ref="B52:W52"/>
    <mergeCell ref="B53:W53"/>
    <mergeCell ref="V3:V4"/>
    <mergeCell ref="W3:W4"/>
    <mergeCell ref="T3:U4"/>
    <mergeCell ref="Q3:R4"/>
    <mergeCell ref="A3:A5"/>
    <mergeCell ref="B3:B5"/>
    <mergeCell ref="D4:E4"/>
    <mergeCell ref="F4:G4"/>
    <mergeCell ref="S3:S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12.7109375" style="1" bestFit="1" customWidth="1"/>
    <col min="3" max="4" width="12.7109375" style="1" customWidth="1"/>
    <col min="5" max="5" width="12.7109375" style="1" bestFit="1" customWidth="1"/>
    <col min="6" max="6" width="8.85546875" style="1" bestFit="1" customWidth="1"/>
    <col min="7" max="9" width="12.7109375" style="1" bestFit="1" customWidth="1"/>
    <col min="10" max="10" width="8.85546875" style="1" bestFit="1" customWidth="1"/>
    <col min="11" max="13" width="12.7109375" style="1" bestFit="1" customWidth="1"/>
    <col min="14" max="14" width="8.85546875" style="1" bestFit="1" customWidth="1"/>
    <col min="15" max="16" width="12.7109375" style="1" bestFit="1" customWidth="1"/>
    <col min="17" max="17" width="1.7109375" style="1" bestFit="1" customWidth="1"/>
    <col min="18" max="16384" width="9.140625" style="1"/>
  </cols>
  <sheetData>
    <row r="1" spans="1:17" ht="19.5" thickBot="1" x14ac:dyDescent="0.25">
      <c r="A1" s="128" t="s">
        <v>104</v>
      </c>
      <c r="B1" s="128"/>
      <c r="C1" s="128"/>
      <c r="D1" s="128"/>
      <c r="E1" s="128"/>
      <c r="F1" s="128"/>
      <c r="G1" s="128"/>
      <c r="H1" s="128"/>
      <c r="I1" s="128"/>
      <c r="J1" s="128"/>
      <c r="K1" s="128"/>
      <c r="L1" s="128"/>
      <c r="M1" s="128"/>
      <c r="N1" s="128"/>
      <c r="O1" s="128"/>
      <c r="P1" s="128"/>
    </row>
    <row r="2" spans="1:17" ht="16.5" customHeight="1" thickTop="1" thickBot="1" x14ac:dyDescent="0.3">
      <c r="A2" s="432" t="s">
        <v>39</v>
      </c>
      <c r="B2" s="378" t="s">
        <v>36</v>
      </c>
      <c r="C2" s="378"/>
      <c r="D2" s="374"/>
      <c r="E2" s="373"/>
      <c r="F2" s="373"/>
      <c r="G2" s="379" t="s">
        <v>35</v>
      </c>
      <c r="H2" s="378"/>
      <c r="I2" s="374"/>
      <c r="J2" s="373"/>
      <c r="K2" s="377"/>
      <c r="L2" s="376" t="s">
        <v>34</v>
      </c>
      <c r="M2" s="375"/>
      <c r="N2" s="374"/>
      <c r="O2" s="373"/>
      <c r="P2" s="372"/>
    </row>
    <row r="3" spans="1:17" ht="76.5" x14ac:dyDescent="0.2">
      <c r="A3" s="383"/>
      <c r="B3" s="371" t="s">
        <v>103</v>
      </c>
      <c r="C3" s="115" t="s">
        <v>102</v>
      </c>
      <c r="D3" s="112" t="s">
        <v>30</v>
      </c>
      <c r="E3" s="111" t="s">
        <v>57</v>
      </c>
      <c r="F3" s="110" t="s">
        <v>28</v>
      </c>
      <c r="G3" s="370" t="s">
        <v>103</v>
      </c>
      <c r="H3" s="115" t="s">
        <v>102</v>
      </c>
      <c r="I3" s="112" t="s">
        <v>30</v>
      </c>
      <c r="J3" s="111" t="s">
        <v>57</v>
      </c>
      <c r="K3" s="369" t="s">
        <v>28</v>
      </c>
      <c r="L3" s="368" t="s">
        <v>103</v>
      </c>
      <c r="M3" s="113" t="s">
        <v>102</v>
      </c>
      <c r="N3" s="112" t="s">
        <v>30</v>
      </c>
      <c r="O3" s="111" t="s">
        <v>57</v>
      </c>
      <c r="P3" s="367" t="s">
        <v>28</v>
      </c>
      <c r="Q3" s="107" t="s">
        <v>25</v>
      </c>
    </row>
    <row r="4" spans="1:17" ht="13.5" thickBot="1" x14ac:dyDescent="0.25">
      <c r="A4" s="384"/>
      <c r="B4" s="103" t="s">
        <v>24</v>
      </c>
      <c r="C4" s="103" t="s">
        <v>24</v>
      </c>
      <c r="D4" s="100" t="s">
        <v>24</v>
      </c>
      <c r="E4" s="99" t="s">
        <v>24</v>
      </c>
      <c r="F4" s="98" t="s">
        <v>24</v>
      </c>
      <c r="G4" s="366" t="s">
        <v>24</v>
      </c>
      <c r="H4" s="103" t="s">
        <v>24</v>
      </c>
      <c r="I4" s="100" t="s">
        <v>24</v>
      </c>
      <c r="J4" s="99" t="s">
        <v>24</v>
      </c>
      <c r="K4" s="365" t="s">
        <v>24</v>
      </c>
      <c r="L4" s="365" t="s">
        <v>24</v>
      </c>
      <c r="M4" s="101" t="s">
        <v>24</v>
      </c>
      <c r="N4" s="100" t="s">
        <v>24</v>
      </c>
      <c r="O4" s="99" t="s">
        <v>24</v>
      </c>
      <c r="P4" s="364" t="s">
        <v>24</v>
      </c>
    </row>
    <row r="5" spans="1:17" ht="13.5" thickTop="1" x14ac:dyDescent="0.2">
      <c r="A5" s="95" t="s">
        <v>22</v>
      </c>
      <c r="B5" s="363">
        <v>0</v>
      </c>
      <c r="C5" s="92">
        <v>2538</v>
      </c>
      <c r="D5" s="89">
        <v>2486.2174999999997</v>
      </c>
      <c r="E5" s="88">
        <v>2500</v>
      </c>
      <c r="F5" s="87">
        <f t="shared" ref="F5:F16" si="0">E5-D5</f>
        <v>13.782500000000255</v>
      </c>
      <c r="G5" s="362">
        <v>0</v>
      </c>
      <c r="H5" s="92">
        <v>554</v>
      </c>
      <c r="I5" s="89">
        <v>672.90750000000003</v>
      </c>
      <c r="J5" s="88">
        <v>2500</v>
      </c>
      <c r="K5" s="361">
        <f t="shared" ref="K5:K16" si="1">J5-I5</f>
        <v>1827.0925</v>
      </c>
      <c r="L5" s="361">
        <v>0</v>
      </c>
      <c r="M5" s="90">
        <v>2157.5</v>
      </c>
      <c r="N5" s="89">
        <v>2184.2474999999999</v>
      </c>
      <c r="O5" s="88">
        <v>2500</v>
      </c>
      <c r="P5" s="360">
        <f t="shared" ref="P5:P16" si="2">O5-N5</f>
        <v>315.75250000000005</v>
      </c>
    </row>
    <row r="6" spans="1:17" x14ac:dyDescent="0.2">
      <c r="A6" s="73" t="s">
        <v>21</v>
      </c>
      <c r="B6" s="355">
        <v>0</v>
      </c>
      <c r="C6" s="70">
        <v>2071.75</v>
      </c>
      <c r="D6" s="67">
        <v>2018.5</v>
      </c>
      <c r="E6" s="66">
        <v>2500</v>
      </c>
      <c r="F6" s="65">
        <f t="shared" si="0"/>
        <v>481.5</v>
      </c>
      <c r="G6" s="354">
        <v>0</v>
      </c>
      <c r="H6" s="70">
        <v>495.16666666666669</v>
      </c>
      <c r="I6" s="67">
        <v>476.96916666666669</v>
      </c>
      <c r="J6" s="66">
        <v>2500</v>
      </c>
      <c r="K6" s="353">
        <f t="shared" si="1"/>
        <v>2023.0308333333332</v>
      </c>
      <c r="L6" s="353">
        <v>0</v>
      </c>
      <c r="M6" s="68">
        <v>1741.5</v>
      </c>
      <c r="N6" s="67">
        <v>1718.7874999999999</v>
      </c>
      <c r="O6" s="66">
        <v>2500</v>
      </c>
      <c r="P6" s="352">
        <f t="shared" si="2"/>
        <v>781.21250000000009</v>
      </c>
    </row>
    <row r="7" spans="1:17" x14ac:dyDescent="0.2">
      <c r="A7" s="84" t="s">
        <v>20</v>
      </c>
      <c r="B7" s="359">
        <v>0</v>
      </c>
      <c r="C7" s="81">
        <v>2246.25</v>
      </c>
      <c r="D7" s="78">
        <v>2066.29</v>
      </c>
      <c r="E7" s="77">
        <v>403.76749999999998</v>
      </c>
      <c r="F7" s="76">
        <f t="shared" si="0"/>
        <v>-1662.5225</v>
      </c>
      <c r="G7" s="358">
        <v>0</v>
      </c>
      <c r="H7" s="81">
        <v>663.16666666666663</v>
      </c>
      <c r="I7" s="78">
        <v>477.87083333333334</v>
      </c>
      <c r="J7" s="77">
        <v>879.05833333333328</v>
      </c>
      <c r="K7" s="357">
        <f t="shared" si="1"/>
        <v>401.18749999999994</v>
      </c>
      <c r="L7" s="357">
        <v>0</v>
      </c>
      <c r="M7" s="79">
        <v>842.75</v>
      </c>
      <c r="N7" s="78">
        <v>801.56500000000005</v>
      </c>
      <c r="O7" s="77">
        <v>61.72</v>
      </c>
      <c r="P7" s="356">
        <f t="shared" si="2"/>
        <v>-739.84500000000003</v>
      </c>
    </row>
    <row r="8" spans="1:17" x14ac:dyDescent="0.2">
      <c r="A8" s="61" t="s">
        <v>19</v>
      </c>
      <c r="B8" s="343">
        <v>0</v>
      </c>
      <c r="C8" s="58">
        <v>4371</v>
      </c>
      <c r="D8" s="55">
        <v>4343.41</v>
      </c>
      <c r="E8" s="54">
        <v>1001.6099999999999</v>
      </c>
      <c r="F8" s="53">
        <f t="shared" si="0"/>
        <v>-3341.8</v>
      </c>
      <c r="G8" s="342">
        <v>0</v>
      </c>
      <c r="H8" s="58">
        <v>2674</v>
      </c>
      <c r="I8" s="55">
        <v>2184.1058333333335</v>
      </c>
      <c r="J8" s="54">
        <v>1718.4108333333334</v>
      </c>
      <c r="K8" s="341">
        <f t="shared" si="1"/>
        <v>-465.69500000000016</v>
      </c>
      <c r="L8" s="341">
        <v>0</v>
      </c>
      <c r="M8" s="56">
        <v>5491.25</v>
      </c>
      <c r="N8" s="55">
        <v>4452.5574999999999</v>
      </c>
      <c r="O8" s="54">
        <v>2621.7400000000002</v>
      </c>
      <c r="P8" s="340">
        <f t="shared" si="2"/>
        <v>-1830.8174999999997</v>
      </c>
    </row>
    <row r="9" spans="1:17" x14ac:dyDescent="0.2">
      <c r="A9" s="73" t="s">
        <v>18</v>
      </c>
      <c r="B9" s="355">
        <v>0</v>
      </c>
      <c r="C9" s="70">
        <v>15918</v>
      </c>
      <c r="D9" s="67">
        <v>15406.677500000002</v>
      </c>
      <c r="E9" s="66">
        <v>7669.3824999999997</v>
      </c>
      <c r="F9" s="65">
        <f t="shared" si="0"/>
        <v>-7737.2950000000019</v>
      </c>
      <c r="G9" s="354">
        <v>0</v>
      </c>
      <c r="H9" s="70">
        <v>14224.333333333334</v>
      </c>
      <c r="I9" s="67">
        <v>13707.363333333333</v>
      </c>
      <c r="J9" s="66">
        <v>10324.119999999999</v>
      </c>
      <c r="K9" s="353">
        <f t="shared" si="1"/>
        <v>-3383.2433333333338</v>
      </c>
      <c r="L9" s="353">
        <v>0</v>
      </c>
      <c r="M9" s="68">
        <v>17841.25</v>
      </c>
      <c r="N9" s="67">
        <v>16326.135</v>
      </c>
      <c r="O9" s="66">
        <v>11904.372499999999</v>
      </c>
      <c r="P9" s="352">
        <f t="shared" si="2"/>
        <v>-4421.7625000000007</v>
      </c>
    </row>
    <row r="10" spans="1:17" x14ac:dyDescent="0.2">
      <c r="A10" s="73" t="s">
        <v>17</v>
      </c>
      <c r="B10" s="355">
        <v>18162</v>
      </c>
      <c r="C10" s="70">
        <v>23219.5</v>
      </c>
      <c r="D10" s="67">
        <v>22836.285</v>
      </c>
      <c r="E10" s="66">
        <v>19778.112499999999</v>
      </c>
      <c r="F10" s="65">
        <f t="shared" si="0"/>
        <v>-3058.1725000000006</v>
      </c>
      <c r="G10" s="354">
        <v>0</v>
      </c>
      <c r="H10" s="70">
        <v>22409.5</v>
      </c>
      <c r="I10" s="67">
        <v>22703.435833333333</v>
      </c>
      <c r="J10" s="66">
        <v>19158.945833333331</v>
      </c>
      <c r="K10" s="353">
        <f t="shared" si="1"/>
        <v>-3544.4900000000016</v>
      </c>
      <c r="L10" s="353">
        <v>0</v>
      </c>
      <c r="M10" s="68">
        <v>18829.5</v>
      </c>
      <c r="N10" s="67">
        <v>21126.407500000001</v>
      </c>
      <c r="O10" s="66">
        <v>13028.565000000001</v>
      </c>
      <c r="P10" s="352">
        <f t="shared" si="2"/>
        <v>-8097.8425000000007</v>
      </c>
    </row>
    <row r="11" spans="1:17" x14ac:dyDescent="0.2">
      <c r="A11" s="73" t="s">
        <v>16</v>
      </c>
      <c r="B11" s="355">
        <v>18162</v>
      </c>
      <c r="C11" s="70">
        <v>19919.5</v>
      </c>
      <c r="D11" s="67">
        <v>21789.75</v>
      </c>
      <c r="E11" s="66">
        <v>19081</v>
      </c>
      <c r="F11" s="65">
        <f t="shared" si="0"/>
        <v>-2708.75</v>
      </c>
      <c r="G11" s="354">
        <v>0</v>
      </c>
      <c r="H11" s="70">
        <v>17125.833333333332</v>
      </c>
      <c r="I11" s="67">
        <v>18716.141666666666</v>
      </c>
      <c r="J11" s="66">
        <v>16837.313333333335</v>
      </c>
      <c r="K11" s="353">
        <f t="shared" si="1"/>
        <v>-1878.8283333333311</v>
      </c>
      <c r="L11" s="353">
        <v>0</v>
      </c>
      <c r="M11" s="68">
        <v>9422.75</v>
      </c>
      <c r="N11" s="67">
        <v>11142.380000000001</v>
      </c>
      <c r="O11" s="66">
        <v>9488.3725000000013</v>
      </c>
      <c r="P11" s="352">
        <f t="shared" si="2"/>
        <v>-1654.0074999999997</v>
      </c>
    </row>
    <row r="12" spans="1:17" x14ac:dyDescent="0.2">
      <c r="A12" s="73" t="s">
        <v>15</v>
      </c>
      <c r="B12" s="355">
        <v>12119</v>
      </c>
      <c r="C12" s="70">
        <v>9452.5</v>
      </c>
      <c r="D12" s="67">
        <v>10980.55</v>
      </c>
      <c r="E12" s="66">
        <v>14503.4475</v>
      </c>
      <c r="F12" s="65">
        <f t="shared" si="0"/>
        <v>3522.8975000000009</v>
      </c>
      <c r="G12" s="354">
        <v>12119</v>
      </c>
      <c r="H12" s="70">
        <v>7126.416666666667</v>
      </c>
      <c r="I12" s="67">
        <v>7413.1100000000006</v>
      </c>
      <c r="J12" s="66">
        <v>13614.063333333332</v>
      </c>
      <c r="K12" s="353">
        <f t="shared" si="1"/>
        <v>6200.9533333333311</v>
      </c>
      <c r="L12" s="353">
        <v>0</v>
      </c>
      <c r="M12" s="68">
        <v>5105.25</v>
      </c>
      <c r="N12" s="67">
        <v>6150.1625000000004</v>
      </c>
      <c r="O12" s="66">
        <v>5936.9475000000002</v>
      </c>
      <c r="P12" s="352">
        <f t="shared" si="2"/>
        <v>-213.21500000000015</v>
      </c>
    </row>
    <row r="13" spans="1:17" x14ac:dyDescent="0.2">
      <c r="A13" s="50" t="s">
        <v>14</v>
      </c>
      <c r="B13" s="351">
        <v>2416</v>
      </c>
      <c r="C13" s="47">
        <v>2988</v>
      </c>
      <c r="D13" s="44">
        <v>2705.74</v>
      </c>
      <c r="E13" s="43">
        <v>7500</v>
      </c>
      <c r="F13" s="42">
        <f t="shared" si="0"/>
        <v>4794.26</v>
      </c>
      <c r="G13" s="350">
        <v>2416</v>
      </c>
      <c r="H13" s="47">
        <v>3294</v>
      </c>
      <c r="I13" s="44">
        <v>3557.1141666666667</v>
      </c>
      <c r="J13" s="43">
        <v>7500</v>
      </c>
      <c r="K13" s="349">
        <f t="shared" si="1"/>
        <v>3942.8858333333333</v>
      </c>
      <c r="L13" s="349">
        <v>2416</v>
      </c>
      <c r="M13" s="45">
        <v>873</v>
      </c>
      <c r="N13" s="44">
        <v>873</v>
      </c>
      <c r="O13" s="43">
        <v>4979.07</v>
      </c>
      <c r="P13" s="348">
        <f t="shared" si="2"/>
        <v>4106.07</v>
      </c>
    </row>
    <row r="14" spans="1:17" x14ac:dyDescent="0.2">
      <c r="A14" s="62" t="s">
        <v>13</v>
      </c>
      <c r="B14" s="347">
        <v>2416</v>
      </c>
      <c r="C14" s="25">
        <v>1836.5</v>
      </c>
      <c r="D14" s="22">
        <v>1796.175</v>
      </c>
      <c r="E14" s="21">
        <v>2500</v>
      </c>
      <c r="F14" s="20">
        <f t="shared" si="0"/>
        <v>703.82500000000005</v>
      </c>
      <c r="G14" s="346">
        <v>2416</v>
      </c>
      <c r="H14" s="25">
        <v>2656.8333333333335</v>
      </c>
      <c r="I14" s="22">
        <v>2812.3158333333336</v>
      </c>
      <c r="J14" s="21">
        <v>2500</v>
      </c>
      <c r="K14" s="345">
        <f t="shared" si="1"/>
        <v>-312.31583333333356</v>
      </c>
      <c r="L14" s="345">
        <v>2416</v>
      </c>
      <c r="M14" s="23">
        <v>453.75</v>
      </c>
      <c r="N14" s="22">
        <v>439.29</v>
      </c>
      <c r="O14" s="21">
        <v>2480.6525000000001</v>
      </c>
      <c r="P14" s="344">
        <f t="shared" si="2"/>
        <v>2041.3625000000002</v>
      </c>
    </row>
    <row r="15" spans="1:17" x14ac:dyDescent="0.2">
      <c r="A15" s="61" t="s">
        <v>12</v>
      </c>
      <c r="B15" s="343">
        <v>2416</v>
      </c>
      <c r="C15" s="58">
        <v>1706.25</v>
      </c>
      <c r="D15" s="55">
        <v>1852.9275</v>
      </c>
      <c r="E15" s="54">
        <v>2500</v>
      </c>
      <c r="F15" s="53">
        <f t="shared" si="0"/>
        <v>647.07249999999999</v>
      </c>
      <c r="G15" s="342">
        <v>2416</v>
      </c>
      <c r="H15" s="58">
        <v>1581</v>
      </c>
      <c r="I15" s="55">
        <v>1789.8491666666666</v>
      </c>
      <c r="J15" s="54">
        <v>2500</v>
      </c>
      <c r="K15" s="341">
        <f t="shared" si="1"/>
        <v>710.15083333333337</v>
      </c>
      <c r="L15" s="341">
        <v>2416</v>
      </c>
      <c r="M15" s="56">
        <v>463.5</v>
      </c>
      <c r="N15" s="55">
        <v>430.65249999999997</v>
      </c>
      <c r="O15" s="54">
        <v>2491.84</v>
      </c>
      <c r="P15" s="340">
        <f t="shared" si="2"/>
        <v>2061.1875</v>
      </c>
    </row>
    <row r="16" spans="1:17" ht="13.5" thickBot="1" x14ac:dyDescent="0.25">
      <c r="A16" s="339" t="s">
        <v>11</v>
      </c>
      <c r="B16" s="338">
        <v>0</v>
      </c>
      <c r="C16" s="14">
        <v>1663.5</v>
      </c>
      <c r="D16" s="11">
        <v>1683.4775</v>
      </c>
      <c r="E16" s="10">
        <v>2500</v>
      </c>
      <c r="F16" s="9">
        <f t="shared" si="0"/>
        <v>816.52250000000004</v>
      </c>
      <c r="G16" s="337">
        <v>0</v>
      </c>
      <c r="H16" s="14">
        <v>1306.4166666666667</v>
      </c>
      <c r="I16" s="11">
        <v>1372.7083333333333</v>
      </c>
      <c r="J16" s="10">
        <v>2500</v>
      </c>
      <c r="K16" s="336">
        <f t="shared" si="1"/>
        <v>1127.2916666666667</v>
      </c>
      <c r="L16" s="336">
        <v>0</v>
      </c>
      <c r="M16" s="12">
        <v>454.25</v>
      </c>
      <c r="N16" s="11">
        <v>509.3125</v>
      </c>
      <c r="O16" s="10">
        <v>2500</v>
      </c>
      <c r="P16" s="335">
        <f t="shared" si="2"/>
        <v>1990.6875</v>
      </c>
    </row>
    <row r="17" spans="1:16" ht="13.5" thickTop="1" x14ac:dyDescent="0.2"/>
    <row r="18" spans="1:16" x14ac:dyDescent="0.2">
      <c r="A18" s="6"/>
      <c r="B18" s="387" t="s">
        <v>7</v>
      </c>
      <c r="C18" s="388"/>
      <c r="D18" s="388"/>
      <c r="E18" s="388"/>
      <c r="F18" s="388"/>
      <c r="G18" s="388"/>
      <c r="H18" s="388"/>
      <c r="I18" s="388"/>
      <c r="J18" s="388"/>
      <c r="K18" s="388"/>
      <c r="L18" s="388"/>
      <c r="M18" s="388"/>
      <c r="N18" s="388"/>
      <c r="O18" s="388"/>
      <c r="P18" s="388"/>
    </row>
    <row r="19" spans="1:16" x14ac:dyDescent="0.2">
      <c r="A19" s="5"/>
      <c r="B19" s="387" t="s">
        <v>6</v>
      </c>
      <c r="C19" s="388"/>
      <c r="D19" s="388"/>
      <c r="E19" s="388"/>
      <c r="F19" s="388"/>
      <c r="G19" s="388"/>
      <c r="H19" s="388"/>
      <c r="I19" s="388"/>
      <c r="J19" s="388"/>
      <c r="K19" s="388"/>
      <c r="L19" s="388"/>
      <c r="M19" s="388"/>
      <c r="N19" s="388"/>
      <c r="O19" s="388"/>
      <c r="P19" s="388"/>
    </row>
    <row r="21" spans="1:16" x14ac:dyDescent="0.2">
      <c r="A21" s="389" t="s">
        <v>5</v>
      </c>
      <c r="B21" s="389"/>
      <c r="C21" s="389"/>
      <c r="D21" s="389"/>
      <c r="E21" s="389"/>
      <c r="F21" s="389"/>
      <c r="G21" s="389"/>
      <c r="H21" s="389"/>
      <c r="I21" s="389"/>
      <c r="J21" s="389"/>
      <c r="K21" s="389"/>
      <c r="L21" s="389"/>
      <c r="M21" s="389"/>
      <c r="N21" s="389"/>
      <c r="O21" s="389"/>
      <c r="P21" s="389"/>
    </row>
    <row r="22" spans="1:16" x14ac:dyDescent="0.2">
      <c r="A22" s="391" t="s">
        <v>260</v>
      </c>
      <c r="B22" s="391"/>
      <c r="C22" s="391"/>
      <c r="D22" s="391"/>
      <c r="E22" s="391"/>
      <c r="F22" s="391"/>
      <c r="G22" s="391"/>
      <c r="H22" s="391"/>
      <c r="I22" s="391"/>
      <c r="J22" s="391"/>
      <c r="K22" s="391"/>
      <c r="L22" s="391"/>
      <c r="M22" s="391"/>
      <c r="N22" s="391"/>
      <c r="O22" s="391"/>
      <c r="P22" s="391"/>
    </row>
    <row r="23" spans="1:16" x14ac:dyDescent="0.2">
      <c r="A23" s="391" t="s">
        <v>261</v>
      </c>
      <c r="B23" s="391"/>
      <c r="C23" s="391"/>
      <c r="D23" s="391"/>
      <c r="E23" s="391"/>
      <c r="F23" s="391"/>
      <c r="G23" s="391"/>
      <c r="H23" s="391"/>
      <c r="I23" s="391"/>
      <c r="J23" s="391"/>
      <c r="K23" s="391"/>
      <c r="L23" s="391"/>
      <c r="M23" s="391"/>
      <c r="N23" s="391"/>
      <c r="O23" s="391"/>
      <c r="P23" s="391"/>
    </row>
    <row r="25" spans="1:16" x14ac:dyDescent="0.2">
      <c r="A25" s="389" t="s">
        <v>3</v>
      </c>
      <c r="B25" s="389"/>
      <c r="C25" s="389"/>
      <c r="D25" s="389"/>
      <c r="E25" s="389"/>
      <c r="F25" s="389"/>
      <c r="G25" s="389"/>
      <c r="H25" s="389"/>
      <c r="I25" s="389"/>
      <c r="J25" s="389"/>
      <c r="K25" s="389"/>
      <c r="L25" s="389"/>
      <c r="M25" s="389"/>
      <c r="N25" s="389"/>
      <c r="O25" s="389"/>
      <c r="P25" s="389"/>
    </row>
    <row r="26" spans="1:16" ht="12.75" customHeight="1" x14ac:dyDescent="0.2">
      <c r="A26" s="392" t="s">
        <v>101</v>
      </c>
      <c r="B26" s="392"/>
      <c r="C26" s="392"/>
      <c r="D26" s="392"/>
      <c r="E26" s="392"/>
      <c r="F26" s="392"/>
      <c r="G26" s="392"/>
      <c r="H26" s="392"/>
      <c r="I26" s="392"/>
      <c r="J26" s="392"/>
      <c r="K26" s="392"/>
      <c r="L26" s="392"/>
      <c r="M26" s="392"/>
      <c r="N26" s="392"/>
      <c r="O26" s="392"/>
      <c r="P26" s="392"/>
    </row>
    <row r="27" spans="1:16" x14ac:dyDescent="0.2">
      <c r="A27" s="393" t="s">
        <v>0</v>
      </c>
      <c r="B27" s="392"/>
      <c r="C27" s="392"/>
      <c r="D27" s="392"/>
      <c r="E27" s="392"/>
      <c r="F27" s="392"/>
      <c r="G27" s="392"/>
      <c r="H27" s="392"/>
      <c r="I27" s="392"/>
      <c r="J27" s="392"/>
      <c r="K27" s="392"/>
      <c r="L27" s="392"/>
      <c r="M27" s="392"/>
      <c r="N27" s="392"/>
      <c r="O27" s="392"/>
      <c r="P27" s="392"/>
    </row>
  </sheetData>
  <mergeCells count="9">
    <mergeCell ref="A27:P27"/>
    <mergeCell ref="A21:P21"/>
    <mergeCell ref="A22:P22"/>
    <mergeCell ref="A23:P23"/>
    <mergeCell ref="A2:A4"/>
    <mergeCell ref="B18:P18"/>
    <mergeCell ref="B19:P19"/>
    <mergeCell ref="A25:P25"/>
    <mergeCell ref="A26:P26"/>
  </mergeCells>
  <pageMargins left="0.7" right="0.3" top="0.3" bottom="0.7" header="0.3" footer="0.3"/>
  <pageSetup paperSize="3" orientation="landscape" r:id="rId1"/>
  <headerFooter>
    <oddFooter>&amp;L&amp;Z&amp;F
Tab: &amp;A&amp;R&amp;D &amp;T
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ReuseBlSpr!A1</f>
        <v>FIIP DIVERSION: Project "Pump-Back" Irrigation on Crow Creek below Ronan Spring Creek</v>
      </c>
      <c r="C1" s="288"/>
      <c r="D1" s="288"/>
      <c r="E1" s="288"/>
      <c r="F1" s="288"/>
      <c r="G1" s="288"/>
      <c r="H1" s="288"/>
      <c r="I1" s="288"/>
      <c r="J1" s="288"/>
      <c r="K1" s="288"/>
      <c r="L1" s="288"/>
      <c r="M1" s="288"/>
      <c r="N1" s="288"/>
      <c r="O1" s="288"/>
    </row>
    <row r="2" spans="2:15" ht="23.25" x14ac:dyDescent="0.35">
      <c r="B2" s="130" t="str">
        <f>ReuseBlSpr!A2</f>
        <v>16 Acres (100% Sprinkler / 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7.7109375" bestFit="1" customWidth="1"/>
    <col min="24" max="24" width="6.5703125" bestFit="1" customWidth="1"/>
    <col min="25" max="25" width="9.140625" bestFit="1" customWidth="1"/>
    <col min="26" max="26" width="7.7109375" bestFit="1" customWidth="1"/>
    <col min="27" max="27" width="6.5703125" bestFit="1" customWidth="1"/>
    <col min="28" max="28" width="12.7109375" bestFit="1" customWidth="1"/>
    <col min="29" max="29" width="13.42578125" bestFit="1" customWidth="1"/>
    <col min="30" max="30" width="1.7109375" bestFit="1" customWidth="1"/>
  </cols>
  <sheetData>
    <row r="1" spans="1:30" ht="18.75" x14ac:dyDescent="0.3">
      <c r="A1" s="287" t="s">
        <v>233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299</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232</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26.242499999999996</v>
      </c>
      <c r="O6" s="88">
        <v>69.304999999999993</v>
      </c>
      <c r="P6" s="240">
        <f t="shared" ref="P6:P17" si="3">N6-O6</f>
        <v>-43.0625</v>
      </c>
      <c r="Q6" s="239">
        <v>0.65500000000000003</v>
      </c>
      <c r="R6" s="88">
        <v>4.3849999999999998</v>
      </c>
      <c r="S6" s="240">
        <f t="shared" ref="S6:S17" si="4">Q6-R6</f>
        <v>-3.7299999999999995</v>
      </c>
      <c r="T6" s="239">
        <v>0</v>
      </c>
      <c r="U6" s="88">
        <v>0.03</v>
      </c>
      <c r="V6" s="238">
        <f t="shared" ref="V6:V17" si="5">T6-U6</f>
        <v>-0.03</v>
      </c>
      <c r="W6" s="92">
        <v>26.897499999999997</v>
      </c>
      <c r="X6" s="237">
        <v>7.7244885574234935E-3</v>
      </c>
      <c r="Y6" s="236">
        <f t="shared" ref="Y6:Y50" si="6">IFERROR(D6/W6,1)</f>
        <v>0</v>
      </c>
      <c r="Z6" s="235">
        <v>73.72</v>
      </c>
      <c r="AA6" s="234">
        <v>2.1171086401664839E-2</v>
      </c>
      <c r="AB6" s="233">
        <f t="shared" ref="AB6:AB50" si="7">IFERROR(F6/Z6,1)</f>
        <v>0</v>
      </c>
      <c r="AC6" s="232">
        <f t="shared" ref="AC6:AC17" si="8">W6-Z6</f>
        <v>-46.822500000000005</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65.772499999999994</v>
      </c>
      <c r="O7" s="66">
        <v>21.345000000000002</v>
      </c>
      <c r="P7" s="211">
        <f t="shared" si="3"/>
        <v>44.427499999999995</v>
      </c>
      <c r="Q7" s="210">
        <v>5.68</v>
      </c>
      <c r="R7" s="66">
        <v>3.21</v>
      </c>
      <c r="S7" s="211">
        <f t="shared" si="4"/>
        <v>2.4699999999999998</v>
      </c>
      <c r="T7" s="210">
        <v>430.01999999999987</v>
      </c>
      <c r="U7" s="66">
        <v>0.03</v>
      </c>
      <c r="V7" s="209">
        <f t="shared" si="5"/>
        <v>429.9899999999999</v>
      </c>
      <c r="W7" s="70">
        <v>501.47249999999985</v>
      </c>
      <c r="X7" s="208">
        <v>0.14401407521563536</v>
      </c>
      <c r="Y7" s="207">
        <f t="shared" si="6"/>
        <v>0</v>
      </c>
      <c r="Z7" s="206">
        <v>24.585000000000004</v>
      </c>
      <c r="AA7" s="205">
        <v>7.0603792618682869E-3</v>
      </c>
      <c r="AB7" s="204">
        <f t="shared" si="7"/>
        <v>0</v>
      </c>
      <c r="AC7" s="203">
        <f t="shared" si="8"/>
        <v>476.88749999999987</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41.444999999999908</v>
      </c>
      <c r="O8" s="77">
        <v>114.13249999999999</v>
      </c>
      <c r="P8" s="226">
        <f t="shared" si="3"/>
        <v>-72.687500000000085</v>
      </c>
      <c r="Q8" s="225">
        <v>111.68749999999999</v>
      </c>
      <c r="R8" s="77">
        <v>2.2475000000000001</v>
      </c>
      <c r="S8" s="226">
        <f t="shared" si="4"/>
        <v>109.43999999999998</v>
      </c>
      <c r="T8" s="225">
        <v>1190.1375</v>
      </c>
      <c r="U8" s="77">
        <v>85.942499999999995</v>
      </c>
      <c r="V8" s="224">
        <f t="shared" si="5"/>
        <v>1104.1950000000002</v>
      </c>
      <c r="W8" s="81">
        <v>1343.27</v>
      </c>
      <c r="X8" s="223">
        <v>0.38576350012195398</v>
      </c>
      <c r="Y8" s="222">
        <f t="shared" si="6"/>
        <v>0</v>
      </c>
      <c r="Z8" s="221">
        <v>202.32249999999999</v>
      </c>
      <c r="AA8" s="220">
        <v>5.8103460777276641E-2</v>
      </c>
      <c r="AB8" s="219">
        <f t="shared" si="7"/>
        <v>0</v>
      </c>
      <c r="AC8" s="218">
        <f t="shared" si="8"/>
        <v>1140.9475</v>
      </c>
    </row>
    <row r="9" spans="1:30" ht="15" x14ac:dyDescent="0.2">
      <c r="A9" s="405"/>
      <c r="B9" s="201" t="s">
        <v>19</v>
      </c>
      <c r="C9" s="200">
        <f t="shared" si="0"/>
        <v>0.64236479646234868</v>
      </c>
      <c r="D9" s="195">
        <v>67.402294249999983</v>
      </c>
      <c r="E9" s="199">
        <v>1.9356752511505392E-2</v>
      </c>
      <c r="F9" s="191">
        <v>64.604954500000005</v>
      </c>
      <c r="G9" s="198">
        <v>1.8553405774486241E-2</v>
      </c>
      <c r="H9" s="197">
        <f t="shared" si="1"/>
        <v>2.7973397499999777</v>
      </c>
      <c r="I9" s="195">
        <v>104.92837499999999</v>
      </c>
      <c r="J9" s="199">
        <v>3.0133582378902922E-2</v>
      </c>
      <c r="K9" s="191">
        <v>100.19474846153847</v>
      </c>
      <c r="L9" s="198">
        <v>2.8774168158875554E-2</v>
      </c>
      <c r="M9" s="197">
        <f t="shared" si="2"/>
        <v>4.7336265384615217</v>
      </c>
      <c r="N9" s="195">
        <v>952.16250000000002</v>
      </c>
      <c r="O9" s="54">
        <v>796.63749999999982</v>
      </c>
      <c r="P9" s="196">
        <f t="shared" si="3"/>
        <v>155.5250000000002</v>
      </c>
      <c r="Q9" s="195">
        <v>121.2</v>
      </c>
      <c r="R9" s="54">
        <v>13.200000000000218</v>
      </c>
      <c r="S9" s="196">
        <f t="shared" si="4"/>
        <v>107.99999999999979</v>
      </c>
      <c r="T9" s="195">
        <v>2955.4049999999997</v>
      </c>
      <c r="U9" s="54">
        <v>5038.2849999999999</v>
      </c>
      <c r="V9" s="194">
        <f t="shared" si="5"/>
        <v>-2082.88</v>
      </c>
      <c r="W9" s="58">
        <v>4028.7674999999999</v>
      </c>
      <c r="X9" s="193">
        <v>1.1569911127156671</v>
      </c>
      <c r="Y9" s="192">
        <f t="shared" si="6"/>
        <v>1.6730251683672485E-2</v>
      </c>
      <c r="Z9" s="191">
        <v>5848.1224999999995</v>
      </c>
      <c r="AA9" s="190">
        <v>1.6794778450219774</v>
      </c>
      <c r="AB9" s="189">
        <f t="shared" si="7"/>
        <v>1.1047127432778641E-2</v>
      </c>
      <c r="AC9" s="188">
        <f t="shared" si="8"/>
        <v>-1819.3549999999996</v>
      </c>
    </row>
    <row r="10" spans="1:30" ht="15" x14ac:dyDescent="0.2">
      <c r="A10" s="405"/>
      <c r="B10" s="217" t="s">
        <v>18</v>
      </c>
      <c r="C10" s="215">
        <f t="shared" si="0"/>
        <v>0.69003837713824756</v>
      </c>
      <c r="D10" s="210">
        <v>112.31490725</v>
      </c>
      <c r="E10" s="214">
        <v>3.2254864425344587E-2</v>
      </c>
      <c r="F10" s="206">
        <v>123.1709575</v>
      </c>
      <c r="G10" s="213">
        <v>3.537253097406793E-2</v>
      </c>
      <c r="H10" s="212">
        <f t="shared" si="1"/>
        <v>-10.856050249999996</v>
      </c>
      <c r="I10" s="210">
        <v>162.766175</v>
      </c>
      <c r="J10" s="214">
        <v>4.6743580493469279E-2</v>
      </c>
      <c r="K10" s="206">
        <v>178.01553785714287</v>
      </c>
      <c r="L10" s="213">
        <v>5.1122929094037026E-2</v>
      </c>
      <c r="M10" s="212">
        <f t="shared" si="2"/>
        <v>-15.24936285714287</v>
      </c>
      <c r="N10" s="210">
        <v>2828.6600000000003</v>
      </c>
      <c r="O10" s="66">
        <v>3075.8325</v>
      </c>
      <c r="P10" s="211">
        <f t="shared" si="3"/>
        <v>-247.17249999999967</v>
      </c>
      <c r="Q10" s="210">
        <v>105.9725</v>
      </c>
      <c r="R10" s="66">
        <v>18.737499999999997</v>
      </c>
      <c r="S10" s="211">
        <f t="shared" si="4"/>
        <v>87.234999999999999</v>
      </c>
      <c r="T10" s="210">
        <v>7063.9074999999993</v>
      </c>
      <c r="U10" s="66">
        <v>3581.16</v>
      </c>
      <c r="V10" s="209">
        <f t="shared" si="5"/>
        <v>3482.7474999999995</v>
      </c>
      <c r="W10" s="70">
        <v>9998.5399999999991</v>
      </c>
      <c r="X10" s="208">
        <v>2.8714046963822324</v>
      </c>
      <c r="Y10" s="207">
        <f t="shared" si="6"/>
        <v>1.1233130762091266E-2</v>
      </c>
      <c r="Z10" s="206">
        <v>6675.73</v>
      </c>
      <c r="AA10" s="205">
        <v>1.917152151711693</v>
      </c>
      <c r="AB10" s="204">
        <f t="shared" si="7"/>
        <v>1.8450560088559605E-2</v>
      </c>
      <c r="AC10" s="203">
        <f t="shared" si="8"/>
        <v>3322.8099999999995</v>
      </c>
    </row>
    <row r="11" spans="1:30" ht="15" x14ac:dyDescent="0.2">
      <c r="A11" s="405"/>
      <c r="B11" s="217" t="s">
        <v>17</v>
      </c>
      <c r="C11" s="215">
        <f t="shared" si="0"/>
        <v>0.73949463647426927</v>
      </c>
      <c r="D11" s="210">
        <v>321.03302524999998</v>
      </c>
      <c r="E11" s="214">
        <v>9.2195034114645316E-2</v>
      </c>
      <c r="F11" s="206">
        <v>372.14615399999997</v>
      </c>
      <c r="G11" s="213">
        <v>0.10687382501873668</v>
      </c>
      <c r="H11" s="212">
        <f t="shared" si="1"/>
        <v>-51.113128749999987</v>
      </c>
      <c r="I11" s="210">
        <v>434.12488666666661</v>
      </c>
      <c r="J11" s="214">
        <v>0.12467302610091784</v>
      </c>
      <c r="K11" s="206">
        <v>501.92127999999997</v>
      </c>
      <c r="L11" s="213">
        <v>0.14414295694132134</v>
      </c>
      <c r="M11" s="212">
        <f t="shared" si="2"/>
        <v>-67.796393333333356</v>
      </c>
      <c r="N11" s="210">
        <v>2729.952499999999</v>
      </c>
      <c r="O11" s="66">
        <v>2827.9574999999982</v>
      </c>
      <c r="P11" s="211">
        <f t="shared" si="3"/>
        <v>-98.0049999999992</v>
      </c>
      <c r="Q11" s="210">
        <v>89.112499999999983</v>
      </c>
      <c r="R11" s="66">
        <v>30.7425</v>
      </c>
      <c r="S11" s="211">
        <f t="shared" si="4"/>
        <v>58.369999999999983</v>
      </c>
      <c r="T11" s="210">
        <v>14909.025</v>
      </c>
      <c r="U11" s="66">
        <v>8289.0750000000007</v>
      </c>
      <c r="V11" s="209">
        <f t="shared" si="5"/>
        <v>6619.9499999999989</v>
      </c>
      <c r="W11" s="70">
        <v>17728.09</v>
      </c>
      <c r="X11" s="208">
        <v>5.0911954029175153</v>
      </c>
      <c r="Y11" s="207">
        <f t="shared" si="6"/>
        <v>1.8108720412069207E-2</v>
      </c>
      <c r="Z11" s="206">
        <v>11147.774999999998</v>
      </c>
      <c r="AA11" s="205">
        <v>3.201444760055876</v>
      </c>
      <c r="AB11" s="204">
        <f t="shared" si="7"/>
        <v>3.3382998311322215E-2</v>
      </c>
      <c r="AC11" s="203">
        <f t="shared" si="8"/>
        <v>6580.3150000000023</v>
      </c>
    </row>
    <row r="12" spans="1:30" ht="15" x14ac:dyDescent="0.2">
      <c r="A12" s="405"/>
      <c r="B12" s="217" t="s">
        <v>16</v>
      </c>
      <c r="C12" s="215">
        <f t="shared" si="0"/>
        <v>0.7376459849732081</v>
      </c>
      <c r="D12" s="210">
        <v>600.66038249999997</v>
      </c>
      <c r="E12" s="214">
        <v>0.17249908919114673</v>
      </c>
      <c r="F12" s="206">
        <v>866.10194624999986</v>
      </c>
      <c r="G12" s="213">
        <v>0.24872923408449299</v>
      </c>
      <c r="H12" s="212">
        <f t="shared" si="1"/>
        <v>-265.44156374999989</v>
      </c>
      <c r="I12" s="210">
        <v>814.29357000000005</v>
      </c>
      <c r="J12" s="214">
        <v>0.23385078032711321</v>
      </c>
      <c r="K12" s="206">
        <v>1168.1622189999998</v>
      </c>
      <c r="L12" s="213">
        <v>0.33547562763984695</v>
      </c>
      <c r="M12" s="212">
        <f t="shared" si="2"/>
        <v>-353.86864899999978</v>
      </c>
      <c r="N12" s="210">
        <v>546.30000000000246</v>
      </c>
      <c r="O12" s="66">
        <v>652.9375</v>
      </c>
      <c r="P12" s="211">
        <f t="shared" si="3"/>
        <v>-106.63749999999754</v>
      </c>
      <c r="Q12" s="210">
        <v>33.142499999999998</v>
      </c>
      <c r="R12" s="66">
        <v>35.682499999999997</v>
      </c>
      <c r="S12" s="211">
        <f t="shared" si="4"/>
        <v>-2.5399999999999991</v>
      </c>
      <c r="T12" s="210">
        <v>16034.839999999998</v>
      </c>
      <c r="U12" s="66">
        <v>10661.192500000001</v>
      </c>
      <c r="V12" s="209">
        <f t="shared" si="5"/>
        <v>5373.6474999999973</v>
      </c>
      <c r="W12" s="70">
        <v>16614.282500000001</v>
      </c>
      <c r="X12" s="208">
        <v>4.771329493858218</v>
      </c>
      <c r="Y12" s="207">
        <f t="shared" si="6"/>
        <v>3.6153254436356183E-2</v>
      </c>
      <c r="Z12" s="206">
        <v>11349.812500000002</v>
      </c>
      <c r="AA12" s="205">
        <v>3.2594663738496426</v>
      </c>
      <c r="AB12" s="204">
        <f t="shared" si="7"/>
        <v>7.6309802144308519E-2</v>
      </c>
      <c r="AC12" s="203">
        <f t="shared" si="8"/>
        <v>5264.4699999999993</v>
      </c>
    </row>
    <row r="13" spans="1:30" ht="15" x14ac:dyDescent="0.2">
      <c r="A13" s="405"/>
      <c r="B13" s="217" t="s">
        <v>15</v>
      </c>
      <c r="C13" s="215">
        <f t="shared" si="0"/>
        <v>0.79080491761960059</v>
      </c>
      <c r="D13" s="210">
        <v>617.89569174999997</v>
      </c>
      <c r="E13" s="214">
        <v>0.17744876663645875</v>
      </c>
      <c r="F13" s="206">
        <v>654.22500175000005</v>
      </c>
      <c r="G13" s="213">
        <v>0.18788190502141319</v>
      </c>
      <c r="H13" s="212">
        <f t="shared" si="1"/>
        <v>-36.329310000000078</v>
      </c>
      <c r="I13" s="210">
        <v>781.35034062499994</v>
      </c>
      <c r="J13" s="214">
        <v>0.22439006470849565</v>
      </c>
      <c r="K13" s="206">
        <v>826.8484259375</v>
      </c>
      <c r="L13" s="213">
        <v>0.23745631397996991</v>
      </c>
      <c r="M13" s="212">
        <f t="shared" si="2"/>
        <v>-45.498085312500052</v>
      </c>
      <c r="N13" s="210">
        <v>145.83250000000044</v>
      </c>
      <c r="O13" s="66">
        <v>187.48499999999945</v>
      </c>
      <c r="P13" s="211">
        <f t="shared" si="3"/>
        <v>-41.652499999999009</v>
      </c>
      <c r="Q13" s="210">
        <v>66.36</v>
      </c>
      <c r="R13" s="66">
        <v>30.695</v>
      </c>
      <c r="S13" s="211">
        <f t="shared" si="4"/>
        <v>35.664999999999999</v>
      </c>
      <c r="T13" s="210">
        <v>10277.535</v>
      </c>
      <c r="U13" s="66">
        <v>8767.7799999999988</v>
      </c>
      <c r="V13" s="209">
        <f t="shared" si="5"/>
        <v>1509.755000000001</v>
      </c>
      <c r="W13" s="70">
        <v>10489.727500000001</v>
      </c>
      <c r="X13" s="208">
        <v>3.0124651006316783</v>
      </c>
      <c r="Y13" s="207">
        <f t="shared" si="6"/>
        <v>5.8904837303924235E-2</v>
      </c>
      <c r="Z13" s="206">
        <v>8985.9599999999991</v>
      </c>
      <c r="AA13" s="205">
        <v>2.5806095437046142</v>
      </c>
      <c r="AB13" s="204">
        <f t="shared" si="7"/>
        <v>7.2805243040253917E-2</v>
      </c>
      <c r="AC13" s="203">
        <f t="shared" si="8"/>
        <v>1503.7675000000017</v>
      </c>
    </row>
    <row r="14" spans="1:30" ht="15" x14ac:dyDescent="0.2">
      <c r="A14" s="405"/>
      <c r="B14" s="262" t="s">
        <v>14</v>
      </c>
      <c r="C14" s="186">
        <f t="shared" si="0"/>
        <v>0.78770417186153052</v>
      </c>
      <c r="D14" s="181">
        <v>174.31878799999998</v>
      </c>
      <c r="E14" s="185">
        <v>5.006128760107563E-2</v>
      </c>
      <c r="F14" s="177">
        <v>275.57417125000001</v>
      </c>
      <c r="G14" s="184">
        <v>7.9140051405330064E-2</v>
      </c>
      <c r="H14" s="183">
        <f t="shared" si="1"/>
        <v>-101.25538325000002</v>
      </c>
      <c r="I14" s="181">
        <v>221.29981562499995</v>
      </c>
      <c r="J14" s="185">
        <v>6.355341178753568E-2</v>
      </c>
      <c r="K14" s="177">
        <v>348.18408781249997</v>
      </c>
      <c r="L14" s="184">
        <v>9.999234138311576E-2</v>
      </c>
      <c r="M14" s="183">
        <f t="shared" si="2"/>
        <v>-126.88427218750002</v>
      </c>
      <c r="N14" s="181">
        <v>157.80000000000018</v>
      </c>
      <c r="O14" s="43">
        <v>118.87749999999983</v>
      </c>
      <c r="P14" s="182">
        <f t="shared" si="3"/>
        <v>38.922500000000355</v>
      </c>
      <c r="Q14" s="181">
        <v>97.465000000000003</v>
      </c>
      <c r="R14" s="43">
        <v>24.71</v>
      </c>
      <c r="S14" s="182">
        <f t="shared" si="4"/>
        <v>72.754999999999995</v>
      </c>
      <c r="T14" s="181">
        <v>4487.3250000000007</v>
      </c>
      <c r="U14" s="43">
        <v>5705.3049999999994</v>
      </c>
      <c r="V14" s="180">
        <f t="shared" si="5"/>
        <v>-1217.9799999999987</v>
      </c>
      <c r="W14" s="47">
        <v>4742.5900000000011</v>
      </c>
      <c r="X14" s="179">
        <v>1.3619883702035913</v>
      </c>
      <c r="Y14" s="178">
        <f t="shared" si="6"/>
        <v>3.6756031619853274E-2</v>
      </c>
      <c r="Z14" s="177">
        <v>5848.892499999999</v>
      </c>
      <c r="AA14" s="176">
        <v>1.6796989754686575</v>
      </c>
      <c r="AB14" s="175">
        <f t="shared" si="7"/>
        <v>4.7115615691346702E-2</v>
      </c>
      <c r="AC14" s="174">
        <f t="shared" si="8"/>
        <v>-1106.302499999998</v>
      </c>
    </row>
    <row r="15" spans="1:30" ht="15" x14ac:dyDescent="0.2">
      <c r="A15" s="405"/>
      <c r="B15" s="202" t="s">
        <v>13</v>
      </c>
      <c r="C15" s="158">
        <f t="shared" si="0"/>
        <v>0.73638228101580749</v>
      </c>
      <c r="D15" s="153">
        <v>15.169014749999999</v>
      </c>
      <c r="E15" s="157">
        <v>4.3562740352732854E-3</v>
      </c>
      <c r="F15" s="149">
        <v>0</v>
      </c>
      <c r="G15" s="156">
        <v>0</v>
      </c>
      <c r="H15" s="155">
        <f t="shared" si="1"/>
        <v>15.169014749999999</v>
      </c>
      <c r="I15" s="153">
        <v>20.599374999999998</v>
      </c>
      <c r="J15" s="157">
        <v>5.9157779153295132E-3</v>
      </c>
      <c r="K15" s="149">
        <v>0</v>
      </c>
      <c r="L15" s="156">
        <v>0</v>
      </c>
      <c r="M15" s="155">
        <f t="shared" si="2"/>
        <v>20.599374999999998</v>
      </c>
      <c r="N15" s="153">
        <v>139.82000000000005</v>
      </c>
      <c r="O15" s="21">
        <v>113.30500000000009</v>
      </c>
      <c r="P15" s="154">
        <f t="shared" si="3"/>
        <v>26.514999999999958</v>
      </c>
      <c r="Q15" s="153">
        <v>134.9025</v>
      </c>
      <c r="R15" s="21">
        <v>18.510000000000002</v>
      </c>
      <c r="S15" s="154">
        <f t="shared" si="4"/>
        <v>116.3925</v>
      </c>
      <c r="T15" s="153">
        <v>1868.71</v>
      </c>
      <c r="U15" s="21">
        <v>1164.8274999999999</v>
      </c>
      <c r="V15" s="152">
        <f t="shared" si="5"/>
        <v>703.88250000000016</v>
      </c>
      <c r="W15" s="25">
        <v>2143.4324999999999</v>
      </c>
      <c r="X15" s="151">
        <v>0.6155560858763689</v>
      </c>
      <c r="Y15" s="150">
        <f t="shared" si="6"/>
        <v>7.0769733826467592E-3</v>
      </c>
      <c r="Z15" s="149">
        <v>1296.6424999999999</v>
      </c>
      <c r="AA15" s="148">
        <v>0.37237290286992264</v>
      </c>
      <c r="AB15" s="147">
        <f t="shared" si="7"/>
        <v>0</v>
      </c>
      <c r="AC15" s="146">
        <f t="shared" si="8"/>
        <v>846.79</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147.28499999999985</v>
      </c>
      <c r="O16" s="54">
        <v>64.077500000000001</v>
      </c>
      <c r="P16" s="196">
        <f t="shared" si="3"/>
        <v>83.207499999999854</v>
      </c>
      <c r="Q16" s="195">
        <v>138.45499999999998</v>
      </c>
      <c r="R16" s="54">
        <v>1.5275000000000003</v>
      </c>
      <c r="S16" s="196">
        <f t="shared" si="4"/>
        <v>136.92749999999998</v>
      </c>
      <c r="T16" s="195">
        <v>1000.8325000000001</v>
      </c>
      <c r="U16" s="54">
        <v>0</v>
      </c>
      <c r="V16" s="194">
        <f t="shared" si="5"/>
        <v>1000.8325000000001</v>
      </c>
      <c r="W16" s="58">
        <v>1286.5725</v>
      </c>
      <c r="X16" s="193">
        <v>0.36948097609613306</v>
      </c>
      <c r="Y16" s="192">
        <f t="shared" si="6"/>
        <v>0</v>
      </c>
      <c r="Z16" s="191">
        <v>65.605000000000004</v>
      </c>
      <c r="AA16" s="190">
        <v>1.8840601239571646E-2</v>
      </c>
      <c r="AB16" s="189">
        <f t="shared" si="7"/>
        <v>0</v>
      </c>
      <c r="AC16" s="188">
        <f t="shared" si="8"/>
        <v>1220.9675</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72.557500000000005</v>
      </c>
      <c r="O17" s="43">
        <v>29.73</v>
      </c>
      <c r="P17" s="182">
        <f t="shared" si="3"/>
        <v>42.827500000000001</v>
      </c>
      <c r="Q17" s="181">
        <v>3.4975000000000001</v>
      </c>
      <c r="R17" s="43">
        <v>2.92</v>
      </c>
      <c r="S17" s="182">
        <f t="shared" si="4"/>
        <v>0.57750000000000012</v>
      </c>
      <c r="T17" s="181">
        <v>0</v>
      </c>
      <c r="U17" s="43">
        <v>0</v>
      </c>
      <c r="V17" s="180">
        <f t="shared" si="5"/>
        <v>0</v>
      </c>
      <c r="W17" s="47">
        <v>76.055000000000007</v>
      </c>
      <c r="X17" s="179">
        <v>2.1841657300300917E-2</v>
      </c>
      <c r="Y17" s="178">
        <f t="shared" si="6"/>
        <v>0</v>
      </c>
      <c r="Z17" s="177">
        <v>32.65</v>
      </c>
      <c r="AA17" s="176">
        <v>9.3765053040471644E-3</v>
      </c>
      <c r="AB17" s="175">
        <f t="shared" si="7"/>
        <v>0</v>
      </c>
      <c r="AC17" s="174">
        <f t="shared" si="8"/>
        <v>43.405000000000008</v>
      </c>
    </row>
    <row r="18" spans="1:29" ht="15" x14ac:dyDescent="0.2">
      <c r="A18" s="405"/>
      <c r="B18" s="173" t="s">
        <v>10</v>
      </c>
      <c r="C18" s="172">
        <f t="shared" si="0"/>
        <v>0.75168239085546451</v>
      </c>
      <c r="D18" s="167">
        <f>SUM(D6:D17)</f>
        <v>1908.79410375</v>
      </c>
      <c r="E18" s="171">
        <v>0.54817206851544975</v>
      </c>
      <c r="F18" s="163">
        <f>SUM(F6:F17)</f>
        <v>2355.8231852499998</v>
      </c>
      <c r="G18" s="170">
        <v>0.67655095227852702</v>
      </c>
      <c r="H18" s="169">
        <f>SUM(H6:H17)</f>
        <v>-447.02908150000002</v>
      </c>
      <c r="I18" s="167">
        <f>SUM(I6:I17)</f>
        <v>2539.3625379166665</v>
      </c>
      <c r="J18" s="171">
        <v>0.72926022371176402</v>
      </c>
      <c r="K18" s="163">
        <f>SUM(K6:K17)</f>
        <v>3123.3262990686812</v>
      </c>
      <c r="L18" s="170">
        <v>0.89696433719716662</v>
      </c>
      <c r="M18" s="169">
        <f t="shared" ref="M18:W18" si="9">SUM(M6:M17)</f>
        <v>-583.96376115201451</v>
      </c>
      <c r="N18" s="167">
        <f t="shared" si="9"/>
        <v>7853.8300000000017</v>
      </c>
      <c r="O18" s="32">
        <f t="shared" si="9"/>
        <v>8071.6224999999968</v>
      </c>
      <c r="P18" s="168">
        <f t="shared" si="9"/>
        <v>-217.79249999999513</v>
      </c>
      <c r="Q18" s="167">
        <f t="shared" si="9"/>
        <v>908.12999999999988</v>
      </c>
      <c r="R18" s="32">
        <f t="shared" si="9"/>
        <v>186.56750000000019</v>
      </c>
      <c r="S18" s="168">
        <f t="shared" si="9"/>
        <v>721.56249999999977</v>
      </c>
      <c r="T18" s="167">
        <f t="shared" si="9"/>
        <v>60217.737499999988</v>
      </c>
      <c r="U18" s="32">
        <f t="shared" si="9"/>
        <v>43293.627499999995</v>
      </c>
      <c r="V18" s="166">
        <f t="shared" si="9"/>
        <v>16924.109999999997</v>
      </c>
      <c r="W18" s="36">
        <f t="shared" si="9"/>
        <v>68979.697499999995</v>
      </c>
      <c r="X18" s="165">
        <v>19.809754959876717</v>
      </c>
      <c r="Y18" s="164">
        <f t="shared" si="6"/>
        <v>2.7671824796709207E-2</v>
      </c>
      <c r="Z18" s="163">
        <f>SUM(Z6:Z17)</f>
        <v>51551.817500000005</v>
      </c>
      <c r="AA18" s="162">
        <v>14.804774585666815</v>
      </c>
      <c r="AB18" s="161">
        <f t="shared" si="7"/>
        <v>4.5698159628416585E-2</v>
      </c>
      <c r="AC18" s="160">
        <f>SUM(AC6:AC17)</f>
        <v>17427.880000000005</v>
      </c>
    </row>
    <row r="19" spans="1:29" ht="15" x14ac:dyDescent="0.2">
      <c r="A19" s="405"/>
      <c r="B19" s="159" t="s">
        <v>9</v>
      </c>
      <c r="C19" s="158">
        <f t="shared" si="0"/>
        <v>0.75180752080208602</v>
      </c>
      <c r="D19" s="153">
        <f>SUM(D9:D14)</f>
        <v>1893.6250889999999</v>
      </c>
      <c r="E19" s="157">
        <v>0.54381579448017636</v>
      </c>
      <c r="F19" s="149">
        <f>SUM(F9:F14)</f>
        <v>2355.8231852499998</v>
      </c>
      <c r="G19" s="156">
        <v>0.67655095227852702</v>
      </c>
      <c r="H19" s="155">
        <f>SUM(H9:H14)</f>
        <v>-462.19809624999999</v>
      </c>
      <c r="I19" s="153">
        <f>SUM(I9:I14)</f>
        <v>2518.7631629166667</v>
      </c>
      <c r="J19" s="157">
        <v>0.72334444579643464</v>
      </c>
      <c r="K19" s="149">
        <f>SUM(K9:K14)</f>
        <v>3123.3262990686812</v>
      </c>
      <c r="L19" s="156">
        <v>0.89696433719716662</v>
      </c>
      <c r="M19" s="155">
        <f t="shared" ref="M19:W19" si="10">SUM(M9:M14)</f>
        <v>-604.56313615201452</v>
      </c>
      <c r="N19" s="153">
        <f t="shared" si="10"/>
        <v>7360.7075000000032</v>
      </c>
      <c r="O19" s="21">
        <f t="shared" si="10"/>
        <v>7659.7274999999972</v>
      </c>
      <c r="P19" s="154">
        <f t="shared" si="10"/>
        <v>-299.01999999999487</v>
      </c>
      <c r="Q19" s="153">
        <f t="shared" si="10"/>
        <v>513.25249999999994</v>
      </c>
      <c r="R19" s="21">
        <f t="shared" si="10"/>
        <v>153.76750000000021</v>
      </c>
      <c r="S19" s="154">
        <f t="shared" si="10"/>
        <v>359.48499999999979</v>
      </c>
      <c r="T19" s="153">
        <f t="shared" si="10"/>
        <v>55728.037499999991</v>
      </c>
      <c r="U19" s="21">
        <f t="shared" si="10"/>
        <v>42042.797500000001</v>
      </c>
      <c r="V19" s="152">
        <f t="shared" si="10"/>
        <v>13685.239999999998</v>
      </c>
      <c r="W19" s="25">
        <f t="shared" si="10"/>
        <v>63601.997500000005</v>
      </c>
      <c r="X19" s="151">
        <v>18.265374176708903</v>
      </c>
      <c r="Y19" s="150">
        <f t="shared" si="6"/>
        <v>2.9773044297861866E-2</v>
      </c>
      <c r="Z19" s="149">
        <f>SUM(Z9:Z14)</f>
        <v>49856.292499999996</v>
      </c>
      <c r="AA19" s="148">
        <v>14.317849649812461</v>
      </c>
      <c r="AB19" s="147">
        <f t="shared" si="7"/>
        <v>4.7252273827822239E-2</v>
      </c>
      <c r="AC19" s="146">
        <f>SUM(AC9:AC14)</f>
        <v>13745.705000000005</v>
      </c>
    </row>
    <row r="20" spans="1:29" ht="15.75" thickBot="1" x14ac:dyDescent="0.25">
      <c r="A20" s="406"/>
      <c r="B20" s="261" t="s">
        <v>8</v>
      </c>
      <c r="C20" s="260">
        <f t="shared" si="0"/>
        <v>0.73638228101580749</v>
      </c>
      <c r="D20" s="255">
        <f>SUM(D6:D8,D15:D17)</f>
        <v>15.169014749999999</v>
      </c>
      <c r="E20" s="259">
        <v>4.3562740352732854E-3</v>
      </c>
      <c r="F20" s="249">
        <f>SUM(F6:F8,F15:F17)</f>
        <v>0</v>
      </c>
      <c r="G20" s="258">
        <v>0</v>
      </c>
      <c r="H20" s="257">
        <f>SUM(H6:H8,H15:H17)</f>
        <v>15.169014749999999</v>
      </c>
      <c r="I20" s="255">
        <f>SUM(I6:I8,I15:I17)</f>
        <v>20.599374999999998</v>
      </c>
      <c r="J20" s="259">
        <v>5.9157779153295132E-3</v>
      </c>
      <c r="K20" s="249">
        <f>SUM(K6:K8,K15:K17)</f>
        <v>0</v>
      </c>
      <c r="L20" s="258">
        <v>0</v>
      </c>
      <c r="M20" s="257">
        <f t="shared" ref="M20:W20" si="11">SUM(M6:M8,M15:M17)</f>
        <v>20.599374999999998</v>
      </c>
      <c r="N20" s="255">
        <f t="shared" si="11"/>
        <v>493.12249999999983</v>
      </c>
      <c r="O20" s="254">
        <f t="shared" si="11"/>
        <v>411.8950000000001</v>
      </c>
      <c r="P20" s="256">
        <f t="shared" si="11"/>
        <v>81.227499999999722</v>
      </c>
      <c r="Q20" s="255">
        <f t="shared" si="11"/>
        <v>394.8775</v>
      </c>
      <c r="R20" s="254">
        <f t="shared" si="11"/>
        <v>32.799999999999997</v>
      </c>
      <c r="S20" s="256">
        <f t="shared" si="11"/>
        <v>362.07749999999999</v>
      </c>
      <c r="T20" s="255">
        <f t="shared" si="11"/>
        <v>4489.7</v>
      </c>
      <c r="U20" s="254">
        <f t="shared" si="11"/>
        <v>1250.83</v>
      </c>
      <c r="V20" s="253">
        <f t="shared" si="11"/>
        <v>3238.8700000000003</v>
      </c>
      <c r="W20" s="252">
        <f t="shared" si="11"/>
        <v>5377.7</v>
      </c>
      <c r="X20" s="251">
        <v>1.5443807831678158</v>
      </c>
      <c r="Y20" s="250">
        <f t="shared" si="6"/>
        <v>2.820725356565074E-3</v>
      </c>
      <c r="Z20" s="249">
        <f>SUM(Z6:Z8,Z15:Z17)</f>
        <v>1695.5250000000001</v>
      </c>
      <c r="AA20" s="248">
        <v>0.48692493585435126</v>
      </c>
      <c r="AB20" s="247">
        <f t="shared" si="7"/>
        <v>0</v>
      </c>
      <c r="AC20" s="246">
        <f>SUM(AC6:AC8,AC15:AC17)</f>
        <v>3682.1749999999997</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36.196666666666665</v>
      </c>
      <c r="O21" s="88">
        <v>31.758333333333329</v>
      </c>
      <c r="P21" s="240">
        <f t="shared" ref="P21:P32" si="14">N21-O21</f>
        <v>4.4383333333333361</v>
      </c>
      <c r="Q21" s="239">
        <v>2.0941666666666667</v>
      </c>
      <c r="R21" s="88">
        <v>3.8774999999999999</v>
      </c>
      <c r="S21" s="240">
        <f t="shared" ref="S21:S32" si="15">Q21-R21</f>
        <v>-1.7833333333333332</v>
      </c>
      <c r="T21" s="239">
        <v>0</v>
      </c>
      <c r="U21" s="88">
        <v>0.01</v>
      </c>
      <c r="V21" s="238">
        <f t="shared" ref="V21:V32" si="16">T21-U21</f>
        <v>-0.01</v>
      </c>
      <c r="W21" s="92">
        <v>38.290833333333332</v>
      </c>
      <c r="X21" s="237">
        <v>1.0996453348361128E-2</v>
      </c>
      <c r="Y21" s="236">
        <f t="shared" si="6"/>
        <v>0</v>
      </c>
      <c r="Z21" s="235">
        <v>35.645833333333329</v>
      </c>
      <c r="AA21" s="234">
        <v>1.0236855905579821E-2</v>
      </c>
      <c r="AB21" s="233">
        <f t="shared" si="7"/>
        <v>0</v>
      </c>
      <c r="AC21" s="232">
        <f t="shared" ref="AC21:AC32" si="17">W21-Z21</f>
        <v>2.6450000000000031</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70.150833333333296</v>
      </c>
      <c r="O22" s="66">
        <v>54.500833333333333</v>
      </c>
      <c r="P22" s="211">
        <f t="shared" si="14"/>
        <v>15.649999999999963</v>
      </c>
      <c r="Q22" s="210">
        <v>7.7175000000000011</v>
      </c>
      <c r="R22" s="66">
        <v>4.3341666666666665</v>
      </c>
      <c r="S22" s="211">
        <f t="shared" si="15"/>
        <v>3.3833333333333346</v>
      </c>
      <c r="T22" s="210">
        <v>310.06333333333322</v>
      </c>
      <c r="U22" s="66">
        <v>1.4999999999999999E-2</v>
      </c>
      <c r="V22" s="209">
        <f t="shared" si="16"/>
        <v>310.04833333333323</v>
      </c>
      <c r="W22" s="70">
        <v>387.9316666666665</v>
      </c>
      <c r="X22" s="208">
        <v>0.11140714639757934</v>
      </c>
      <c r="Y22" s="207">
        <f t="shared" si="6"/>
        <v>0</v>
      </c>
      <c r="Z22" s="206">
        <v>58.85</v>
      </c>
      <c r="AA22" s="205">
        <v>1.69006841391478E-2</v>
      </c>
      <c r="AB22" s="204">
        <f t="shared" si="7"/>
        <v>0</v>
      </c>
      <c r="AC22" s="203">
        <f t="shared" si="17"/>
        <v>329.08166666666648</v>
      </c>
    </row>
    <row r="23" spans="1:29" ht="15" x14ac:dyDescent="0.2">
      <c r="A23" s="405"/>
      <c r="B23" s="231" t="s">
        <v>20</v>
      </c>
      <c r="C23" s="230">
        <f t="shared" si="0"/>
        <v>0.64234248606828548</v>
      </c>
      <c r="D23" s="225">
        <v>0.48367483333333333</v>
      </c>
      <c r="E23" s="229">
        <v>1.3890289861872104E-4</v>
      </c>
      <c r="F23" s="221">
        <v>0</v>
      </c>
      <c r="G23" s="228">
        <v>0</v>
      </c>
      <c r="H23" s="227">
        <f t="shared" si="12"/>
        <v>0.48367483333333333</v>
      </c>
      <c r="I23" s="225">
        <v>0.75298589743589739</v>
      </c>
      <c r="J23" s="229">
        <v>2.1624429588790222E-4</v>
      </c>
      <c r="K23" s="221">
        <v>0</v>
      </c>
      <c r="L23" s="228">
        <v>0</v>
      </c>
      <c r="M23" s="227">
        <f t="shared" si="13"/>
        <v>0.75298589743589739</v>
      </c>
      <c r="N23" s="225">
        <v>49.469166666666716</v>
      </c>
      <c r="O23" s="77">
        <v>93.196666666666658</v>
      </c>
      <c r="P23" s="226">
        <f t="shared" si="14"/>
        <v>-43.727499999999942</v>
      </c>
      <c r="Q23" s="225">
        <v>106.74833333333335</v>
      </c>
      <c r="R23" s="77">
        <v>3.0308333333333333</v>
      </c>
      <c r="S23" s="226">
        <f t="shared" si="15"/>
        <v>103.71750000000002</v>
      </c>
      <c r="T23" s="225">
        <v>793.24999999999989</v>
      </c>
      <c r="U23" s="77">
        <v>1.4999999999999999E-2</v>
      </c>
      <c r="V23" s="224">
        <f t="shared" si="16"/>
        <v>793.2349999999999</v>
      </c>
      <c r="W23" s="81">
        <v>949.46749999999997</v>
      </c>
      <c r="X23" s="223">
        <v>0.27267035372787402</v>
      </c>
      <c r="Y23" s="222">
        <f t="shared" si="6"/>
        <v>5.0941694511221641E-4</v>
      </c>
      <c r="Z23" s="221">
        <v>96.242499999999993</v>
      </c>
      <c r="AA23" s="220">
        <v>2.7639151967067663E-2</v>
      </c>
      <c r="AB23" s="219">
        <f t="shared" si="7"/>
        <v>0</v>
      </c>
      <c r="AC23" s="218">
        <f t="shared" si="17"/>
        <v>853.22500000000002</v>
      </c>
    </row>
    <row r="24" spans="1:29" ht="15" x14ac:dyDescent="0.2">
      <c r="A24" s="405"/>
      <c r="B24" s="201" t="s">
        <v>19</v>
      </c>
      <c r="C24" s="200">
        <f t="shared" si="0"/>
        <v>0.64220480068280539</v>
      </c>
      <c r="D24" s="195">
        <v>73.915731500000007</v>
      </c>
      <c r="E24" s="199">
        <v>2.1227297041930937E-2</v>
      </c>
      <c r="F24" s="191">
        <v>79.404711250000005</v>
      </c>
      <c r="G24" s="198">
        <v>2.2803635412004856E-2</v>
      </c>
      <c r="H24" s="197">
        <f t="shared" si="12"/>
        <v>-5.4889797499999986</v>
      </c>
      <c r="I24" s="195">
        <v>115.09682179487179</v>
      </c>
      <c r="J24" s="199">
        <v>3.3053781316118531E-2</v>
      </c>
      <c r="K24" s="191">
        <v>123.35112089743591</v>
      </c>
      <c r="L24" s="198">
        <v>3.5424270730626976E-2</v>
      </c>
      <c r="M24" s="197">
        <f t="shared" si="13"/>
        <v>-8.2542991025641186</v>
      </c>
      <c r="N24" s="195">
        <v>497.38999999999993</v>
      </c>
      <c r="O24" s="54">
        <v>468.31250000000006</v>
      </c>
      <c r="P24" s="196">
        <f t="shared" si="14"/>
        <v>29.077499999999873</v>
      </c>
      <c r="Q24" s="195">
        <v>104.82833333333336</v>
      </c>
      <c r="R24" s="54">
        <v>6.371666666666667</v>
      </c>
      <c r="S24" s="196">
        <f t="shared" si="15"/>
        <v>98.456666666666692</v>
      </c>
      <c r="T24" s="195">
        <v>1776.2175</v>
      </c>
      <c r="U24" s="54">
        <v>1933.3741666666665</v>
      </c>
      <c r="V24" s="194">
        <f t="shared" si="16"/>
        <v>-157.15666666666652</v>
      </c>
      <c r="W24" s="58">
        <v>2378.435833333333</v>
      </c>
      <c r="X24" s="193">
        <v>0.68304490674409679</v>
      </c>
      <c r="Y24" s="192">
        <f t="shared" si="6"/>
        <v>3.1077454545581959E-2</v>
      </c>
      <c r="Z24" s="191">
        <v>2408.0583333333334</v>
      </c>
      <c r="AA24" s="190">
        <v>0.69155196737993796</v>
      </c>
      <c r="AB24" s="189">
        <f t="shared" si="7"/>
        <v>3.2974579623278787E-2</v>
      </c>
      <c r="AC24" s="188">
        <f t="shared" si="17"/>
        <v>-29.6225000000004</v>
      </c>
    </row>
    <row r="25" spans="1:29" ht="15" x14ac:dyDescent="0.2">
      <c r="A25" s="405"/>
      <c r="B25" s="217" t="s">
        <v>18</v>
      </c>
      <c r="C25" s="215">
        <f t="shared" si="0"/>
        <v>0.69086176800744759</v>
      </c>
      <c r="D25" s="210">
        <v>131.48454233333334</v>
      </c>
      <c r="E25" s="214">
        <v>3.7760046202505747E-2</v>
      </c>
      <c r="F25" s="206">
        <v>171.15237941666666</v>
      </c>
      <c r="G25" s="213">
        <v>4.9151950793282315E-2</v>
      </c>
      <c r="H25" s="212">
        <f t="shared" si="12"/>
        <v>-39.667837083333325</v>
      </c>
      <c r="I25" s="210">
        <v>190.31961011904761</v>
      </c>
      <c r="J25" s="214">
        <v>5.4656442071489314E-2</v>
      </c>
      <c r="K25" s="206">
        <v>247.20338773809524</v>
      </c>
      <c r="L25" s="213">
        <v>7.0992461755120306E-2</v>
      </c>
      <c r="M25" s="212">
        <f t="shared" si="13"/>
        <v>-56.883777619047635</v>
      </c>
      <c r="N25" s="210">
        <v>2566.787499999999</v>
      </c>
      <c r="O25" s="66">
        <v>2511.5949999999993</v>
      </c>
      <c r="P25" s="211">
        <f t="shared" si="14"/>
        <v>55.192499999999654</v>
      </c>
      <c r="Q25" s="210">
        <v>108.1716666666667</v>
      </c>
      <c r="R25" s="66">
        <v>17.793333333333333</v>
      </c>
      <c r="S25" s="211">
        <f t="shared" si="15"/>
        <v>90.378333333333359</v>
      </c>
      <c r="T25" s="210">
        <v>7566.1141666666672</v>
      </c>
      <c r="U25" s="66">
        <v>2596.7433333333338</v>
      </c>
      <c r="V25" s="209">
        <f t="shared" si="16"/>
        <v>4969.3708333333334</v>
      </c>
      <c r="W25" s="70">
        <v>10241.073333333334</v>
      </c>
      <c r="X25" s="208">
        <v>2.9410560007089215</v>
      </c>
      <c r="Y25" s="207">
        <f t="shared" si="6"/>
        <v>1.2838941588804819E-2</v>
      </c>
      <c r="Z25" s="206">
        <v>5126.1316666666662</v>
      </c>
      <c r="AA25" s="205">
        <v>1.4721347859645981</v>
      </c>
      <c r="AB25" s="204">
        <f t="shared" si="7"/>
        <v>3.3388213675744446E-2</v>
      </c>
      <c r="AC25" s="203">
        <f t="shared" si="17"/>
        <v>5114.9416666666675</v>
      </c>
    </row>
    <row r="26" spans="1:29" ht="15" x14ac:dyDescent="0.2">
      <c r="A26" s="405"/>
      <c r="B26" s="217" t="s">
        <v>17</v>
      </c>
      <c r="C26" s="215">
        <f t="shared" si="0"/>
        <v>0.73964549397830459</v>
      </c>
      <c r="D26" s="210">
        <v>303.99160325000003</v>
      </c>
      <c r="E26" s="214">
        <v>8.7301037674781964E-2</v>
      </c>
      <c r="F26" s="206">
        <v>421.54980425000002</v>
      </c>
      <c r="G26" s="213">
        <v>0.12106168378162846</v>
      </c>
      <c r="H26" s="212">
        <f t="shared" si="12"/>
        <v>-117.558201</v>
      </c>
      <c r="I26" s="210">
        <v>410.99635666666654</v>
      </c>
      <c r="J26" s="214">
        <v>0.11803091938709587</v>
      </c>
      <c r="K26" s="206">
        <v>568.29934833333323</v>
      </c>
      <c r="L26" s="213">
        <v>0.1632055697988988</v>
      </c>
      <c r="M26" s="212">
        <f t="shared" si="13"/>
        <v>-157.30299166666668</v>
      </c>
      <c r="N26" s="210">
        <v>2319.4825000000005</v>
      </c>
      <c r="O26" s="66">
        <v>2553.4141666666674</v>
      </c>
      <c r="P26" s="211">
        <f t="shared" si="14"/>
        <v>-233.93166666666684</v>
      </c>
      <c r="Q26" s="210">
        <v>87.970000000000013</v>
      </c>
      <c r="R26" s="66">
        <v>38.036666666666662</v>
      </c>
      <c r="S26" s="211">
        <f t="shared" si="15"/>
        <v>49.933333333333351</v>
      </c>
      <c r="T26" s="210">
        <v>11431.065833333334</v>
      </c>
      <c r="U26" s="66">
        <v>7546.3308333333334</v>
      </c>
      <c r="V26" s="209">
        <f t="shared" si="16"/>
        <v>3884.7350000000006</v>
      </c>
      <c r="W26" s="70">
        <v>13838.518333333333</v>
      </c>
      <c r="X26" s="208">
        <v>3.9741788834474794</v>
      </c>
      <c r="Y26" s="207">
        <f t="shared" si="6"/>
        <v>2.1967062941829877E-2</v>
      </c>
      <c r="Z26" s="206">
        <v>10137.781666666668</v>
      </c>
      <c r="AA26" s="205">
        <v>2.9113924523360524</v>
      </c>
      <c r="AB26" s="204">
        <f t="shared" si="7"/>
        <v>4.1582055928080251E-2</v>
      </c>
      <c r="AC26" s="203">
        <f t="shared" si="17"/>
        <v>3700.7366666666658</v>
      </c>
    </row>
    <row r="27" spans="1:29" ht="15" x14ac:dyDescent="0.2">
      <c r="A27" s="405"/>
      <c r="B27" s="217" t="s">
        <v>16</v>
      </c>
      <c r="C27" s="215">
        <f t="shared" si="0"/>
        <v>0.73544379764061774</v>
      </c>
      <c r="D27" s="210">
        <v>607.77828858333339</v>
      </c>
      <c r="E27" s="214">
        <v>0.17454322653080745</v>
      </c>
      <c r="F27" s="206">
        <v>934.08980674999987</v>
      </c>
      <c r="G27" s="213">
        <v>0.26825415091723626</v>
      </c>
      <c r="H27" s="212">
        <f t="shared" si="12"/>
        <v>-326.31151816666647</v>
      </c>
      <c r="I27" s="210">
        <v>826.4102444444444</v>
      </c>
      <c r="J27" s="214">
        <v>0.2373304759531058</v>
      </c>
      <c r="K27" s="206">
        <v>1261.0679703333333</v>
      </c>
      <c r="L27" s="213">
        <v>0.36215652412234278</v>
      </c>
      <c r="M27" s="212">
        <f t="shared" si="13"/>
        <v>-434.65772588888888</v>
      </c>
      <c r="N27" s="210">
        <v>548.7674999999997</v>
      </c>
      <c r="O27" s="66">
        <v>360.92916666666639</v>
      </c>
      <c r="P27" s="211">
        <f t="shared" si="14"/>
        <v>187.83833333333331</v>
      </c>
      <c r="Q27" s="210">
        <v>34.927500000000002</v>
      </c>
      <c r="R27" s="66">
        <v>30.150833333333257</v>
      </c>
      <c r="S27" s="211">
        <f t="shared" si="15"/>
        <v>4.7766666666667454</v>
      </c>
      <c r="T27" s="210">
        <v>9207.2624999999989</v>
      </c>
      <c r="U27" s="66">
        <v>6707.1283333333331</v>
      </c>
      <c r="V27" s="209">
        <f t="shared" si="16"/>
        <v>2500.1341666666658</v>
      </c>
      <c r="W27" s="70">
        <v>9790.9574999999986</v>
      </c>
      <c r="X27" s="208">
        <v>2.8117906561936881</v>
      </c>
      <c r="Y27" s="207">
        <f t="shared" si="6"/>
        <v>6.2075470002125273E-2</v>
      </c>
      <c r="Z27" s="206">
        <v>7098.208333333333</v>
      </c>
      <c r="AA27" s="205">
        <v>2.0384804927023517</v>
      </c>
      <c r="AB27" s="204">
        <f t="shared" si="7"/>
        <v>0.13159515230956167</v>
      </c>
      <c r="AC27" s="203">
        <f t="shared" si="17"/>
        <v>2692.7491666666656</v>
      </c>
    </row>
    <row r="28" spans="1:29" ht="15" x14ac:dyDescent="0.2">
      <c r="A28" s="405"/>
      <c r="B28" s="217" t="s">
        <v>15</v>
      </c>
      <c r="C28" s="215">
        <f t="shared" si="0"/>
        <v>0.79063668474354565</v>
      </c>
      <c r="D28" s="210">
        <v>606.02800975000002</v>
      </c>
      <c r="E28" s="214">
        <v>0.17404057725781238</v>
      </c>
      <c r="F28" s="206">
        <v>710.58060350000005</v>
      </c>
      <c r="G28" s="213">
        <v>0.2040662418888449</v>
      </c>
      <c r="H28" s="212">
        <f t="shared" si="12"/>
        <v>-104.55259375000003</v>
      </c>
      <c r="I28" s="210">
        <v>766.50631249999981</v>
      </c>
      <c r="J28" s="214">
        <v>0.22012712111159496</v>
      </c>
      <c r="K28" s="206">
        <v>897.97746937499994</v>
      </c>
      <c r="L28" s="213">
        <v>0.2578833232621604</v>
      </c>
      <c r="M28" s="212">
        <f t="shared" si="13"/>
        <v>-131.47115687500013</v>
      </c>
      <c r="N28" s="210">
        <v>145.36749999999984</v>
      </c>
      <c r="O28" s="66">
        <v>67.48500000000034</v>
      </c>
      <c r="P28" s="211">
        <f t="shared" si="14"/>
        <v>77.882499999999496</v>
      </c>
      <c r="Q28" s="210">
        <v>59.59</v>
      </c>
      <c r="R28" s="66">
        <v>21.285</v>
      </c>
      <c r="S28" s="211">
        <f t="shared" si="15"/>
        <v>38.305000000000007</v>
      </c>
      <c r="T28" s="210">
        <v>7414.7866666666669</v>
      </c>
      <c r="U28" s="66">
        <v>2354.5983333333334</v>
      </c>
      <c r="V28" s="209">
        <f t="shared" si="16"/>
        <v>5060.1883333333335</v>
      </c>
      <c r="W28" s="70">
        <v>7619.7441666666664</v>
      </c>
      <c r="X28" s="208">
        <v>2.188256403974759</v>
      </c>
      <c r="Y28" s="207">
        <f t="shared" si="6"/>
        <v>7.9533905140953445E-2</v>
      </c>
      <c r="Z28" s="206">
        <v>2443.3683333333338</v>
      </c>
      <c r="AA28" s="205">
        <v>0.70169237786342675</v>
      </c>
      <c r="AB28" s="204">
        <f t="shared" si="7"/>
        <v>0.29082009200413905</v>
      </c>
      <c r="AC28" s="203">
        <f t="shared" si="17"/>
        <v>5176.3758333333326</v>
      </c>
    </row>
    <row r="29" spans="1:29" ht="15" x14ac:dyDescent="0.2">
      <c r="A29" s="405"/>
      <c r="B29" s="216" t="s">
        <v>14</v>
      </c>
      <c r="C29" s="215">
        <f t="shared" si="0"/>
        <v>0.78830513369476574</v>
      </c>
      <c r="D29" s="210">
        <v>175.88412583333331</v>
      </c>
      <c r="E29" s="214">
        <v>5.0510825074152513E-2</v>
      </c>
      <c r="F29" s="206">
        <v>246.86827749999998</v>
      </c>
      <c r="G29" s="213">
        <v>7.0896223993253821E-2</v>
      </c>
      <c r="H29" s="212">
        <f t="shared" si="12"/>
        <v>-70.984151666666662</v>
      </c>
      <c r="I29" s="210">
        <v>223.11680885416664</v>
      </c>
      <c r="J29" s="214">
        <v>6.4075220260725166E-2</v>
      </c>
      <c r="K29" s="206">
        <v>311.91224187500001</v>
      </c>
      <c r="L29" s="213">
        <v>8.957570567651392E-2</v>
      </c>
      <c r="M29" s="212">
        <f t="shared" si="13"/>
        <v>-88.795433020833372</v>
      </c>
      <c r="N29" s="210">
        <v>66.269166666666706</v>
      </c>
      <c r="O29" s="66">
        <v>70.768333333333317</v>
      </c>
      <c r="P29" s="211">
        <f t="shared" si="14"/>
        <v>-4.4991666666666106</v>
      </c>
      <c r="Q29" s="210">
        <v>83.885833333333309</v>
      </c>
      <c r="R29" s="66">
        <v>18.251666666666669</v>
      </c>
      <c r="S29" s="211">
        <f t="shared" si="15"/>
        <v>65.634166666666644</v>
      </c>
      <c r="T29" s="210">
        <v>2756.6616666666664</v>
      </c>
      <c r="U29" s="66">
        <v>1362.8383333333334</v>
      </c>
      <c r="V29" s="209">
        <f t="shared" si="16"/>
        <v>1393.823333333333</v>
      </c>
      <c r="W29" s="70">
        <v>2906.8166666666666</v>
      </c>
      <c r="X29" s="208">
        <v>0.83478658165980368</v>
      </c>
      <c r="Y29" s="207">
        <f t="shared" si="6"/>
        <v>6.0507471231415803E-2</v>
      </c>
      <c r="Z29" s="206">
        <v>1451.8583333333333</v>
      </c>
      <c r="AA29" s="205">
        <v>0.41694815813859343</v>
      </c>
      <c r="AB29" s="204">
        <f t="shared" si="7"/>
        <v>0.17003606469869073</v>
      </c>
      <c r="AC29" s="203">
        <f t="shared" si="17"/>
        <v>1454.9583333333333</v>
      </c>
    </row>
    <row r="30" spans="1:29" ht="15" x14ac:dyDescent="0.2">
      <c r="A30" s="405"/>
      <c r="B30" s="202" t="s">
        <v>13</v>
      </c>
      <c r="C30" s="158">
        <f t="shared" si="0"/>
        <v>0.73754950060301416</v>
      </c>
      <c r="D30" s="153">
        <v>31.151464000000001</v>
      </c>
      <c r="E30" s="157">
        <v>8.9461521410908046E-3</v>
      </c>
      <c r="F30" s="149">
        <v>0</v>
      </c>
      <c r="G30" s="156">
        <v>0</v>
      </c>
      <c r="H30" s="155">
        <f t="shared" si="12"/>
        <v>31.151464000000001</v>
      </c>
      <c r="I30" s="153">
        <v>42.236438333333332</v>
      </c>
      <c r="J30" s="157">
        <v>1.2129561654880801E-2</v>
      </c>
      <c r="K30" s="149">
        <v>0</v>
      </c>
      <c r="L30" s="156">
        <v>0</v>
      </c>
      <c r="M30" s="155">
        <f t="shared" si="13"/>
        <v>42.236438333333332</v>
      </c>
      <c r="N30" s="153">
        <v>46.078333333333227</v>
      </c>
      <c r="O30" s="21">
        <v>41.824999999999989</v>
      </c>
      <c r="P30" s="154">
        <f t="shared" si="14"/>
        <v>4.2533333333332379</v>
      </c>
      <c r="Q30" s="153">
        <v>111.73833333333333</v>
      </c>
      <c r="R30" s="21">
        <v>2.1641666666666666</v>
      </c>
      <c r="S30" s="154">
        <f t="shared" si="15"/>
        <v>109.57416666666666</v>
      </c>
      <c r="T30" s="153">
        <v>1447.3974999999998</v>
      </c>
      <c r="U30" s="21">
        <v>0.01</v>
      </c>
      <c r="V30" s="152">
        <f t="shared" si="16"/>
        <v>1447.3874999999998</v>
      </c>
      <c r="W30" s="25">
        <v>1605.2141666666664</v>
      </c>
      <c r="X30" s="151">
        <v>0.46098925411769698</v>
      </c>
      <c r="Y30" s="150">
        <f t="shared" si="6"/>
        <v>1.9406422299828117E-2</v>
      </c>
      <c r="Z30" s="149">
        <v>43.999166666666653</v>
      </c>
      <c r="AA30" s="148">
        <v>1.2635786205931242E-2</v>
      </c>
      <c r="AB30" s="147">
        <f t="shared" si="7"/>
        <v>0</v>
      </c>
      <c r="AC30" s="146">
        <f t="shared" si="17"/>
        <v>1561.2149999999997</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58.491666666666653</v>
      </c>
      <c r="O31" s="54">
        <v>49.671666666666681</v>
      </c>
      <c r="P31" s="196">
        <f t="shared" si="14"/>
        <v>8.8199999999999719</v>
      </c>
      <c r="Q31" s="195">
        <v>120.56583333333332</v>
      </c>
      <c r="R31" s="54">
        <v>4.4575000000000005</v>
      </c>
      <c r="S31" s="196">
        <f t="shared" si="15"/>
        <v>116.10833333333332</v>
      </c>
      <c r="T31" s="195">
        <v>700.63083333333327</v>
      </c>
      <c r="U31" s="54">
        <v>1.4999999999999999E-2</v>
      </c>
      <c r="V31" s="194">
        <f t="shared" si="16"/>
        <v>700.61583333333328</v>
      </c>
      <c r="W31" s="58">
        <v>879.68833333333328</v>
      </c>
      <c r="X31" s="193">
        <v>0.25263100529537236</v>
      </c>
      <c r="Y31" s="192">
        <f t="shared" si="6"/>
        <v>0</v>
      </c>
      <c r="Z31" s="191">
        <v>54.144166666666685</v>
      </c>
      <c r="AA31" s="190">
        <v>1.5549251636545601E-2</v>
      </c>
      <c r="AB31" s="189">
        <f t="shared" si="7"/>
        <v>0</v>
      </c>
      <c r="AC31" s="188">
        <f t="shared" si="17"/>
        <v>825.54416666666657</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77.661666666666648</v>
      </c>
      <c r="O32" s="43">
        <v>89.821666666666658</v>
      </c>
      <c r="P32" s="182">
        <f t="shared" si="14"/>
        <v>-12.160000000000011</v>
      </c>
      <c r="Q32" s="181">
        <v>2.7191666666666663</v>
      </c>
      <c r="R32" s="43">
        <v>4.918333333333333</v>
      </c>
      <c r="S32" s="182">
        <f t="shared" si="15"/>
        <v>-2.1991666666666667</v>
      </c>
      <c r="T32" s="181">
        <v>0</v>
      </c>
      <c r="U32" s="43">
        <v>0.02</v>
      </c>
      <c r="V32" s="180">
        <f t="shared" si="16"/>
        <v>-0.02</v>
      </c>
      <c r="W32" s="47">
        <v>80.380833333333314</v>
      </c>
      <c r="X32" s="179">
        <v>2.3083960491476836E-2</v>
      </c>
      <c r="Y32" s="178">
        <f t="shared" si="6"/>
        <v>0</v>
      </c>
      <c r="Z32" s="177">
        <v>94.759999999999991</v>
      </c>
      <c r="AA32" s="176">
        <v>2.7213404061608246E-2</v>
      </c>
      <c r="AB32" s="175">
        <f t="shared" si="7"/>
        <v>0</v>
      </c>
      <c r="AC32" s="174">
        <f t="shared" si="17"/>
        <v>-14.379166666666677</v>
      </c>
    </row>
    <row r="33" spans="1:29" ht="15" x14ac:dyDescent="0.2">
      <c r="A33" s="405"/>
      <c r="B33" s="173" t="s">
        <v>10</v>
      </c>
      <c r="C33" s="172">
        <f t="shared" si="0"/>
        <v>0.74966636949443521</v>
      </c>
      <c r="D33" s="167">
        <f>SUM(D21:D32)</f>
        <v>1930.7174400833333</v>
      </c>
      <c r="E33" s="171">
        <v>0.55446806482170052</v>
      </c>
      <c r="F33" s="163">
        <f>SUM(F21:F32)</f>
        <v>2563.645582666667</v>
      </c>
      <c r="G33" s="170">
        <v>0.73623388678625068</v>
      </c>
      <c r="H33" s="169">
        <f>SUM(H21:H32)</f>
        <v>-632.92814258333317</v>
      </c>
      <c r="I33" s="167">
        <f>SUM(I21:I32)</f>
        <v>2575.4355786099659</v>
      </c>
      <c r="J33" s="171">
        <v>0.7396197660508983</v>
      </c>
      <c r="K33" s="163">
        <f>SUM(K21:K32)</f>
        <v>3409.8115385521978</v>
      </c>
      <c r="L33" s="170">
        <v>0.97923785534566321</v>
      </c>
      <c r="M33" s="169">
        <f t="shared" ref="M33:W33" si="18">SUM(M21:M32)</f>
        <v>-834.37595994223147</v>
      </c>
      <c r="N33" s="167">
        <f t="shared" si="18"/>
        <v>6482.1124999999993</v>
      </c>
      <c r="O33" s="32">
        <f t="shared" si="18"/>
        <v>6393.2783333333346</v>
      </c>
      <c r="P33" s="168">
        <f t="shared" si="18"/>
        <v>88.834166666665411</v>
      </c>
      <c r="Q33" s="167">
        <f t="shared" si="18"/>
        <v>830.95666666666671</v>
      </c>
      <c r="R33" s="32">
        <f t="shared" si="18"/>
        <v>154.67166666666657</v>
      </c>
      <c r="S33" s="168">
        <f t="shared" si="18"/>
        <v>676.2850000000002</v>
      </c>
      <c r="T33" s="167">
        <f t="shared" si="18"/>
        <v>43403.450000000004</v>
      </c>
      <c r="U33" s="32">
        <f t="shared" si="18"/>
        <v>22501.098333333335</v>
      </c>
      <c r="V33" s="166">
        <f t="shared" si="18"/>
        <v>20902.351666666666</v>
      </c>
      <c r="W33" s="36">
        <f t="shared" si="18"/>
        <v>50716.519166666658</v>
      </c>
      <c r="X33" s="165">
        <v>14.564891606107107</v>
      </c>
      <c r="Y33" s="164">
        <f t="shared" si="6"/>
        <v>3.8068808187299533E-2</v>
      </c>
      <c r="Z33" s="163">
        <f>SUM(Z21:Z32)</f>
        <v>29049.048333333332</v>
      </c>
      <c r="AA33" s="162">
        <v>8.3423753683008393</v>
      </c>
      <c r="AB33" s="161">
        <f t="shared" si="7"/>
        <v>8.8252308758938705E-2</v>
      </c>
      <c r="AC33" s="160">
        <f>SUM(AC21:AC32)</f>
        <v>21667.470833333329</v>
      </c>
    </row>
    <row r="34" spans="1:29" ht="15" x14ac:dyDescent="0.2">
      <c r="A34" s="405"/>
      <c r="B34" s="159" t="s">
        <v>9</v>
      </c>
      <c r="C34" s="158">
        <f t="shared" si="0"/>
        <v>0.74990036726587006</v>
      </c>
      <c r="D34" s="153">
        <f>SUM(D24:D29)</f>
        <v>1899.08230125</v>
      </c>
      <c r="E34" s="157">
        <v>0.54538300978199095</v>
      </c>
      <c r="F34" s="149">
        <f>SUM(F24:F29)</f>
        <v>2563.645582666667</v>
      </c>
      <c r="G34" s="156">
        <v>0.73623388678625068</v>
      </c>
      <c r="H34" s="155">
        <f>SUM(H24:H29)</f>
        <v>-664.56328141666643</v>
      </c>
      <c r="I34" s="153">
        <f>SUM(I24:I29)</f>
        <v>2532.4461543791967</v>
      </c>
      <c r="J34" s="157">
        <v>0.72727396010012968</v>
      </c>
      <c r="K34" s="149">
        <f>SUM(K24:K29)</f>
        <v>3409.8115385521978</v>
      </c>
      <c r="L34" s="156">
        <v>0.97923785534566321</v>
      </c>
      <c r="M34" s="155">
        <f t="shared" ref="M34:W34" si="19">SUM(M24:M29)</f>
        <v>-877.36538417300085</v>
      </c>
      <c r="N34" s="153">
        <f t="shared" si="19"/>
        <v>6144.064166666667</v>
      </c>
      <c r="O34" s="21">
        <f t="shared" si="19"/>
        <v>6032.5041666666675</v>
      </c>
      <c r="P34" s="154">
        <f t="shared" si="19"/>
        <v>111.55999999999888</v>
      </c>
      <c r="Q34" s="153">
        <f t="shared" si="19"/>
        <v>479.37333333333339</v>
      </c>
      <c r="R34" s="21">
        <f t="shared" si="19"/>
        <v>131.8891666666666</v>
      </c>
      <c r="S34" s="154">
        <f t="shared" si="19"/>
        <v>347.48416666666679</v>
      </c>
      <c r="T34" s="153">
        <f t="shared" si="19"/>
        <v>40152.10833333333</v>
      </c>
      <c r="U34" s="21">
        <f t="shared" si="19"/>
        <v>22501.013333333336</v>
      </c>
      <c r="V34" s="152">
        <f t="shared" si="19"/>
        <v>17651.094999999998</v>
      </c>
      <c r="W34" s="25">
        <f t="shared" si="19"/>
        <v>46775.54583333333</v>
      </c>
      <c r="X34" s="151">
        <v>13.433113432728748</v>
      </c>
      <c r="Y34" s="150">
        <f t="shared" si="6"/>
        <v>4.0599896108463374E-2</v>
      </c>
      <c r="Z34" s="149">
        <f>SUM(Z24:Z29)</f>
        <v>28665.406666666666</v>
      </c>
      <c r="AA34" s="148">
        <v>8.2322002343849601</v>
      </c>
      <c r="AB34" s="147">
        <f t="shared" si="7"/>
        <v>8.9433427980904284E-2</v>
      </c>
      <c r="AC34" s="146">
        <f>SUM(AC24:AC29)</f>
        <v>18110.13916666666</v>
      </c>
    </row>
    <row r="35" spans="1:29" ht="15.75" thickBot="1" x14ac:dyDescent="0.25">
      <c r="A35" s="406"/>
      <c r="B35" s="261" t="s">
        <v>8</v>
      </c>
      <c r="C35" s="260">
        <f t="shared" si="0"/>
        <v>0.73588189186983366</v>
      </c>
      <c r="D35" s="255">
        <f>SUM(D21:D23,D30:D32)</f>
        <v>31.635138833333333</v>
      </c>
      <c r="E35" s="259">
        <v>9.0850550397095255E-3</v>
      </c>
      <c r="F35" s="249">
        <f>SUM(F21:F23,F30:F32)</f>
        <v>0</v>
      </c>
      <c r="G35" s="258">
        <v>0</v>
      </c>
      <c r="H35" s="257">
        <f>SUM(H21:H23,H30:H32)</f>
        <v>31.635138833333333</v>
      </c>
      <c r="I35" s="255">
        <f>SUM(I21:I23,I30:I32)</f>
        <v>42.989424230769231</v>
      </c>
      <c r="J35" s="259">
        <v>1.2345805950768705E-2</v>
      </c>
      <c r="K35" s="249">
        <f>SUM(K21:K23,K30:K32)</f>
        <v>0</v>
      </c>
      <c r="L35" s="258">
        <v>0</v>
      </c>
      <c r="M35" s="257">
        <f t="shared" ref="M35:W35" si="20">SUM(M21:M23,M30:M32)</f>
        <v>42.989424230769231</v>
      </c>
      <c r="N35" s="255">
        <f t="shared" si="20"/>
        <v>338.04833333333323</v>
      </c>
      <c r="O35" s="254">
        <f t="shared" si="20"/>
        <v>360.77416666666664</v>
      </c>
      <c r="P35" s="256">
        <f t="shared" si="20"/>
        <v>-22.725833333333444</v>
      </c>
      <c r="Q35" s="255">
        <f t="shared" si="20"/>
        <v>351.58333333333337</v>
      </c>
      <c r="R35" s="254">
        <f t="shared" si="20"/>
        <v>22.782499999999999</v>
      </c>
      <c r="S35" s="256">
        <f t="shared" si="20"/>
        <v>328.80083333333334</v>
      </c>
      <c r="T35" s="255">
        <f t="shared" si="20"/>
        <v>3251.3416666666658</v>
      </c>
      <c r="U35" s="254">
        <f t="shared" si="20"/>
        <v>8.5000000000000006E-2</v>
      </c>
      <c r="V35" s="253">
        <f t="shared" si="20"/>
        <v>3251.2566666666662</v>
      </c>
      <c r="W35" s="252">
        <f t="shared" si="20"/>
        <v>3940.9733333333329</v>
      </c>
      <c r="X35" s="251">
        <v>1.1317781733783607</v>
      </c>
      <c r="Y35" s="250">
        <f t="shared" si="6"/>
        <v>8.0272400134653709E-3</v>
      </c>
      <c r="Z35" s="249">
        <f>SUM(Z21:Z23,Z30:Z32)</f>
        <v>383.64166666666671</v>
      </c>
      <c r="AA35" s="248">
        <v>0.11017513391588038</v>
      </c>
      <c r="AB35" s="247">
        <f t="shared" si="7"/>
        <v>0</v>
      </c>
      <c r="AC35" s="246">
        <f>SUM(AC21:AC23,AC30:AC32)</f>
        <v>3557.331666666666</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39.352499999999999</v>
      </c>
      <c r="O36" s="88">
        <v>10.76</v>
      </c>
      <c r="P36" s="240">
        <f t="shared" ref="P36:P47" si="23">N36-O36</f>
        <v>28.592500000000001</v>
      </c>
      <c r="Q36" s="239">
        <v>1.9775</v>
      </c>
      <c r="R36" s="88">
        <v>5.0075000000000003</v>
      </c>
      <c r="S36" s="240">
        <f t="shared" ref="S36:S47" si="24">Q36-R36</f>
        <v>-3.0300000000000002</v>
      </c>
      <c r="T36" s="239">
        <v>0</v>
      </c>
      <c r="U36" s="88">
        <v>1.4999999999999999E-2</v>
      </c>
      <c r="V36" s="238">
        <f t="shared" ref="V36:V47" si="25">T36-U36</f>
        <v>-1.4999999999999999E-2</v>
      </c>
      <c r="W36" s="92">
        <v>41.33</v>
      </c>
      <c r="X36" s="237">
        <v>1.186924852043175E-2</v>
      </c>
      <c r="Y36" s="236">
        <f t="shared" si="6"/>
        <v>0</v>
      </c>
      <c r="Z36" s="235">
        <v>15.782500000000001</v>
      </c>
      <c r="AA36" s="234">
        <v>4.5324562009532738E-3</v>
      </c>
      <c r="AB36" s="233">
        <f t="shared" si="7"/>
        <v>0</v>
      </c>
      <c r="AC36" s="232">
        <f t="shared" ref="AC36:AC47" si="26">W36-Z36</f>
        <v>25.547499999999999</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43.627500000000012</v>
      </c>
      <c r="O37" s="66">
        <v>3.8650000000000002</v>
      </c>
      <c r="P37" s="211">
        <f t="shared" si="23"/>
        <v>39.76250000000001</v>
      </c>
      <c r="Q37" s="210">
        <v>7.1224999999999907</v>
      </c>
      <c r="R37" s="66">
        <v>3.3824999999999998</v>
      </c>
      <c r="S37" s="211">
        <f t="shared" si="24"/>
        <v>3.7399999999999909</v>
      </c>
      <c r="T37" s="210">
        <v>388.47749999999996</v>
      </c>
      <c r="U37" s="66">
        <v>1.4999999999999999E-2</v>
      </c>
      <c r="V37" s="209">
        <f t="shared" si="25"/>
        <v>388.46249999999998</v>
      </c>
      <c r="W37" s="70">
        <v>439.22749999999996</v>
      </c>
      <c r="X37" s="208">
        <v>0.12613840683542066</v>
      </c>
      <c r="Y37" s="207">
        <f t="shared" si="6"/>
        <v>0</v>
      </c>
      <c r="Z37" s="206">
        <v>7.2625000000000002</v>
      </c>
      <c r="AA37" s="205">
        <v>2.0856621675541358E-3</v>
      </c>
      <c r="AB37" s="204">
        <f t="shared" si="7"/>
        <v>0</v>
      </c>
      <c r="AC37" s="203">
        <f t="shared" si="26"/>
        <v>431.96499999999997</v>
      </c>
    </row>
    <row r="38" spans="1:29" ht="15" x14ac:dyDescent="0.2">
      <c r="A38" s="405"/>
      <c r="B38" s="231" t="s">
        <v>20</v>
      </c>
      <c r="C38" s="230">
        <f t="shared" si="0"/>
        <v>0.63945054853557326</v>
      </c>
      <c r="D38" s="225">
        <v>2.9538089999999997</v>
      </c>
      <c r="E38" s="229">
        <v>8.4828195264669698E-4</v>
      </c>
      <c r="F38" s="221">
        <v>0</v>
      </c>
      <c r="G38" s="228">
        <v>0</v>
      </c>
      <c r="H38" s="227">
        <f t="shared" si="21"/>
        <v>2.9538089999999997</v>
      </c>
      <c r="I38" s="225">
        <v>4.6192923076923069</v>
      </c>
      <c r="J38" s="229">
        <v>1.326579443225712E-3</v>
      </c>
      <c r="K38" s="221">
        <v>0</v>
      </c>
      <c r="L38" s="228">
        <v>0</v>
      </c>
      <c r="M38" s="227">
        <f t="shared" si="22"/>
        <v>4.6192923076923069</v>
      </c>
      <c r="N38" s="225">
        <v>0</v>
      </c>
      <c r="O38" s="77">
        <v>43.754999999999995</v>
      </c>
      <c r="P38" s="226">
        <f t="shared" si="23"/>
        <v>-43.754999999999995</v>
      </c>
      <c r="Q38" s="225">
        <v>103.89249999999998</v>
      </c>
      <c r="R38" s="77">
        <v>2.2949999999999999</v>
      </c>
      <c r="S38" s="226">
        <f t="shared" si="24"/>
        <v>101.59749999999998</v>
      </c>
      <c r="T38" s="225">
        <v>656.93249999999989</v>
      </c>
      <c r="U38" s="77">
        <v>1.4999999999999999E-2</v>
      </c>
      <c r="V38" s="224">
        <f t="shared" si="25"/>
        <v>656.9174999999999</v>
      </c>
      <c r="W38" s="81">
        <v>760.82499999999982</v>
      </c>
      <c r="X38" s="223">
        <v>0.21849554816253289</v>
      </c>
      <c r="Y38" s="222">
        <f t="shared" si="6"/>
        <v>3.8823763677586836E-3</v>
      </c>
      <c r="Z38" s="221">
        <v>46.064999999999998</v>
      </c>
      <c r="AA38" s="220">
        <v>1.3229057177057661E-2</v>
      </c>
      <c r="AB38" s="219">
        <f t="shared" si="7"/>
        <v>0</v>
      </c>
      <c r="AC38" s="218">
        <f t="shared" si="26"/>
        <v>714.75999999999976</v>
      </c>
    </row>
    <row r="39" spans="1:29" ht="15" x14ac:dyDescent="0.2">
      <c r="A39" s="405"/>
      <c r="B39" s="201" t="s">
        <v>19</v>
      </c>
      <c r="C39" s="200">
        <f t="shared" si="0"/>
        <v>0.64200834409354357</v>
      </c>
      <c r="D39" s="195">
        <v>73.857475749999992</v>
      </c>
      <c r="E39" s="199">
        <v>2.1210567015933011E-2</v>
      </c>
      <c r="F39" s="191">
        <v>74.407629250000014</v>
      </c>
      <c r="G39" s="198">
        <v>2.1368561418811639E-2</v>
      </c>
      <c r="H39" s="197">
        <f t="shared" si="21"/>
        <v>-0.55015350000002172</v>
      </c>
      <c r="I39" s="195">
        <v>115.0413019230769</v>
      </c>
      <c r="J39" s="199">
        <v>3.3037836986184919E-2</v>
      </c>
      <c r="K39" s="191">
        <v>115.39279576923077</v>
      </c>
      <c r="L39" s="198">
        <v>3.3138779833967028E-2</v>
      </c>
      <c r="M39" s="197">
        <f t="shared" si="22"/>
        <v>-0.35149384615387191</v>
      </c>
      <c r="N39" s="195">
        <v>844.66499999999985</v>
      </c>
      <c r="O39" s="54">
        <v>653.48</v>
      </c>
      <c r="P39" s="196">
        <f t="shared" si="23"/>
        <v>191.18499999999983</v>
      </c>
      <c r="Q39" s="195">
        <v>120.91</v>
      </c>
      <c r="R39" s="54">
        <v>5.6174999999999997</v>
      </c>
      <c r="S39" s="196">
        <f t="shared" si="24"/>
        <v>115.29249999999999</v>
      </c>
      <c r="T39" s="195">
        <v>2504.9699999999998</v>
      </c>
      <c r="U39" s="54">
        <v>1580.7850000000001</v>
      </c>
      <c r="V39" s="194">
        <f t="shared" si="25"/>
        <v>924.18499999999972</v>
      </c>
      <c r="W39" s="58">
        <v>3470.5449999999996</v>
      </c>
      <c r="X39" s="193">
        <v>0.99667943639830159</v>
      </c>
      <c r="Y39" s="192">
        <f t="shared" si="6"/>
        <v>2.1281232702644686E-2</v>
      </c>
      <c r="Z39" s="191">
        <v>2239.8825000000002</v>
      </c>
      <c r="AA39" s="190">
        <v>0.64325482822947699</v>
      </c>
      <c r="AB39" s="189">
        <f t="shared" si="7"/>
        <v>3.3219434166747587E-2</v>
      </c>
      <c r="AC39" s="188">
        <f t="shared" si="26"/>
        <v>1230.6624999999995</v>
      </c>
    </row>
    <row r="40" spans="1:29" ht="15" x14ac:dyDescent="0.2">
      <c r="A40" s="405"/>
      <c r="B40" s="217" t="s">
        <v>18</v>
      </c>
      <c r="C40" s="215">
        <f t="shared" si="0"/>
        <v>0.69078727723295008</v>
      </c>
      <c r="D40" s="210">
        <v>196.75174199999998</v>
      </c>
      <c r="E40" s="214">
        <v>5.6503637131039661E-2</v>
      </c>
      <c r="F40" s="206">
        <v>208.97365975</v>
      </c>
      <c r="G40" s="213">
        <v>6.001355678566684E-2</v>
      </c>
      <c r="H40" s="212">
        <f t="shared" si="21"/>
        <v>-12.221917750000017</v>
      </c>
      <c r="I40" s="210">
        <v>284.822475</v>
      </c>
      <c r="J40" s="214">
        <v>8.1796001451232989E-2</v>
      </c>
      <c r="K40" s="206">
        <v>301.75911250000001</v>
      </c>
      <c r="L40" s="213">
        <v>8.6659905632490514E-2</v>
      </c>
      <c r="M40" s="212">
        <f t="shared" si="22"/>
        <v>-16.936637500000018</v>
      </c>
      <c r="N40" s="210">
        <v>2229.8150000000005</v>
      </c>
      <c r="O40" s="66">
        <v>1857.545000000001</v>
      </c>
      <c r="P40" s="211">
        <f t="shared" si="23"/>
        <v>372.26999999999953</v>
      </c>
      <c r="Q40" s="210">
        <v>106.57749999999999</v>
      </c>
      <c r="R40" s="66">
        <v>17.297499999999999</v>
      </c>
      <c r="S40" s="211">
        <f t="shared" si="24"/>
        <v>89.279999999999987</v>
      </c>
      <c r="T40" s="210">
        <v>5926.4024999999992</v>
      </c>
      <c r="U40" s="66">
        <v>2824.1325000000002</v>
      </c>
      <c r="V40" s="209">
        <f t="shared" si="25"/>
        <v>3102.2699999999991</v>
      </c>
      <c r="W40" s="70">
        <v>8262.7950000000001</v>
      </c>
      <c r="X40" s="208">
        <v>2.3729292844999001</v>
      </c>
      <c r="Y40" s="207">
        <f t="shared" si="6"/>
        <v>2.3811766115460927E-2</v>
      </c>
      <c r="Z40" s="206">
        <v>4698.9750000000013</v>
      </c>
      <c r="AA40" s="205">
        <v>1.3494629099872906</v>
      </c>
      <c r="AB40" s="204">
        <f t="shared" si="7"/>
        <v>4.4472179517873564E-2</v>
      </c>
      <c r="AC40" s="203">
        <f t="shared" si="26"/>
        <v>3563.8199999999988</v>
      </c>
    </row>
    <row r="41" spans="1:29" ht="15" x14ac:dyDescent="0.2">
      <c r="A41" s="405"/>
      <c r="B41" s="217" t="s">
        <v>17</v>
      </c>
      <c r="C41" s="215">
        <f t="shared" si="0"/>
        <v>0.73944719426236749</v>
      </c>
      <c r="D41" s="210">
        <v>479.25227049999995</v>
      </c>
      <c r="E41" s="214">
        <v>0.1376328164177518</v>
      </c>
      <c r="F41" s="206">
        <v>618.13814249999996</v>
      </c>
      <c r="G41" s="213">
        <v>0.1775183942353786</v>
      </c>
      <c r="H41" s="212">
        <f t="shared" si="21"/>
        <v>-138.88587200000001</v>
      </c>
      <c r="I41" s="210">
        <v>648.12237333333326</v>
      </c>
      <c r="J41" s="214">
        <v>0.18612933754525479</v>
      </c>
      <c r="K41" s="206">
        <v>832.84220200000004</v>
      </c>
      <c r="L41" s="213">
        <v>0.2391776209643896</v>
      </c>
      <c r="M41" s="212">
        <f t="shared" si="22"/>
        <v>-184.71982866666679</v>
      </c>
      <c r="N41" s="210">
        <v>1076.7599999999998</v>
      </c>
      <c r="O41" s="66">
        <v>539.16</v>
      </c>
      <c r="P41" s="211">
        <f t="shared" si="23"/>
        <v>537.5999999999998</v>
      </c>
      <c r="Q41" s="210">
        <v>76.317499999999995</v>
      </c>
      <c r="R41" s="66">
        <v>17.017499999999998</v>
      </c>
      <c r="S41" s="211">
        <f t="shared" si="24"/>
        <v>59.3</v>
      </c>
      <c r="T41" s="210">
        <v>4237.4449999999997</v>
      </c>
      <c r="U41" s="66">
        <v>2768.6874999999995</v>
      </c>
      <c r="V41" s="209">
        <f t="shared" si="25"/>
        <v>1468.7575000000002</v>
      </c>
      <c r="W41" s="70">
        <v>5390.5224999999991</v>
      </c>
      <c r="X41" s="208">
        <v>1.5480631794696116</v>
      </c>
      <c r="Y41" s="207">
        <f t="shared" si="6"/>
        <v>8.8906459531520377E-2</v>
      </c>
      <c r="Z41" s="206">
        <v>3324.8649999999998</v>
      </c>
      <c r="AA41" s="205">
        <v>0.95484270467812471</v>
      </c>
      <c r="AB41" s="204">
        <f t="shared" si="7"/>
        <v>0.18591375664876619</v>
      </c>
      <c r="AC41" s="203">
        <f t="shared" si="26"/>
        <v>2065.6574999999993</v>
      </c>
    </row>
    <row r="42" spans="1:29" ht="15" x14ac:dyDescent="0.2">
      <c r="A42" s="405"/>
      <c r="B42" s="217" t="s">
        <v>16</v>
      </c>
      <c r="C42" s="215">
        <f t="shared" si="0"/>
        <v>0.73649968390839926</v>
      </c>
      <c r="D42" s="210">
        <v>567.24331674999996</v>
      </c>
      <c r="E42" s="214">
        <v>0.1629022961059699</v>
      </c>
      <c r="F42" s="206">
        <v>755.02812899999992</v>
      </c>
      <c r="G42" s="213">
        <v>0.2168307888598256</v>
      </c>
      <c r="H42" s="212">
        <f t="shared" si="21"/>
        <v>-187.78481224999996</v>
      </c>
      <c r="I42" s="210">
        <v>770.18813333333321</v>
      </c>
      <c r="J42" s="214">
        <v>0.2211844752485061</v>
      </c>
      <c r="K42" s="206">
        <v>1019.014052</v>
      </c>
      <c r="L42" s="213">
        <v>0.29264289934078386</v>
      </c>
      <c r="M42" s="212">
        <f t="shared" si="22"/>
        <v>-248.82591866666678</v>
      </c>
      <c r="N42" s="210">
        <v>191.29499999999985</v>
      </c>
      <c r="O42" s="66">
        <v>41.929999999999829</v>
      </c>
      <c r="P42" s="211">
        <f t="shared" si="23"/>
        <v>149.36500000000001</v>
      </c>
      <c r="Q42" s="210">
        <v>24.157499999999999</v>
      </c>
      <c r="R42" s="66">
        <v>16.1175</v>
      </c>
      <c r="S42" s="211">
        <f t="shared" si="24"/>
        <v>8.0399999999999991</v>
      </c>
      <c r="T42" s="210">
        <v>4877.2174999999997</v>
      </c>
      <c r="U42" s="66">
        <v>2066.4350000000004</v>
      </c>
      <c r="V42" s="209">
        <f t="shared" si="25"/>
        <v>2810.7824999999993</v>
      </c>
      <c r="W42" s="70">
        <v>5092.6699999999992</v>
      </c>
      <c r="X42" s="208">
        <v>1.4625251841893818</v>
      </c>
      <c r="Y42" s="207">
        <f t="shared" si="6"/>
        <v>0.11138426733913645</v>
      </c>
      <c r="Z42" s="206">
        <v>2124.4825000000001</v>
      </c>
      <c r="AA42" s="205">
        <v>0.61011397946723989</v>
      </c>
      <c r="AB42" s="204">
        <f t="shared" si="7"/>
        <v>0.35539390369184021</v>
      </c>
      <c r="AC42" s="203">
        <f t="shared" si="26"/>
        <v>2968.1874999999991</v>
      </c>
    </row>
    <row r="43" spans="1:29" ht="15" x14ac:dyDescent="0.2">
      <c r="A43" s="405"/>
      <c r="B43" s="217" t="s">
        <v>15</v>
      </c>
      <c r="C43" s="215">
        <f t="shared" si="0"/>
        <v>0.79014952635969404</v>
      </c>
      <c r="D43" s="210">
        <v>669.71036750000007</v>
      </c>
      <c r="E43" s="214">
        <v>0.19232902948384176</v>
      </c>
      <c r="F43" s="206">
        <v>832.08753749999994</v>
      </c>
      <c r="G43" s="213">
        <v>0.23896089460337805</v>
      </c>
      <c r="H43" s="212">
        <f t="shared" si="21"/>
        <v>-162.37716999999986</v>
      </c>
      <c r="I43" s="210">
        <v>847.57421874999989</v>
      </c>
      <c r="J43" s="214">
        <v>0.24340839685106541</v>
      </c>
      <c r="K43" s="206">
        <v>1051.2972056249998</v>
      </c>
      <c r="L43" s="213">
        <v>0.30191405282305583</v>
      </c>
      <c r="M43" s="212">
        <f t="shared" si="22"/>
        <v>-203.72298687499995</v>
      </c>
      <c r="N43" s="210">
        <v>1.7053025658242404E-13</v>
      </c>
      <c r="O43" s="66">
        <v>14.372499999999974</v>
      </c>
      <c r="P43" s="211">
        <f t="shared" si="23"/>
        <v>-14.372499999999803</v>
      </c>
      <c r="Q43" s="210">
        <v>48.394999999999996</v>
      </c>
      <c r="R43" s="66">
        <v>19.667499999999997</v>
      </c>
      <c r="S43" s="211">
        <f t="shared" si="24"/>
        <v>28.727499999999999</v>
      </c>
      <c r="T43" s="210">
        <v>1783.5450000000001</v>
      </c>
      <c r="U43" s="66">
        <v>1300.655</v>
      </c>
      <c r="V43" s="209">
        <f t="shared" si="25"/>
        <v>482.8900000000001</v>
      </c>
      <c r="W43" s="70">
        <v>1831.9400000000003</v>
      </c>
      <c r="X43" s="208">
        <v>0.52610092268375863</v>
      </c>
      <c r="Y43" s="207">
        <f t="shared" si="6"/>
        <v>0.36557440063539198</v>
      </c>
      <c r="Z43" s="206">
        <v>1334.6949999999999</v>
      </c>
      <c r="AA43" s="205">
        <v>0.38330091108071146</v>
      </c>
      <c r="AB43" s="204">
        <f t="shared" si="7"/>
        <v>0.623428976282971</v>
      </c>
      <c r="AC43" s="203">
        <f t="shared" si="26"/>
        <v>497.24500000000035</v>
      </c>
    </row>
    <row r="44" spans="1:29" ht="15" x14ac:dyDescent="0.2">
      <c r="A44" s="405"/>
      <c r="B44" s="216" t="s">
        <v>14</v>
      </c>
      <c r="C44" s="215">
        <f t="shared" si="0"/>
        <v>0.79087903435954132</v>
      </c>
      <c r="D44" s="210">
        <v>132.90609224999997</v>
      </c>
      <c r="E44" s="214">
        <v>3.8168290316832276E-2</v>
      </c>
      <c r="F44" s="206">
        <v>327.16367600000001</v>
      </c>
      <c r="G44" s="213">
        <v>9.3955649105836689E-2</v>
      </c>
      <c r="H44" s="212">
        <f t="shared" si="21"/>
        <v>-194.25758375000004</v>
      </c>
      <c r="I44" s="210">
        <v>168.04857187499999</v>
      </c>
      <c r="J44" s="214">
        <v>4.8260591896637124E-2</v>
      </c>
      <c r="K44" s="206">
        <v>412.98161124999996</v>
      </c>
      <c r="L44" s="213">
        <v>0.11860104956690869</v>
      </c>
      <c r="M44" s="212">
        <f t="shared" si="22"/>
        <v>-244.93303937499996</v>
      </c>
      <c r="N44" s="210">
        <v>0</v>
      </c>
      <c r="O44" s="66">
        <v>29.644999999999939</v>
      </c>
      <c r="P44" s="211">
        <f t="shared" si="23"/>
        <v>-29.644999999999939</v>
      </c>
      <c r="Q44" s="210">
        <v>67.817499999999995</v>
      </c>
      <c r="R44" s="66">
        <v>18.245000000000001</v>
      </c>
      <c r="S44" s="211">
        <f t="shared" si="24"/>
        <v>49.572499999999991</v>
      </c>
      <c r="T44" s="210">
        <v>223.14249999999998</v>
      </c>
      <c r="U44" s="66">
        <v>781.7650000000001</v>
      </c>
      <c r="V44" s="209">
        <f t="shared" si="25"/>
        <v>-558.62250000000017</v>
      </c>
      <c r="W44" s="70">
        <v>290.95999999999998</v>
      </c>
      <c r="X44" s="208">
        <v>8.3558590600165059E-2</v>
      </c>
      <c r="Y44" s="207">
        <f t="shared" si="6"/>
        <v>0.45678475477728891</v>
      </c>
      <c r="Z44" s="206">
        <v>829.65500000000009</v>
      </c>
      <c r="AA44" s="205">
        <v>0.23826231265020678</v>
      </c>
      <c r="AB44" s="204">
        <f t="shared" si="7"/>
        <v>0.39433701478325323</v>
      </c>
      <c r="AC44" s="203">
        <f t="shared" si="26"/>
        <v>-538.69500000000016</v>
      </c>
    </row>
    <row r="45" spans="1:29" ht="15" x14ac:dyDescent="0.2">
      <c r="A45" s="405"/>
      <c r="B45" s="202" t="s">
        <v>13</v>
      </c>
      <c r="C45" s="158">
        <f t="shared" si="0"/>
        <v>0.73748194644483489</v>
      </c>
      <c r="D45" s="153">
        <v>40.527988499999999</v>
      </c>
      <c r="E45" s="157">
        <v>1.1638924934422937E-2</v>
      </c>
      <c r="F45" s="149">
        <v>0</v>
      </c>
      <c r="G45" s="156">
        <v>0</v>
      </c>
      <c r="H45" s="155">
        <f t="shared" si="21"/>
        <v>40.527988499999999</v>
      </c>
      <c r="I45" s="153">
        <v>54.954549999999998</v>
      </c>
      <c r="J45" s="157">
        <v>1.5781979464759077E-2</v>
      </c>
      <c r="K45" s="149">
        <v>0</v>
      </c>
      <c r="L45" s="156">
        <v>0</v>
      </c>
      <c r="M45" s="155">
        <f t="shared" si="22"/>
        <v>54.954549999999998</v>
      </c>
      <c r="N45" s="153">
        <v>7.1054273576010019E-15</v>
      </c>
      <c r="O45" s="21">
        <v>75.982499999999959</v>
      </c>
      <c r="P45" s="154">
        <f t="shared" si="23"/>
        <v>-75.982499999999959</v>
      </c>
      <c r="Q45" s="153">
        <v>99.00500000000001</v>
      </c>
      <c r="R45" s="21">
        <v>18.234999999999999</v>
      </c>
      <c r="S45" s="154">
        <f t="shared" si="24"/>
        <v>80.77000000000001</v>
      </c>
      <c r="T45" s="153">
        <v>113.76499999999999</v>
      </c>
      <c r="U45" s="21">
        <v>2247.0174999999999</v>
      </c>
      <c r="V45" s="152">
        <f t="shared" si="25"/>
        <v>-2133.2525000000001</v>
      </c>
      <c r="W45" s="25">
        <v>212.77</v>
      </c>
      <c r="X45" s="151">
        <v>6.1103798879561182E-2</v>
      </c>
      <c r="Y45" s="150">
        <f t="shared" si="6"/>
        <v>0.19047792686938947</v>
      </c>
      <c r="Z45" s="149">
        <v>2341.2349999999997</v>
      </c>
      <c r="AA45" s="148">
        <v>0.67236148225178749</v>
      </c>
      <c r="AB45" s="147">
        <f t="shared" si="7"/>
        <v>0</v>
      </c>
      <c r="AC45" s="146">
        <f t="shared" si="26"/>
        <v>-2128.4649999999997</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17.984999999999999</v>
      </c>
      <c r="P46" s="196">
        <f t="shared" si="23"/>
        <v>-17.984999999999999</v>
      </c>
      <c r="Q46" s="195">
        <v>110.77000000000001</v>
      </c>
      <c r="R46" s="54">
        <v>0</v>
      </c>
      <c r="S46" s="196">
        <f t="shared" si="24"/>
        <v>110.77000000000001</v>
      </c>
      <c r="T46" s="195">
        <v>151.4325</v>
      </c>
      <c r="U46" s="54">
        <v>0</v>
      </c>
      <c r="V46" s="194">
        <f t="shared" si="25"/>
        <v>151.4325</v>
      </c>
      <c r="W46" s="58">
        <v>262.20249999999999</v>
      </c>
      <c r="X46" s="193">
        <v>7.5299942781962392E-2</v>
      </c>
      <c r="Y46" s="192">
        <f t="shared" si="6"/>
        <v>0</v>
      </c>
      <c r="Z46" s="191">
        <v>17.984999999999999</v>
      </c>
      <c r="AA46" s="190">
        <v>5.1649754331788127E-3</v>
      </c>
      <c r="AB46" s="189">
        <f t="shared" si="7"/>
        <v>0</v>
      </c>
      <c r="AC46" s="188">
        <f t="shared" si="26"/>
        <v>244.21749999999997</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53.0625</v>
      </c>
      <c r="O47" s="43">
        <v>14.260000000000002</v>
      </c>
      <c r="P47" s="182">
        <f t="shared" si="23"/>
        <v>38.802499999999995</v>
      </c>
      <c r="Q47" s="181">
        <v>3.2150000000000003</v>
      </c>
      <c r="R47" s="43">
        <v>0</v>
      </c>
      <c r="S47" s="182">
        <f t="shared" si="24"/>
        <v>3.2150000000000003</v>
      </c>
      <c r="T47" s="181">
        <v>0</v>
      </c>
      <c r="U47" s="43">
        <v>0</v>
      </c>
      <c r="V47" s="180">
        <f t="shared" si="25"/>
        <v>0</v>
      </c>
      <c r="W47" s="47">
        <v>56.277500000000003</v>
      </c>
      <c r="X47" s="179">
        <v>1.616190741854822E-2</v>
      </c>
      <c r="Y47" s="178">
        <f t="shared" si="6"/>
        <v>0</v>
      </c>
      <c r="Z47" s="177">
        <v>14.260000000000002</v>
      </c>
      <c r="AA47" s="176">
        <v>4.0952209995624069E-3</v>
      </c>
      <c r="AB47" s="175">
        <f t="shared" si="7"/>
        <v>0</v>
      </c>
      <c r="AC47" s="174">
        <f t="shared" si="26"/>
        <v>42.017499999999998</v>
      </c>
    </row>
    <row r="48" spans="1:29" ht="15" x14ac:dyDescent="0.2">
      <c r="A48" s="405"/>
      <c r="B48" s="173" t="s">
        <v>10</v>
      </c>
      <c r="C48" s="172">
        <f t="shared" si="0"/>
        <v>0.74764111642138509</v>
      </c>
      <c r="D48" s="167">
        <f>SUM(D36:D47)</f>
        <v>2163.2030622500001</v>
      </c>
      <c r="E48" s="171">
        <v>0.62123384335843812</v>
      </c>
      <c r="F48" s="163">
        <f>SUM(F36:F47)</f>
        <v>2815.7987739999999</v>
      </c>
      <c r="G48" s="170">
        <v>0.80864784500889741</v>
      </c>
      <c r="H48" s="169">
        <f>SUM(H36:H47)</f>
        <v>-652.59571174999996</v>
      </c>
      <c r="I48" s="167">
        <f>SUM(I36:I47)</f>
        <v>2893.3709165224359</v>
      </c>
      <c r="J48" s="171">
        <v>0.83092519888686622</v>
      </c>
      <c r="K48" s="163">
        <f>SUM(K36:K47)</f>
        <v>3733.2869791442304</v>
      </c>
      <c r="L48" s="170">
        <v>1.0721343081615955</v>
      </c>
      <c r="M48" s="169">
        <f t="shared" ref="M48:W48" si="27">SUM(M36:M47)</f>
        <v>-839.91606262179505</v>
      </c>
      <c r="N48" s="167">
        <f t="shared" si="27"/>
        <v>4478.5775000000003</v>
      </c>
      <c r="O48" s="32">
        <f t="shared" si="27"/>
        <v>3302.7400000000011</v>
      </c>
      <c r="P48" s="168">
        <f t="shared" si="27"/>
        <v>1175.8374999999996</v>
      </c>
      <c r="Q48" s="167">
        <f t="shared" si="27"/>
        <v>770.15749999999991</v>
      </c>
      <c r="R48" s="32">
        <f t="shared" si="27"/>
        <v>122.88250000000001</v>
      </c>
      <c r="S48" s="168">
        <f t="shared" si="27"/>
        <v>647.27499999999998</v>
      </c>
      <c r="T48" s="167">
        <f t="shared" si="27"/>
        <v>20863.329999999998</v>
      </c>
      <c r="U48" s="32">
        <f t="shared" si="27"/>
        <v>13569.522499999999</v>
      </c>
      <c r="V48" s="166">
        <f t="shared" si="27"/>
        <v>7293.8074999999981</v>
      </c>
      <c r="W48" s="36">
        <f t="shared" si="27"/>
        <v>26112.064999999995</v>
      </c>
      <c r="X48" s="165">
        <v>7.4989254504395753</v>
      </c>
      <c r="Y48" s="164">
        <f t="shared" si="6"/>
        <v>8.2843048309277745E-2</v>
      </c>
      <c r="Z48" s="163">
        <f>SUM(Z36:Z47)</f>
        <v>16995.145</v>
      </c>
      <c r="AA48" s="162">
        <v>4.8807065003231438</v>
      </c>
      <c r="AB48" s="161">
        <f t="shared" si="7"/>
        <v>0.16568253898392746</v>
      </c>
      <c r="AC48" s="160">
        <f>SUM(AC36:AC47)</f>
        <v>9116.9199999999983</v>
      </c>
    </row>
    <row r="49" spans="1:29" ht="15" x14ac:dyDescent="0.2">
      <c r="A49" s="405"/>
      <c r="B49" s="159" t="s">
        <v>9</v>
      </c>
      <c r="C49" s="158">
        <f t="shared" si="0"/>
        <v>0.74801448700676043</v>
      </c>
      <c r="D49" s="153">
        <f>SUM(D39:D44)</f>
        <v>2119.72126475</v>
      </c>
      <c r="E49" s="157">
        <v>0.6087466364713684</v>
      </c>
      <c r="F49" s="149">
        <f>SUM(F39:F44)</f>
        <v>2815.7987739999999</v>
      </c>
      <c r="G49" s="156">
        <v>0.80864784500889741</v>
      </c>
      <c r="H49" s="155">
        <f>SUM(H39:H44)</f>
        <v>-696.07750924999982</v>
      </c>
      <c r="I49" s="153">
        <f>SUM(I39:I44)</f>
        <v>2833.7970742147436</v>
      </c>
      <c r="J49" s="157">
        <v>0.81381663997888143</v>
      </c>
      <c r="K49" s="149">
        <f>SUM(K39:K44)</f>
        <v>3733.2869791442304</v>
      </c>
      <c r="L49" s="156">
        <v>1.0721343081615955</v>
      </c>
      <c r="M49" s="155">
        <f t="shared" ref="M49:W49" si="28">SUM(M39:M44)</f>
        <v>-899.48990492948724</v>
      </c>
      <c r="N49" s="153">
        <f t="shared" si="28"/>
        <v>4342.5349999999999</v>
      </c>
      <c r="O49" s="21">
        <f t="shared" si="28"/>
        <v>3136.1325000000006</v>
      </c>
      <c r="P49" s="154">
        <f t="shared" si="28"/>
        <v>1206.4024999999995</v>
      </c>
      <c r="Q49" s="153">
        <f t="shared" si="28"/>
        <v>444.17499999999995</v>
      </c>
      <c r="R49" s="21">
        <f t="shared" si="28"/>
        <v>93.962500000000006</v>
      </c>
      <c r="S49" s="154">
        <f t="shared" si="28"/>
        <v>350.21250000000003</v>
      </c>
      <c r="T49" s="153">
        <f t="shared" si="28"/>
        <v>19552.722500000003</v>
      </c>
      <c r="U49" s="21">
        <f t="shared" si="28"/>
        <v>11322.460000000001</v>
      </c>
      <c r="V49" s="152">
        <f t="shared" si="28"/>
        <v>8230.2624999999989</v>
      </c>
      <c r="W49" s="25">
        <f t="shared" si="28"/>
        <v>24339.432499999995</v>
      </c>
      <c r="X49" s="151">
        <v>6.9898565978411185</v>
      </c>
      <c r="Y49" s="150">
        <f t="shared" si="6"/>
        <v>8.7090003628884957E-2</v>
      </c>
      <c r="Z49" s="149">
        <f>SUM(Z39:Z44)</f>
        <v>14552.555000000002</v>
      </c>
      <c r="AA49" s="148">
        <v>4.1792376460930507</v>
      </c>
      <c r="AB49" s="147">
        <f t="shared" si="7"/>
        <v>0.19349171152419622</v>
      </c>
      <c r="AC49" s="146">
        <f>SUM(AC39:AC44)</f>
        <v>9786.8774999999969</v>
      </c>
    </row>
    <row r="50" spans="1:29" ht="15.75" thickBot="1" x14ac:dyDescent="0.25">
      <c r="A50" s="422"/>
      <c r="B50" s="145" t="s">
        <v>8</v>
      </c>
      <c r="C50" s="144">
        <f t="shared" si="0"/>
        <v>0.72988069621934615</v>
      </c>
      <c r="D50" s="139">
        <f>SUM(D36:D38,D45:D47)</f>
        <v>43.481797499999999</v>
      </c>
      <c r="E50" s="143">
        <v>1.2487206887069634E-2</v>
      </c>
      <c r="F50" s="135">
        <f>SUM(F36:F38,F45:F47)</f>
        <v>0</v>
      </c>
      <c r="G50" s="142">
        <v>0</v>
      </c>
      <c r="H50" s="141">
        <f>SUM(H36:H38,H45:H47)</f>
        <v>43.481797499999999</v>
      </c>
      <c r="I50" s="139">
        <f>SUM(I36:I38,I45:I47)</f>
        <v>59.573842307692303</v>
      </c>
      <c r="J50" s="143">
        <v>1.7108558907984787E-2</v>
      </c>
      <c r="K50" s="135">
        <f>SUM(K36:K38,K45:K47)</f>
        <v>0</v>
      </c>
      <c r="L50" s="142">
        <v>0</v>
      </c>
      <c r="M50" s="141">
        <f t="shared" ref="M50:W50" si="29">SUM(M36:M38,M45:M47)</f>
        <v>59.573842307692303</v>
      </c>
      <c r="N50" s="139">
        <f t="shared" si="29"/>
        <v>136.04250000000002</v>
      </c>
      <c r="O50" s="10">
        <f t="shared" si="29"/>
        <v>166.60749999999996</v>
      </c>
      <c r="P50" s="140">
        <f t="shared" si="29"/>
        <v>-30.564999999999941</v>
      </c>
      <c r="Q50" s="139">
        <f t="shared" si="29"/>
        <v>325.98250000000002</v>
      </c>
      <c r="R50" s="10">
        <f t="shared" si="29"/>
        <v>28.92</v>
      </c>
      <c r="S50" s="140">
        <f t="shared" si="29"/>
        <v>297.06249999999994</v>
      </c>
      <c r="T50" s="139">
        <f t="shared" si="29"/>
        <v>1310.6074999999996</v>
      </c>
      <c r="U50" s="10">
        <f t="shared" si="29"/>
        <v>2247.0625</v>
      </c>
      <c r="V50" s="138">
        <f t="shared" si="29"/>
        <v>-936.45500000000027</v>
      </c>
      <c r="W50" s="14">
        <f t="shared" si="29"/>
        <v>1772.6324999999995</v>
      </c>
      <c r="X50" s="137">
        <v>0.50906885259845702</v>
      </c>
      <c r="Y50" s="136">
        <f t="shared" si="6"/>
        <v>2.4529504846605269E-2</v>
      </c>
      <c r="Z50" s="135">
        <f>SUM(Z36:Z38,Z45:Z47)</f>
        <v>2442.59</v>
      </c>
      <c r="AA50" s="134">
        <v>0.70146885423009386</v>
      </c>
      <c r="AB50" s="133">
        <f t="shared" si="7"/>
        <v>0</v>
      </c>
      <c r="AC50" s="132">
        <f>SUM(AC36:AC38,AC45:AC47)</f>
        <v>-669.95749999999987</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231</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B52:AC52"/>
    <mergeCell ref="B53:AC53"/>
    <mergeCell ref="A62:AC62"/>
    <mergeCell ref="A56:AC56"/>
    <mergeCell ref="A57:AC57"/>
    <mergeCell ref="A58:AC58"/>
    <mergeCell ref="A59:AC59"/>
    <mergeCell ref="A60:AC60"/>
    <mergeCell ref="A61:AC61"/>
    <mergeCell ref="A55:AC55"/>
    <mergeCell ref="C3:C4"/>
    <mergeCell ref="W3:X4"/>
    <mergeCell ref="Y3:Y4"/>
    <mergeCell ref="AB3:AB4"/>
    <mergeCell ref="AC3:AC4"/>
    <mergeCell ref="D4:E4"/>
    <mergeCell ref="F4:G4"/>
    <mergeCell ref="I4:J4"/>
    <mergeCell ref="K4:L4"/>
    <mergeCell ref="Z3:AA4"/>
    <mergeCell ref="A6:A20"/>
    <mergeCell ref="A21:A35"/>
    <mergeCell ref="A36:A50"/>
    <mergeCell ref="A3:A5"/>
    <mergeCell ref="B3:B5"/>
  </mergeCells>
  <pageMargins left="0.7" right="0.3" top="0.7" bottom="0.7" header="0.3" footer="0.3"/>
  <pageSetup paperSize="3" scale="68" orientation="landscape" r:id="rId1"/>
  <headerFooter>
    <oddFooter>&amp;L&amp;Z&amp;F
Tab: &amp;A&amp;R&amp;D &amp;T
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PabloFdrMud!A1</f>
        <v>FIIP DIVERSION: Pablo Feeder Canal from Mud Creek to Flathead Pump Canal</v>
      </c>
      <c r="C1" s="288"/>
      <c r="D1" s="288"/>
      <c r="E1" s="288"/>
      <c r="F1" s="288"/>
      <c r="G1" s="288"/>
      <c r="H1" s="288"/>
      <c r="I1" s="288"/>
      <c r="J1" s="288"/>
      <c r="K1" s="288"/>
      <c r="L1" s="288"/>
      <c r="M1" s="288"/>
      <c r="N1" s="288"/>
      <c r="O1" s="288"/>
    </row>
    <row r="2" spans="2:15" ht="23.25" x14ac:dyDescent="0.35">
      <c r="B2" s="289" t="str">
        <f>PabloFdrMud!A2</f>
        <v>3,482 Acres (96% Sprinkler / 4% Flood)</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6.5703125" bestFit="1" customWidth="1"/>
    <col min="24" max="24" width="6.42578125" bestFit="1" customWidth="1"/>
    <col min="25" max="25" width="9.140625" bestFit="1" customWidth="1"/>
    <col min="26" max="26" width="6.570312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234</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300</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174</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92">
        <v>0</v>
      </c>
      <c r="X6" s="237">
        <v>0</v>
      </c>
      <c r="Y6" s="236">
        <f t="shared" ref="Y6:Y50" si="6">IFERROR(D6/W6,1)</f>
        <v>1</v>
      </c>
      <c r="Z6" s="235">
        <v>0</v>
      </c>
      <c r="AA6" s="234">
        <v>0</v>
      </c>
      <c r="AB6" s="233">
        <f t="shared" ref="AB6:AB50" si="7">IFERROR(F6/Z6,1)</f>
        <v>1</v>
      </c>
      <c r="AC6" s="232">
        <f t="shared" ref="AC6:AC17" si="8">W6-Z6</f>
        <v>0</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70">
        <v>0</v>
      </c>
      <c r="X7" s="208">
        <v>0</v>
      </c>
      <c r="Y7" s="207">
        <f t="shared" si="6"/>
        <v>1</v>
      </c>
      <c r="Z7" s="206">
        <v>0</v>
      </c>
      <c r="AA7" s="205">
        <v>0</v>
      </c>
      <c r="AB7" s="204">
        <f t="shared" si="7"/>
        <v>1</v>
      </c>
      <c r="AC7" s="203">
        <f t="shared" si="8"/>
        <v>0</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81">
        <v>0</v>
      </c>
      <c r="X8" s="223">
        <v>0</v>
      </c>
      <c r="Y8" s="222">
        <f t="shared" si="6"/>
        <v>1</v>
      </c>
      <c r="Z8" s="221">
        <v>0</v>
      </c>
      <c r="AA8" s="220">
        <v>0</v>
      </c>
      <c r="AB8" s="219">
        <f t="shared" si="7"/>
        <v>1</v>
      </c>
      <c r="AC8" s="218">
        <f t="shared" si="8"/>
        <v>0</v>
      </c>
    </row>
    <row r="9" spans="1:30" ht="15" x14ac:dyDescent="0.2">
      <c r="A9" s="405"/>
      <c r="B9" s="201" t="s">
        <v>19</v>
      </c>
      <c r="C9" s="200">
        <f t="shared" si="0"/>
        <v>1</v>
      </c>
      <c r="D9" s="195">
        <v>0</v>
      </c>
      <c r="E9" s="199">
        <v>0</v>
      </c>
      <c r="F9" s="191">
        <v>18.221815500000002</v>
      </c>
      <c r="G9" s="198">
        <v>5.2538594882450924E-3</v>
      </c>
      <c r="H9" s="197">
        <f t="shared" si="1"/>
        <v>-18.221815500000002</v>
      </c>
      <c r="I9" s="195">
        <v>0</v>
      </c>
      <c r="J9" s="199">
        <v>0</v>
      </c>
      <c r="K9" s="191">
        <v>29.390025000000001</v>
      </c>
      <c r="L9" s="198">
        <v>8.473966916524342E-3</v>
      </c>
      <c r="M9" s="197">
        <f t="shared" si="2"/>
        <v>-29.390025000000001</v>
      </c>
      <c r="N9" s="195">
        <v>0</v>
      </c>
      <c r="O9" s="54">
        <v>19.800000000000217</v>
      </c>
      <c r="P9" s="196">
        <f t="shared" si="3"/>
        <v>-19.800000000000217</v>
      </c>
      <c r="Q9" s="195">
        <v>0</v>
      </c>
      <c r="R9" s="54">
        <v>2.2149999999997823</v>
      </c>
      <c r="S9" s="196">
        <f t="shared" si="4"/>
        <v>-2.2149999999997823</v>
      </c>
      <c r="T9" s="195">
        <v>0</v>
      </c>
      <c r="U9" s="54">
        <v>11.0075</v>
      </c>
      <c r="V9" s="194">
        <f t="shared" si="5"/>
        <v>-11.0075</v>
      </c>
      <c r="W9" s="58">
        <v>0</v>
      </c>
      <c r="X9" s="193">
        <v>0</v>
      </c>
      <c r="Y9" s="192">
        <f t="shared" si="6"/>
        <v>1</v>
      </c>
      <c r="Z9" s="191">
        <v>33.022500000000001</v>
      </c>
      <c r="AA9" s="190">
        <v>9.5213111421621824E-3</v>
      </c>
      <c r="AB9" s="189">
        <f t="shared" si="7"/>
        <v>0.55180000000000007</v>
      </c>
      <c r="AC9" s="188">
        <f t="shared" si="8"/>
        <v>-33.022500000000001</v>
      </c>
    </row>
    <row r="10" spans="1:30" ht="15" x14ac:dyDescent="0.2">
      <c r="A10" s="405"/>
      <c r="B10" s="217" t="s">
        <v>18</v>
      </c>
      <c r="C10" s="215">
        <f t="shared" si="0"/>
        <v>0.67</v>
      </c>
      <c r="D10" s="210">
        <v>93.54638700000001</v>
      </c>
      <c r="E10" s="214">
        <v>2.6972041943348932E-2</v>
      </c>
      <c r="F10" s="206">
        <v>135.09025200000002</v>
      </c>
      <c r="G10" s="213">
        <v>3.8950301205696029E-2</v>
      </c>
      <c r="H10" s="212">
        <f t="shared" si="1"/>
        <v>-41.543865000000011</v>
      </c>
      <c r="I10" s="210">
        <v>139.62147313432837</v>
      </c>
      <c r="J10" s="214">
        <v>4.0256779019923777E-2</v>
      </c>
      <c r="K10" s="206">
        <v>201.62724179104478</v>
      </c>
      <c r="L10" s="213">
        <v>5.813477791894929E-2</v>
      </c>
      <c r="M10" s="212">
        <f t="shared" si="2"/>
        <v>-62.005768656716413</v>
      </c>
      <c r="N10" s="210">
        <v>145.76080798029267</v>
      </c>
      <c r="O10" s="66">
        <v>198.74500000000003</v>
      </c>
      <c r="P10" s="211">
        <f t="shared" si="3"/>
        <v>-52.984192019707365</v>
      </c>
      <c r="Q10" s="210">
        <v>0.63450406423821903</v>
      </c>
      <c r="R10" s="66">
        <v>0.71499999999999797</v>
      </c>
      <c r="S10" s="211">
        <f t="shared" si="4"/>
        <v>-8.0495935761778936E-2</v>
      </c>
      <c r="T10" s="210">
        <v>12.859687955469148</v>
      </c>
      <c r="U10" s="66">
        <v>30.52000000000001</v>
      </c>
      <c r="V10" s="209">
        <f t="shared" si="5"/>
        <v>-17.660312044530862</v>
      </c>
      <c r="W10" s="70">
        <v>159.25500000000005</v>
      </c>
      <c r="X10" s="208">
        <v>4.5917674401343103E-2</v>
      </c>
      <c r="Y10" s="207">
        <f t="shared" si="6"/>
        <v>0.58739999999999992</v>
      </c>
      <c r="Z10" s="206">
        <v>229.98000000000005</v>
      </c>
      <c r="AA10" s="205">
        <v>6.6309671783615992E-2</v>
      </c>
      <c r="AB10" s="204">
        <f t="shared" si="7"/>
        <v>0.58739999999999992</v>
      </c>
      <c r="AC10" s="203">
        <f t="shared" si="8"/>
        <v>-70.724999999999994</v>
      </c>
    </row>
    <row r="11" spans="1:30" ht="15" x14ac:dyDescent="0.2">
      <c r="A11" s="405"/>
      <c r="B11" s="217" t="s">
        <v>17</v>
      </c>
      <c r="C11" s="215">
        <f t="shared" si="0"/>
        <v>0.72</v>
      </c>
      <c r="D11" s="210">
        <v>342.69358775000001</v>
      </c>
      <c r="E11" s="214">
        <v>9.8808154103372556E-2</v>
      </c>
      <c r="F11" s="206">
        <v>454.25869224999997</v>
      </c>
      <c r="G11" s="213">
        <v>0.13097549694735244</v>
      </c>
      <c r="H11" s="212">
        <f t="shared" si="1"/>
        <v>-111.56510449999996</v>
      </c>
      <c r="I11" s="210">
        <v>475.96331631944446</v>
      </c>
      <c r="J11" s="214">
        <v>0.13723354736579521</v>
      </c>
      <c r="K11" s="206">
        <v>630.91485034722211</v>
      </c>
      <c r="L11" s="213">
        <v>0.18191041242687839</v>
      </c>
      <c r="M11" s="212">
        <f t="shared" si="2"/>
        <v>-154.95153402777765</v>
      </c>
      <c r="N11" s="210">
        <v>506.7354741107161</v>
      </c>
      <c r="O11" s="66">
        <v>663.20499999999925</v>
      </c>
      <c r="P11" s="211">
        <f t="shared" si="3"/>
        <v>-156.46952588928315</v>
      </c>
      <c r="Q11" s="210">
        <v>2.0198815603606488</v>
      </c>
      <c r="R11" s="66">
        <v>8.8299999999999645</v>
      </c>
      <c r="S11" s="211">
        <f t="shared" si="4"/>
        <v>-6.8101184396393162</v>
      </c>
      <c r="T11" s="210">
        <v>33.56714432892327</v>
      </c>
      <c r="U11" s="66">
        <v>46.842500000000712</v>
      </c>
      <c r="V11" s="209">
        <f t="shared" si="5"/>
        <v>-13.275355671077442</v>
      </c>
      <c r="W11" s="70">
        <v>542.32249999999999</v>
      </c>
      <c r="X11" s="208">
        <v>0.15636675756191257</v>
      </c>
      <c r="Y11" s="207">
        <f t="shared" si="6"/>
        <v>0.63190000000000002</v>
      </c>
      <c r="Z11" s="206">
        <v>718.87749999999983</v>
      </c>
      <c r="AA11" s="205">
        <v>0.20727250664243144</v>
      </c>
      <c r="AB11" s="204">
        <f t="shared" si="7"/>
        <v>0.63190000000000013</v>
      </c>
      <c r="AC11" s="203">
        <f t="shared" si="8"/>
        <v>-176.55499999999984</v>
      </c>
    </row>
    <row r="12" spans="1:30" ht="15" x14ac:dyDescent="0.2">
      <c r="A12" s="405"/>
      <c r="B12" s="217" t="s">
        <v>16</v>
      </c>
      <c r="C12" s="215">
        <f t="shared" si="0"/>
        <v>0.72</v>
      </c>
      <c r="D12" s="210">
        <v>740.31350324999994</v>
      </c>
      <c r="E12" s="214">
        <v>0.21345310600703996</v>
      </c>
      <c r="F12" s="206">
        <v>916.766839</v>
      </c>
      <c r="G12" s="213">
        <v>0.2643295425523659</v>
      </c>
      <c r="H12" s="212">
        <f t="shared" si="1"/>
        <v>-176.45333575000006</v>
      </c>
      <c r="I12" s="210">
        <v>1028.2131989583334</v>
      </c>
      <c r="J12" s="214">
        <v>0.29646264723199994</v>
      </c>
      <c r="K12" s="206">
        <v>1273.287276388889</v>
      </c>
      <c r="L12" s="213">
        <v>0.3671243646560638</v>
      </c>
      <c r="M12" s="212">
        <f t="shared" si="2"/>
        <v>-245.07407743055569</v>
      </c>
      <c r="N12" s="210">
        <v>757.56032252546856</v>
      </c>
      <c r="O12" s="66">
        <v>804.1825000000008</v>
      </c>
      <c r="P12" s="211">
        <f t="shared" si="3"/>
        <v>-46.622177474532236</v>
      </c>
      <c r="Q12" s="210">
        <v>7.879999999999999</v>
      </c>
      <c r="R12" s="66">
        <v>22.129999999999821</v>
      </c>
      <c r="S12" s="211">
        <f t="shared" si="4"/>
        <v>-14.249999999999822</v>
      </c>
      <c r="T12" s="210">
        <v>406.12717747453144</v>
      </c>
      <c r="U12" s="66">
        <v>624.49749999999949</v>
      </c>
      <c r="V12" s="209">
        <f t="shared" si="5"/>
        <v>-218.37032252546805</v>
      </c>
      <c r="W12" s="70">
        <v>1171.5675000000001</v>
      </c>
      <c r="X12" s="208">
        <v>0.33779570502775752</v>
      </c>
      <c r="Y12" s="207">
        <f t="shared" si="6"/>
        <v>0.63189999999999991</v>
      </c>
      <c r="Z12" s="206">
        <v>1450.81</v>
      </c>
      <c r="AA12" s="205">
        <v>0.41830913523083696</v>
      </c>
      <c r="AB12" s="204">
        <f t="shared" si="7"/>
        <v>0.63190000000000002</v>
      </c>
      <c r="AC12" s="203">
        <f t="shared" si="8"/>
        <v>-279.24249999999984</v>
      </c>
    </row>
    <row r="13" spans="1:30" ht="15" x14ac:dyDescent="0.2">
      <c r="A13" s="405"/>
      <c r="B13" s="217" t="s">
        <v>15</v>
      </c>
      <c r="C13" s="215">
        <f t="shared" si="0"/>
        <v>0.76999999999999991</v>
      </c>
      <c r="D13" s="210">
        <v>821.48272699999995</v>
      </c>
      <c r="E13" s="214">
        <v>0.23685646532111024</v>
      </c>
      <c r="F13" s="206">
        <v>766.88710100000003</v>
      </c>
      <c r="G13" s="213">
        <v>0.22111501853378013</v>
      </c>
      <c r="H13" s="212">
        <f t="shared" si="1"/>
        <v>54.595625999999925</v>
      </c>
      <c r="I13" s="210">
        <v>1066.8606844155845</v>
      </c>
      <c r="J13" s="214">
        <v>0.30760579911832503</v>
      </c>
      <c r="K13" s="206">
        <v>995.95727402597402</v>
      </c>
      <c r="L13" s="213">
        <v>0.28716236173218196</v>
      </c>
      <c r="M13" s="212">
        <f t="shared" si="2"/>
        <v>70.903410389610485</v>
      </c>
      <c r="N13" s="210">
        <v>599.35463857478135</v>
      </c>
      <c r="O13" s="66">
        <v>223.3124999999996</v>
      </c>
      <c r="P13" s="211">
        <f t="shared" si="3"/>
        <v>376.04213857478175</v>
      </c>
      <c r="Q13" s="210">
        <v>61.245000000000005</v>
      </c>
      <c r="R13" s="66">
        <v>26.192499999999729</v>
      </c>
      <c r="S13" s="211">
        <f t="shared" si="4"/>
        <v>35.052500000000279</v>
      </c>
      <c r="T13" s="210">
        <v>553.8928614252186</v>
      </c>
      <c r="U13" s="66">
        <v>884.2725000000006</v>
      </c>
      <c r="V13" s="209">
        <f t="shared" si="5"/>
        <v>-330.37963857478201</v>
      </c>
      <c r="W13" s="70">
        <v>1214.4924999999998</v>
      </c>
      <c r="X13" s="208">
        <v>0.35017218409389445</v>
      </c>
      <c r="Y13" s="207">
        <f t="shared" si="6"/>
        <v>0.6764</v>
      </c>
      <c r="Z13" s="206">
        <v>1133.7774999999999</v>
      </c>
      <c r="AA13" s="205">
        <v>0.32689979085419885</v>
      </c>
      <c r="AB13" s="204">
        <f t="shared" si="7"/>
        <v>0.67640000000000011</v>
      </c>
      <c r="AC13" s="203">
        <f t="shared" si="8"/>
        <v>80.714999999999918</v>
      </c>
    </row>
    <row r="14" spans="1:30" ht="15" x14ac:dyDescent="0.2">
      <c r="A14" s="405"/>
      <c r="B14" s="262" t="s">
        <v>14</v>
      </c>
      <c r="C14" s="186">
        <f t="shared" si="0"/>
        <v>0.77000000000000013</v>
      </c>
      <c r="D14" s="181">
        <v>298.99078299999996</v>
      </c>
      <c r="E14" s="185">
        <v>8.6207412155327151E-2</v>
      </c>
      <c r="F14" s="177">
        <v>365.05646200000001</v>
      </c>
      <c r="G14" s="184">
        <v>0.10525599694629133</v>
      </c>
      <c r="H14" s="183">
        <f t="shared" si="1"/>
        <v>-66.065679000000046</v>
      </c>
      <c r="I14" s="181">
        <v>388.29971818181809</v>
      </c>
      <c r="J14" s="185">
        <v>0.11195767812380147</v>
      </c>
      <c r="K14" s="177">
        <v>474.09930129870122</v>
      </c>
      <c r="L14" s="184">
        <v>0.13669609993024845</v>
      </c>
      <c r="M14" s="183">
        <f t="shared" si="2"/>
        <v>-85.799583116883127</v>
      </c>
      <c r="N14" s="181">
        <v>251.82744704120478</v>
      </c>
      <c r="O14" s="43">
        <v>117.19749999999993</v>
      </c>
      <c r="P14" s="182">
        <f t="shared" si="3"/>
        <v>134.62994704120484</v>
      </c>
      <c r="Q14" s="181">
        <v>18.252500000000303</v>
      </c>
      <c r="R14" s="43">
        <v>19.102500000000202</v>
      </c>
      <c r="S14" s="182">
        <f t="shared" si="4"/>
        <v>-0.84999999999989839</v>
      </c>
      <c r="T14" s="181">
        <v>171.95255295879491</v>
      </c>
      <c r="U14" s="43">
        <v>403.40499999999986</v>
      </c>
      <c r="V14" s="180">
        <f t="shared" si="5"/>
        <v>-231.45244704120495</v>
      </c>
      <c r="W14" s="47">
        <v>442.03249999999997</v>
      </c>
      <c r="X14" s="179">
        <v>0.12745034322195026</v>
      </c>
      <c r="Y14" s="178">
        <f t="shared" si="6"/>
        <v>0.6764</v>
      </c>
      <c r="Z14" s="177">
        <v>539.70499999999993</v>
      </c>
      <c r="AA14" s="176">
        <v>0.15561205935288483</v>
      </c>
      <c r="AB14" s="175">
        <f t="shared" si="7"/>
        <v>0.67640000000000011</v>
      </c>
      <c r="AC14" s="174">
        <f t="shared" si="8"/>
        <v>-97.672499999999957</v>
      </c>
    </row>
    <row r="15" spans="1:30" ht="15" x14ac:dyDescent="0.2">
      <c r="A15" s="405"/>
      <c r="B15" s="202" t="s">
        <v>13</v>
      </c>
      <c r="C15" s="158">
        <f t="shared" si="0"/>
        <v>0.72</v>
      </c>
      <c r="D15" s="153">
        <v>18.06760075</v>
      </c>
      <c r="E15" s="157">
        <v>5.2093950485194327E-3</v>
      </c>
      <c r="F15" s="149">
        <v>0</v>
      </c>
      <c r="G15" s="156">
        <v>0</v>
      </c>
      <c r="H15" s="155">
        <f t="shared" si="1"/>
        <v>18.06760075</v>
      </c>
      <c r="I15" s="153">
        <v>25.093889930555559</v>
      </c>
      <c r="J15" s="157">
        <v>7.2352709007214343E-3</v>
      </c>
      <c r="K15" s="149">
        <v>0</v>
      </c>
      <c r="L15" s="156">
        <v>0</v>
      </c>
      <c r="M15" s="155">
        <f t="shared" si="2"/>
        <v>25.093889930555559</v>
      </c>
      <c r="N15" s="153">
        <v>26.182929472946128</v>
      </c>
      <c r="O15" s="21">
        <v>0</v>
      </c>
      <c r="P15" s="154">
        <f t="shared" si="3"/>
        <v>26.182929472946128</v>
      </c>
      <c r="Q15" s="153">
        <v>0.42499999999999999</v>
      </c>
      <c r="R15" s="21">
        <v>0</v>
      </c>
      <c r="S15" s="154">
        <f t="shared" si="4"/>
        <v>0.42499999999999999</v>
      </c>
      <c r="T15" s="153">
        <v>1.9845705270538723</v>
      </c>
      <c r="U15" s="21">
        <v>0</v>
      </c>
      <c r="V15" s="152">
        <f t="shared" si="5"/>
        <v>1.9845705270538723</v>
      </c>
      <c r="W15" s="25">
        <v>28.592500000000001</v>
      </c>
      <c r="X15" s="151">
        <v>8.2440181176126476E-3</v>
      </c>
      <c r="Y15" s="150">
        <f t="shared" si="6"/>
        <v>0.63190000000000002</v>
      </c>
      <c r="Z15" s="149">
        <v>0</v>
      </c>
      <c r="AA15" s="148">
        <v>0</v>
      </c>
      <c r="AB15" s="147">
        <f t="shared" si="7"/>
        <v>1</v>
      </c>
      <c r="AC15" s="146">
        <f t="shared" si="8"/>
        <v>28.592500000000001</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58">
        <v>0</v>
      </c>
      <c r="X16" s="193">
        <v>0</v>
      </c>
      <c r="Y16" s="192">
        <f t="shared" si="6"/>
        <v>1</v>
      </c>
      <c r="Z16" s="191">
        <v>0</v>
      </c>
      <c r="AA16" s="190">
        <v>0</v>
      </c>
      <c r="AB16" s="189">
        <f t="shared" si="7"/>
        <v>1</v>
      </c>
      <c r="AC16" s="188">
        <f t="shared" si="8"/>
        <v>0</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47">
        <v>0</v>
      </c>
      <c r="X17" s="179">
        <v>0</v>
      </c>
      <c r="Y17" s="178">
        <f t="shared" si="6"/>
        <v>1</v>
      </c>
      <c r="Z17" s="177">
        <v>0</v>
      </c>
      <c r="AA17" s="176">
        <v>0</v>
      </c>
      <c r="AB17" s="175">
        <f t="shared" si="7"/>
        <v>1</v>
      </c>
      <c r="AC17" s="174">
        <f t="shared" si="8"/>
        <v>0</v>
      </c>
    </row>
    <row r="18" spans="1:29" ht="15" x14ac:dyDescent="0.2">
      <c r="A18" s="405"/>
      <c r="B18" s="173" t="s">
        <v>10</v>
      </c>
      <c r="C18" s="172">
        <f t="shared" si="0"/>
        <v>0.74105500822584192</v>
      </c>
      <c r="D18" s="167">
        <f>SUM(D6:D17)</f>
        <v>2315.0945887499997</v>
      </c>
      <c r="E18" s="171">
        <v>0.6675065745787182</v>
      </c>
      <c r="F18" s="163">
        <f>SUM(F6:F17)</f>
        <v>2656.2811617499997</v>
      </c>
      <c r="G18" s="170">
        <v>0.76588021567373088</v>
      </c>
      <c r="H18" s="169">
        <f>SUM(H6:H17)</f>
        <v>-341.18657300000018</v>
      </c>
      <c r="I18" s="167">
        <f>SUM(I6:I17)</f>
        <v>3124.0522809400645</v>
      </c>
      <c r="J18" s="171">
        <v>0.90075172176056695</v>
      </c>
      <c r="K18" s="163">
        <f>SUM(K6:K17)</f>
        <v>3605.2759688518317</v>
      </c>
      <c r="L18" s="170">
        <v>1.0395019835808463</v>
      </c>
      <c r="M18" s="169">
        <f t="shared" ref="M18:W18" si="9">SUM(M6:M17)</f>
        <v>-481.22368791176683</v>
      </c>
      <c r="N18" s="167">
        <f t="shared" si="9"/>
        <v>2287.4216197054093</v>
      </c>
      <c r="O18" s="32">
        <f t="shared" si="9"/>
        <v>2026.4424999999999</v>
      </c>
      <c r="P18" s="168">
        <f t="shared" si="9"/>
        <v>260.97911970540974</v>
      </c>
      <c r="Q18" s="167">
        <f t="shared" si="9"/>
        <v>90.456885624599167</v>
      </c>
      <c r="R18" s="32">
        <f t="shared" si="9"/>
        <v>79.184999999999505</v>
      </c>
      <c r="S18" s="168">
        <f t="shared" si="9"/>
        <v>11.271885624599683</v>
      </c>
      <c r="T18" s="167">
        <f t="shared" si="9"/>
        <v>1180.3839946699911</v>
      </c>
      <c r="U18" s="32">
        <f t="shared" si="9"/>
        <v>2000.5450000000005</v>
      </c>
      <c r="V18" s="166">
        <f t="shared" si="9"/>
        <v>-820.1610053300094</v>
      </c>
      <c r="W18" s="36">
        <f t="shared" si="9"/>
        <v>3558.2624999999998</v>
      </c>
      <c r="X18" s="165">
        <v>1.0259466824244705</v>
      </c>
      <c r="Y18" s="164">
        <f t="shared" si="6"/>
        <v>0.6506250139639782</v>
      </c>
      <c r="Z18" s="163">
        <f>SUM(Z6:Z17)</f>
        <v>4106.1724999999997</v>
      </c>
      <c r="AA18" s="162">
        <v>1.1839244750061302</v>
      </c>
      <c r="AB18" s="161">
        <f t="shared" si="7"/>
        <v>0.64689955469479177</v>
      </c>
      <c r="AC18" s="160">
        <f>SUM(AC6:AC17)</f>
        <v>-547.90999999999963</v>
      </c>
    </row>
    <row r="19" spans="1:29" ht="15" x14ac:dyDescent="0.2">
      <c r="A19" s="405"/>
      <c r="B19" s="159" t="s">
        <v>9</v>
      </c>
      <c r="C19" s="158">
        <f t="shared" si="0"/>
        <v>0.74122550166016454</v>
      </c>
      <c r="D19" s="153">
        <f>SUM(D9:D14)</f>
        <v>2297.0269879999996</v>
      </c>
      <c r="E19" s="157">
        <v>0.66229717953019873</v>
      </c>
      <c r="F19" s="149">
        <f>SUM(F9:F14)</f>
        <v>2656.2811617499997</v>
      </c>
      <c r="G19" s="156">
        <v>0.76588021567373088</v>
      </c>
      <c r="H19" s="155">
        <f>SUM(H9:H14)</f>
        <v>-359.25417375000018</v>
      </c>
      <c r="I19" s="153">
        <f>SUM(I9:I14)</f>
        <v>3098.9583910095089</v>
      </c>
      <c r="J19" s="157">
        <v>0.89351645085984543</v>
      </c>
      <c r="K19" s="149">
        <f>SUM(K9:K14)</f>
        <v>3605.2759688518317</v>
      </c>
      <c r="L19" s="156">
        <v>1.0395019835808463</v>
      </c>
      <c r="M19" s="155">
        <f t="shared" ref="M19:W19" si="10">SUM(M9:M14)</f>
        <v>-506.31757784232241</v>
      </c>
      <c r="N19" s="153">
        <f t="shared" si="10"/>
        <v>2261.2386902324633</v>
      </c>
      <c r="O19" s="21">
        <f t="shared" si="10"/>
        <v>2026.4424999999999</v>
      </c>
      <c r="P19" s="154">
        <f t="shared" si="10"/>
        <v>234.79619023246363</v>
      </c>
      <c r="Q19" s="153">
        <f t="shared" si="10"/>
        <v>90.03188562459917</v>
      </c>
      <c r="R19" s="21">
        <f t="shared" si="10"/>
        <v>79.184999999999505</v>
      </c>
      <c r="S19" s="154">
        <f t="shared" si="10"/>
        <v>10.846885624599683</v>
      </c>
      <c r="T19" s="153">
        <f t="shared" si="10"/>
        <v>1178.3994241429373</v>
      </c>
      <c r="U19" s="21">
        <f t="shared" si="10"/>
        <v>2000.5450000000005</v>
      </c>
      <c r="V19" s="152">
        <f t="shared" si="10"/>
        <v>-822.14557585706325</v>
      </c>
      <c r="W19" s="25">
        <f t="shared" si="10"/>
        <v>3529.6699999999996</v>
      </c>
      <c r="X19" s="151">
        <v>1.0177026643068579</v>
      </c>
      <c r="Y19" s="150">
        <f t="shared" si="6"/>
        <v>0.650776698104922</v>
      </c>
      <c r="Z19" s="149">
        <f>SUM(Z9:Z14)</f>
        <v>4106.1724999999997</v>
      </c>
      <c r="AA19" s="148">
        <v>1.1839244750061302</v>
      </c>
      <c r="AB19" s="147">
        <f t="shared" si="7"/>
        <v>0.64689955469479177</v>
      </c>
      <c r="AC19" s="146">
        <f>SUM(AC9:AC14)</f>
        <v>-576.5024999999996</v>
      </c>
    </row>
    <row r="20" spans="1:29" ht="15.75" thickBot="1" x14ac:dyDescent="0.25">
      <c r="A20" s="406"/>
      <c r="B20" s="261" t="s">
        <v>8</v>
      </c>
      <c r="C20" s="260">
        <f t="shared" si="0"/>
        <v>0.72</v>
      </c>
      <c r="D20" s="255">
        <f>SUM(D6:D8,D15:D17)</f>
        <v>18.06760075</v>
      </c>
      <c r="E20" s="259">
        <v>5.2093950485194327E-3</v>
      </c>
      <c r="F20" s="249">
        <f>SUM(F6:F8,F15:F17)</f>
        <v>0</v>
      </c>
      <c r="G20" s="258">
        <v>0</v>
      </c>
      <c r="H20" s="257">
        <f>SUM(H6:H8,H15:H17)</f>
        <v>18.06760075</v>
      </c>
      <c r="I20" s="255">
        <f>SUM(I6:I8,I15:I17)</f>
        <v>25.093889930555559</v>
      </c>
      <c r="J20" s="259">
        <v>7.2352709007214343E-3</v>
      </c>
      <c r="K20" s="249">
        <f>SUM(K6:K8,K15:K17)</f>
        <v>0</v>
      </c>
      <c r="L20" s="258">
        <v>0</v>
      </c>
      <c r="M20" s="257">
        <f t="shared" ref="M20:W20" si="11">SUM(M6:M8,M15:M17)</f>
        <v>25.093889930555559</v>
      </c>
      <c r="N20" s="255">
        <f t="shared" si="11"/>
        <v>26.182929472946128</v>
      </c>
      <c r="O20" s="254">
        <f t="shared" si="11"/>
        <v>0</v>
      </c>
      <c r="P20" s="256">
        <f t="shared" si="11"/>
        <v>26.182929472946128</v>
      </c>
      <c r="Q20" s="255">
        <f t="shared" si="11"/>
        <v>0.42499999999999999</v>
      </c>
      <c r="R20" s="254">
        <f t="shared" si="11"/>
        <v>0</v>
      </c>
      <c r="S20" s="256">
        <f t="shared" si="11"/>
        <v>0.42499999999999999</v>
      </c>
      <c r="T20" s="255">
        <f t="shared" si="11"/>
        <v>1.9845705270538723</v>
      </c>
      <c r="U20" s="254">
        <f t="shared" si="11"/>
        <v>0</v>
      </c>
      <c r="V20" s="253">
        <f t="shared" si="11"/>
        <v>1.9845705270538723</v>
      </c>
      <c r="W20" s="252">
        <f t="shared" si="11"/>
        <v>28.592500000000001</v>
      </c>
      <c r="X20" s="251">
        <v>8.2440181176126476E-3</v>
      </c>
      <c r="Y20" s="250">
        <f t="shared" si="6"/>
        <v>0.63190000000000002</v>
      </c>
      <c r="Z20" s="249">
        <f>SUM(Z6:Z8,Z15:Z17)</f>
        <v>0</v>
      </c>
      <c r="AA20" s="248">
        <v>0</v>
      </c>
      <c r="AB20" s="247">
        <f t="shared" si="7"/>
        <v>1</v>
      </c>
      <c r="AC20" s="246">
        <f>SUM(AC6:AC8,AC15:AC17)</f>
        <v>28.592500000000001</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v>
      </c>
      <c r="R21" s="88">
        <v>0</v>
      </c>
      <c r="S21" s="240">
        <f t="shared" ref="S21:S32" si="15">Q21-R21</f>
        <v>0</v>
      </c>
      <c r="T21" s="239">
        <v>0</v>
      </c>
      <c r="U21" s="88">
        <v>0</v>
      </c>
      <c r="V21" s="238">
        <f t="shared" ref="V21:V32" si="16">T21-U21</f>
        <v>0</v>
      </c>
      <c r="W21" s="92">
        <v>0</v>
      </c>
      <c r="X21" s="237">
        <v>0</v>
      </c>
      <c r="Y21" s="236">
        <f t="shared" si="6"/>
        <v>1</v>
      </c>
      <c r="Z21" s="235">
        <v>0</v>
      </c>
      <c r="AA21" s="234">
        <v>0</v>
      </c>
      <c r="AB21" s="233">
        <f t="shared" si="7"/>
        <v>1</v>
      </c>
      <c r="AC21" s="232">
        <f t="shared" ref="AC21:AC32" si="17">W21-Z21</f>
        <v>0</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0</v>
      </c>
      <c r="R22" s="66">
        <v>0</v>
      </c>
      <c r="S22" s="211">
        <f t="shared" si="15"/>
        <v>0</v>
      </c>
      <c r="T22" s="210">
        <v>0</v>
      </c>
      <c r="U22" s="66">
        <v>0</v>
      </c>
      <c r="V22" s="209">
        <f t="shared" si="16"/>
        <v>0</v>
      </c>
      <c r="W22" s="70">
        <v>0</v>
      </c>
      <c r="X22" s="208">
        <v>0</v>
      </c>
      <c r="Y22" s="207">
        <f t="shared" si="6"/>
        <v>1</v>
      </c>
      <c r="Z22" s="206">
        <v>0</v>
      </c>
      <c r="AA22" s="205">
        <v>0</v>
      </c>
      <c r="AB22" s="204">
        <f t="shared" si="7"/>
        <v>1</v>
      </c>
      <c r="AC22" s="203">
        <f t="shared" si="17"/>
        <v>0</v>
      </c>
    </row>
    <row r="23" spans="1:29" ht="15" x14ac:dyDescent="0.2">
      <c r="A23" s="405"/>
      <c r="B23" s="231" t="s">
        <v>20</v>
      </c>
      <c r="C23" s="230">
        <f t="shared" si="0"/>
        <v>1</v>
      </c>
      <c r="D23" s="225">
        <v>0</v>
      </c>
      <c r="E23" s="229">
        <v>0</v>
      </c>
      <c r="F23" s="221">
        <v>0</v>
      </c>
      <c r="G23" s="228">
        <v>0</v>
      </c>
      <c r="H23" s="227">
        <f t="shared" si="12"/>
        <v>0</v>
      </c>
      <c r="I23" s="225">
        <v>0</v>
      </c>
      <c r="J23" s="229">
        <v>0</v>
      </c>
      <c r="K23" s="221">
        <v>0</v>
      </c>
      <c r="L23" s="228">
        <v>0</v>
      </c>
      <c r="M23" s="227">
        <f t="shared" si="13"/>
        <v>0</v>
      </c>
      <c r="N23" s="225">
        <v>0</v>
      </c>
      <c r="O23" s="77">
        <v>0</v>
      </c>
      <c r="P23" s="226">
        <f t="shared" si="14"/>
        <v>0</v>
      </c>
      <c r="Q23" s="225">
        <v>0</v>
      </c>
      <c r="R23" s="77">
        <v>0</v>
      </c>
      <c r="S23" s="226">
        <f t="shared" si="15"/>
        <v>0</v>
      </c>
      <c r="T23" s="225">
        <v>0</v>
      </c>
      <c r="U23" s="77">
        <v>0</v>
      </c>
      <c r="V23" s="224">
        <f t="shared" si="16"/>
        <v>0</v>
      </c>
      <c r="W23" s="81">
        <v>0</v>
      </c>
      <c r="X23" s="223">
        <v>0</v>
      </c>
      <c r="Y23" s="222">
        <f t="shared" si="6"/>
        <v>1</v>
      </c>
      <c r="Z23" s="221">
        <v>0</v>
      </c>
      <c r="AA23" s="220">
        <v>0</v>
      </c>
      <c r="AB23" s="219">
        <f t="shared" si="7"/>
        <v>1</v>
      </c>
      <c r="AC23" s="218">
        <f t="shared" si="17"/>
        <v>0</v>
      </c>
    </row>
    <row r="24" spans="1:29" ht="15" x14ac:dyDescent="0.2">
      <c r="A24" s="405"/>
      <c r="B24" s="201" t="s">
        <v>19</v>
      </c>
      <c r="C24" s="200">
        <f t="shared" si="0"/>
        <v>1</v>
      </c>
      <c r="D24" s="195">
        <v>0</v>
      </c>
      <c r="E24" s="199">
        <v>0</v>
      </c>
      <c r="F24" s="191">
        <v>56.948978833333335</v>
      </c>
      <c r="G24" s="198">
        <v>1.6419984758893932E-2</v>
      </c>
      <c r="H24" s="197">
        <f t="shared" si="12"/>
        <v>-56.948978833333335</v>
      </c>
      <c r="I24" s="195">
        <v>0</v>
      </c>
      <c r="J24" s="199">
        <v>0</v>
      </c>
      <c r="K24" s="191">
        <v>91.853191666666646</v>
      </c>
      <c r="L24" s="198">
        <v>2.648384638531279E-2</v>
      </c>
      <c r="M24" s="197">
        <f t="shared" si="13"/>
        <v>-91.853191666666646</v>
      </c>
      <c r="N24" s="195">
        <v>0</v>
      </c>
      <c r="O24" s="54">
        <v>2.7341666666667144</v>
      </c>
      <c r="P24" s="196">
        <f t="shared" si="14"/>
        <v>-2.7341666666667144</v>
      </c>
      <c r="Q24" s="195">
        <v>0</v>
      </c>
      <c r="R24" s="54">
        <v>1.4299999999999684</v>
      </c>
      <c r="S24" s="196">
        <f t="shared" si="15"/>
        <v>-1.4299999999999684</v>
      </c>
      <c r="T24" s="195">
        <v>0</v>
      </c>
      <c r="U24" s="54">
        <v>99.041666666666643</v>
      </c>
      <c r="V24" s="194">
        <f t="shared" si="16"/>
        <v>-99.041666666666643</v>
      </c>
      <c r="W24" s="58">
        <v>0</v>
      </c>
      <c r="X24" s="193">
        <v>0</v>
      </c>
      <c r="Y24" s="192">
        <f t="shared" si="6"/>
        <v>1</v>
      </c>
      <c r="Z24" s="191">
        <v>103.20583333333333</v>
      </c>
      <c r="AA24" s="190">
        <v>2.9757130770014375E-2</v>
      </c>
      <c r="AB24" s="189">
        <f t="shared" si="7"/>
        <v>0.55180000000000007</v>
      </c>
      <c r="AC24" s="188">
        <f t="shared" si="17"/>
        <v>-103.20583333333333</v>
      </c>
    </row>
    <row r="25" spans="1:29" ht="15" x14ac:dyDescent="0.2">
      <c r="A25" s="405"/>
      <c r="B25" s="217" t="s">
        <v>18</v>
      </c>
      <c r="C25" s="215">
        <f t="shared" si="0"/>
        <v>0.66999999999999993</v>
      </c>
      <c r="D25" s="210">
        <v>87.766371000000007</v>
      </c>
      <c r="E25" s="214">
        <v>2.5305501535056864E-2</v>
      </c>
      <c r="F25" s="206">
        <v>182.14392899999999</v>
      </c>
      <c r="G25" s="213">
        <v>5.251719344885751E-2</v>
      </c>
      <c r="H25" s="212">
        <f t="shared" si="12"/>
        <v>-94.377557999999979</v>
      </c>
      <c r="I25" s="210">
        <v>130.99458358208958</v>
      </c>
      <c r="J25" s="214">
        <v>3.7769405276204281E-2</v>
      </c>
      <c r="K25" s="206">
        <v>271.85661044776117</v>
      </c>
      <c r="L25" s="213">
        <v>7.8383870819190321E-2</v>
      </c>
      <c r="M25" s="212">
        <f t="shared" si="13"/>
        <v>-140.8620268656716</v>
      </c>
      <c r="N25" s="210">
        <v>146.83416666666668</v>
      </c>
      <c r="O25" s="66">
        <v>306.19083333333333</v>
      </c>
      <c r="P25" s="211">
        <f t="shared" si="14"/>
        <v>-159.35666666666665</v>
      </c>
      <c r="Q25" s="210">
        <v>0.53083333333333338</v>
      </c>
      <c r="R25" s="66">
        <v>0.61416666666666675</v>
      </c>
      <c r="S25" s="211">
        <f t="shared" si="15"/>
        <v>-8.333333333333337E-2</v>
      </c>
      <c r="T25" s="210">
        <v>2.0500000000000003</v>
      </c>
      <c r="U25" s="66">
        <v>3.28</v>
      </c>
      <c r="V25" s="209">
        <f t="shared" si="16"/>
        <v>-1.2299999999999995</v>
      </c>
      <c r="W25" s="70">
        <v>149.41500000000002</v>
      </c>
      <c r="X25" s="208">
        <v>4.3080526957876855E-2</v>
      </c>
      <c r="Y25" s="207">
        <f t="shared" si="6"/>
        <v>0.58739999999999992</v>
      </c>
      <c r="Z25" s="206">
        <v>310.08499999999998</v>
      </c>
      <c r="AA25" s="205">
        <v>8.9406185646676045E-2</v>
      </c>
      <c r="AB25" s="204">
        <f t="shared" si="7"/>
        <v>0.58740000000000003</v>
      </c>
      <c r="AC25" s="203">
        <f t="shared" si="17"/>
        <v>-160.66999999999996</v>
      </c>
    </row>
    <row r="26" spans="1:29" ht="15" x14ac:dyDescent="0.2">
      <c r="A26" s="405"/>
      <c r="B26" s="217" t="s">
        <v>17</v>
      </c>
      <c r="C26" s="215">
        <f t="shared" si="0"/>
        <v>0.72</v>
      </c>
      <c r="D26" s="210">
        <v>296.16257808333336</v>
      </c>
      <c r="E26" s="214">
        <v>8.5391961510111775E-2</v>
      </c>
      <c r="F26" s="206">
        <v>433.99155291666665</v>
      </c>
      <c r="G26" s="213">
        <v>0.12513191334362106</v>
      </c>
      <c r="H26" s="212">
        <f t="shared" si="12"/>
        <v>-137.82897483333329</v>
      </c>
      <c r="I26" s="210">
        <v>411.3369140046297</v>
      </c>
      <c r="J26" s="214">
        <v>0.11859994654182192</v>
      </c>
      <c r="K26" s="206">
        <v>602.76604571759265</v>
      </c>
      <c r="L26" s="213">
        <v>0.1737943240883626</v>
      </c>
      <c r="M26" s="212">
        <f t="shared" si="13"/>
        <v>-191.42913171296294</v>
      </c>
      <c r="N26" s="210">
        <v>464.06499999999988</v>
      </c>
      <c r="O26" s="66">
        <v>625.84750000000008</v>
      </c>
      <c r="P26" s="211">
        <f t="shared" si="14"/>
        <v>-161.7825000000002</v>
      </c>
      <c r="Q26" s="210">
        <v>3.4491666666666663</v>
      </c>
      <c r="R26" s="66">
        <v>3.3325000000001279</v>
      </c>
      <c r="S26" s="211">
        <f t="shared" si="15"/>
        <v>0.11666666666653835</v>
      </c>
      <c r="T26" s="210">
        <v>1.1716666666667759</v>
      </c>
      <c r="U26" s="66">
        <v>57.624166666666497</v>
      </c>
      <c r="V26" s="209">
        <f t="shared" si="16"/>
        <v>-56.452499999999723</v>
      </c>
      <c r="W26" s="70">
        <v>468.68583333333333</v>
      </c>
      <c r="X26" s="208">
        <v>0.13513524530797874</v>
      </c>
      <c r="Y26" s="207">
        <f t="shared" si="6"/>
        <v>0.63190000000000002</v>
      </c>
      <c r="Z26" s="206">
        <v>686.80416666666667</v>
      </c>
      <c r="AA26" s="205">
        <v>0.19802486682009979</v>
      </c>
      <c r="AB26" s="204">
        <f t="shared" si="7"/>
        <v>0.63190000000000002</v>
      </c>
      <c r="AC26" s="203">
        <f t="shared" si="17"/>
        <v>-218.11833333333334</v>
      </c>
    </row>
    <row r="27" spans="1:29" ht="15" x14ac:dyDescent="0.2">
      <c r="A27" s="405"/>
      <c r="B27" s="217" t="s">
        <v>16</v>
      </c>
      <c r="C27" s="215">
        <f t="shared" si="0"/>
        <v>0.7200000000000002</v>
      </c>
      <c r="D27" s="210">
        <v>724.84564441666669</v>
      </c>
      <c r="E27" s="214">
        <v>0.20899328932564887</v>
      </c>
      <c r="F27" s="206">
        <v>991.34315041666662</v>
      </c>
      <c r="G27" s="213">
        <v>0.28583198073338989</v>
      </c>
      <c r="H27" s="212">
        <f t="shared" si="12"/>
        <v>-266.49750599999993</v>
      </c>
      <c r="I27" s="210">
        <v>1006.7300616898146</v>
      </c>
      <c r="J27" s="214">
        <v>0.29026845739673451</v>
      </c>
      <c r="K27" s="206">
        <v>1376.8654866898148</v>
      </c>
      <c r="L27" s="213">
        <v>0.39698886212970819</v>
      </c>
      <c r="M27" s="212">
        <f t="shared" si="13"/>
        <v>-370.13542500000017</v>
      </c>
      <c r="N27" s="210">
        <v>633.2685246922764</v>
      </c>
      <c r="O27" s="66">
        <v>591.51416666666671</v>
      </c>
      <c r="P27" s="211">
        <f t="shared" si="14"/>
        <v>41.75435802560969</v>
      </c>
      <c r="Q27" s="210">
        <v>31.743333333333336</v>
      </c>
      <c r="R27" s="66">
        <v>10.10000000000022</v>
      </c>
      <c r="S27" s="211">
        <f t="shared" si="15"/>
        <v>21.643333333333118</v>
      </c>
      <c r="T27" s="210">
        <v>482.07730864105696</v>
      </c>
      <c r="U27" s="66">
        <v>967.21499999999969</v>
      </c>
      <c r="V27" s="209">
        <f t="shared" si="16"/>
        <v>-485.13769135894273</v>
      </c>
      <c r="W27" s="70">
        <v>1147.0891666666666</v>
      </c>
      <c r="X27" s="208">
        <v>0.33073791632481225</v>
      </c>
      <c r="Y27" s="207">
        <f t="shared" si="6"/>
        <v>0.63190000000000002</v>
      </c>
      <c r="Z27" s="206">
        <v>1568.8291666666667</v>
      </c>
      <c r="AA27" s="205">
        <v>0.45233736466749469</v>
      </c>
      <c r="AB27" s="204">
        <f t="shared" si="7"/>
        <v>0.63190000000000002</v>
      </c>
      <c r="AC27" s="203">
        <f t="shared" si="17"/>
        <v>-421.74</v>
      </c>
    </row>
    <row r="28" spans="1:29" ht="15" x14ac:dyDescent="0.2">
      <c r="A28" s="405"/>
      <c r="B28" s="217" t="s">
        <v>15</v>
      </c>
      <c r="C28" s="215">
        <f t="shared" si="0"/>
        <v>0.7699999999999998</v>
      </c>
      <c r="D28" s="210">
        <v>814.73845533333326</v>
      </c>
      <c r="E28" s="214">
        <v>0.23491190301245932</v>
      </c>
      <c r="F28" s="206">
        <v>784.20124999999996</v>
      </c>
      <c r="G28" s="213">
        <v>0.22610717236195049</v>
      </c>
      <c r="H28" s="212">
        <f t="shared" si="12"/>
        <v>30.537205333333304</v>
      </c>
      <c r="I28" s="210">
        <v>1058.1018900432903</v>
      </c>
      <c r="J28" s="214">
        <v>0.30508039352267452</v>
      </c>
      <c r="K28" s="206">
        <v>1018.4431818181819</v>
      </c>
      <c r="L28" s="213">
        <v>0.29364567839214351</v>
      </c>
      <c r="M28" s="212">
        <f t="shared" si="13"/>
        <v>39.658708225108398</v>
      </c>
      <c r="N28" s="210">
        <v>109.81249999999987</v>
      </c>
      <c r="O28" s="66">
        <v>68.804166666666774</v>
      </c>
      <c r="P28" s="211">
        <f t="shared" si="14"/>
        <v>41.008333333333098</v>
      </c>
      <c r="Q28" s="210">
        <v>34.31749999999996</v>
      </c>
      <c r="R28" s="66">
        <v>8.8666666666665197</v>
      </c>
      <c r="S28" s="211">
        <f t="shared" si="15"/>
        <v>25.450833333333442</v>
      </c>
      <c r="T28" s="210">
        <v>1060.3916666666669</v>
      </c>
      <c r="U28" s="66">
        <v>1081.7041666666667</v>
      </c>
      <c r="V28" s="209">
        <f t="shared" si="16"/>
        <v>-21.312499999999773</v>
      </c>
      <c r="W28" s="70">
        <v>1204.5216666666668</v>
      </c>
      <c r="X28" s="208">
        <v>0.34729731373811257</v>
      </c>
      <c r="Y28" s="207">
        <f t="shared" si="6"/>
        <v>0.67639999999999989</v>
      </c>
      <c r="Z28" s="206">
        <v>1159.375</v>
      </c>
      <c r="AA28" s="205">
        <v>0.33428026664983812</v>
      </c>
      <c r="AB28" s="204">
        <f t="shared" si="7"/>
        <v>0.6764</v>
      </c>
      <c r="AC28" s="203">
        <f t="shared" si="17"/>
        <v>45.146666666666761</v>
      </c>
    </row>
    <row r="29" spans="1:29" ht="15" x14ac:dyDescent="0.2">
      <c r="A29" s="405"/>
      <c r="B29" s="216" t="s">
        <v>14</v>
      </c>
      <c r="C29" s="215">
        <f t="shared" si="0"/>
        <v>0.77</v>
      </c>
      <c r="D29" s="210">
        <v>226.25918199999998</v>
      </c>
      <c r="E29" s="214">
        <v>6.5236855667892543E-2</v>
      </c>
      <c r="F29" s="206">
        <v>286.94578999999999</v>
      </c>
      <c r="G29" s="213">
        <v>8.2734503672451498E-2</v>
      </c>
      <c r="H29" s="212">
        <f t="shared" si="12"/>
        <v>-60.686608000000007</v>
      </c>
      <c r="I29" s="210">
        <v>293.84309350649346</v>
      </c>
      <c r="J29" s="214">
        <v>8.4723189179081212E-2</v>
      </c>
      <c r="K29" s="206">
        <v>372.65687012987019</v>
      </c>
      <c r="L29" s="213">
        <v>0.10744740736682014</v>
      </c>
      <c r="M29" s="212">
        <f t="shared" si="13"/>
        <v>-78.813776623376725</v>
      </c>
      <c r="N29" s="210">
        <v>34.954128908187869</v>
      </c>
      <c r="O29" s="66">
        <v>49.07083333333329</v>
      </c>
      <c r="P29" s="211">
        <f t="shared" si="14"/>
        <v>-14.116704425145421</v>
      </c>
      <c r="Q29" s="210">
        <v>14.225064345615223</v>
      </c>
      <c r="R29" s="66">
        <v>6.5366666666667301</v>
      </c>
      <c r="S29" s="211">
        <f t="shared" si="15"/>
        <v>7.6883976789484931</v>
      </c>
      <c r="T29" s="210">
        <v>285.32580674619686</v>
      </c>
      <c r="U29" s="66">
        <v>368.61750000000001</v>
      </c>
      <c r="V29" s="209">
        <f t="shared" si="16"/>
        <v>-83.291693253803146</v>
      </c>
      <c r="W29" s="70">
        <v>334.50499999999994</v>
      </c>
      <c r="X29" s="208">
        <v>9.6447155038279914E-2</v>
      </c>
      <c r="Y29" s="207">
        <f t="shared" si="6"/>
        <v>0.67640000000000011</v>
      </c>
      <c r="Z29" s="206">
        <v>424.22500000000002</v>
      </c>
      <c r="AA29" s="205">
        <v>0.122315942744606</v>
      </c>
      <c r="AB29" s="204">
        <f t="shared" si="7"/>
        <v>0.67639999999999989</v>
      </c>
      <c r="AC29" s="203">
        <f t="shared" si="17"/>
        <v>-89.720000000000084</v>
      </c>
    </row>
    <row r="30" spans="1:29" ht="15" x14ac:dyDescent="0.2">
      <c r="A30" s="405"/>
      <c r="B30" s="202" t="s">
        <v>13</v>
      </c>
      <c r="C30" s="158">
        <f t="shared" si="0"/>
        <v>0.71999999999999975</v>
      </c>
      <c r="D30" s="153">
        <v>30.434936916666661</v>
      </c>
      <c r="E30" s="157">
        <v>8.7752442545911691E-3</v>
      </c>
      <c r="F30" s="149">
        <v>0</v>
      </c>
      <c r="G30" s="156">
        <v>0</v>
      </c>
      <c r="H30" s="155">
        <f t="shared" si="12"/>
        <v>30.434936916666661</v>
      </c>
      <c r="I30" s="153">
        <v>42.270745717592597</v>
      </c>
      <c r="J30" s="157">
        <v>1.2187839242487737E-2</v>
      </c>
      <c r="K30" s="149">
        <v>0</v>
      </c>
      <c r="L30" s="156">
        <v>0</v>
      </c>
      <c r="M30" s="155">
        <f t="shared" si="13"/>
        <v>42.270745717592597</v>
      </c>
      <c r="N30" s="153">
        <v>1.9654989427456071</v>
      </c>
      <c r="O30" s="21">
        <v>0</v>
      </c>
      <c r="P30" s="154">
        <f t="shared" si="14"/>
        <v>1.9654989427456071</v>
      </c>
      <c r="Q30" s="153">
        <v>1.1515587495213711</v>
      </c>
      <c r="R30" s="21">
        <v>0</v>
      </c>
      <c r="S30" s="154">
        <f t="shared" si="15"/>
        <v>1.1515587495213711</v>
      </c>
      <c r="T30" s="153">
        <v>45.047108974399691</v>
      </c>
      <c r="U30" s="21">
        <v>0</v>
      </c>
      <c r="V30" s="152">
        <f t="shared" si="16"/>
        <v>45.047108974399691</v>
      </c>
      <c r="W30" s="25">
        <v>48.164166666666667</v>
      </c>
      <c r="X30" s="151">
        <v>1.3887077472054392E-2</v>
      </c>
      <c r="Y30" s="150">
        <f t="shared" si="6"/>
        <v>0.63189999999999991</v>
      </c>
      <c r="Z30" s="149">
        <v>0</v>
      </c>
      <c r="AA30" s="148">
        <v>0</v>
      </c>
      <c r="AB30" s="147">
        <f t="shared" si="7"/>
        <v>1</v>
      </c>
      <c r="AC30" s="146">
        <f t="shared" si="17"/>
        <v>48.164166666666667</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0</v>
      </c>
      <c r="O31" s="54">
        <v>0</v>
      </c>
      <c r="P31" s="196">
        <f t="shared" si="14"/>
        <v>0</v>
      </c>
      <c r="Q31" s="195">
        <v>0</v>
      </c>
      <c r="R31" s="54">
        <v>0</v>
      </c>
      <c r="S31" s="196">
        <f t="shared" si="15"/>
        <v>0</v>
      </c>
      <c r="T31" s="195">
        <v>0</v>
      </c>
      <c r="U31" s="54">
        <v>0</v>
      </c>
      <c r="V31" s="194">
        <f t="shared" si="16"/>
        <v>0</v>
      </c>
      <c r="W31" s="58">
        <v>0</v>
      </c>
      <c r="X31" s="193">
        <v>0</v>
      </c>
      <c r="Y31" s="192">
        <f t="shared" si="6"/>
        <v>1</v>
      </c>
      <c r="Z31" s="191">
        <v>0</v>
      </c>
      <c r="AA31" s="190">
        <v>0</v>
      </c>
      <c r="AB31" s="189">
        <f t="shared" si="7"/>
        <v>1</v>
      </c>
      <c r="AC31" s="188">
        <f t="shared" si="17"/>
        <v>0</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0</v>
      </c>
      <c r="R32" s="43">
        <v>0</v>
      </c>
      <c r="S32" s="182">
        <f t="shared" si="15"/>
        <v>0</v>
      </c>
      <c r="T32" s="181">
        <v>0</v>
      </c>
      <c r="U32" s="43">
        <v>0</v>
      </c>
      <c r="V32" s="180">
        <f t="shared" si="16"/>
        <v>0</v>
      </c>
      <c r="W32" s="47">
        <v>0</v>
      </c>
      <c r="X32" s="179">
        <v>0</v>
      </c>
      <c r="Y32" s="178">
        <f t="shared" si="6"/>
        <v>1</v>
      </c>
      <c r="Z32" s="177">
        <v>0</v>
      </c>
      <c r="AA32" s="176">
        <v>0</v>
      </c>
      <c r="AB32" s="175">
        <f t="shared" si="7"/>
        <v>1</v>
      </c>
      <c r="AC32" s="174">
        <f t="shared" si="17"/>
        <v>0</v>
      </c>
    </row>
    <row r="33" spans="1:29" ht="15" x14ac:dyDescent="0.2">
      <c r="A33" s="405"/>
      <c r="B33" s="173" t="s">
        <v>10</v>
      </c>
      <c r="C33" s="172">
        <f t="shared" si="0"/>
        <v>0.74074134171319805</v>
      </c>
      <c r="D33" s="167">
        <f>SUM(D21:D32)</f>
        <v>2180.2071677499998</v>
      </c>
      <c r="E33" s="171">
        <v>0.6286147553057605</v>
      </c>
      <c r="F33" s="163">
        <f>SUM(F21:F32)</f>
        <v>2735.5746511666666</v>
      </c>
      <c r="G33" s="170">
        <v>0.78874274831916436</v>
      </c>
      <c r="H33" s="169">
        <f>SUM(H21:H32)</f>
        <v>-555.36748341666657</v>
      </c>
      <c r="I33" s="167">
        <f>SUM(I21:I32)</f>
        <v>2943.2772885439103</v>
      </c>
      <c r="J33" s="171">
        <v>0.84862923115900413</v>
      </c>
      <c r="K33" s="163">
        <f>SUM(K21:K32)</f>
        <v>3734.4413864698872</v>
      </c>
      <c r="L33" s="170">
        <v>1.0767439891815376</v>
      </c>
      <c r="M33" s="169">
        <f t="shared" ref="M33:W33" si="18">SUM(M21:M32)</f>
        <v>-791.1640979259771</v>
      </c>
      <c r="N33" s="167">
        <f t="shared" si="18"/>
        <v>1390.8998192098763</v>
      </c>
      <c r="O33" s="32">
        <f t="shared" si="18"/>
        <v>1644.1616666666669</v>
      </c>
      <c r="P33" s="168">
        <f t="shared" si="18"/>
        <v>-253.2618474567906</v>
      </c>
      <c r="Q33" s="167">
        <f t="shared" si="18"/>
        <v>85.41745642846989</v>
      </c>
      <c r="R33" s="32">
        <f t="shared" si="18"/>
        <v>30.880000000000233</v>
      </c>
      <c r="S33" s="168">
        <f t="shared" si="18"/>
        <v>54.537456428469653</v>
      </c>
      <c r="T33" s="167">
        <f t="shared" si="18"/>
        <v>1876.0635576949869</v>
      </c>
      <c r="U33" s="32">
        <f t="shared" si="18"/>
        <v>2577.4824999999996</v>
      </c>
      <c r="V33" s="166">
        <f t="shared" si="18"/>
        <v>-701.41894230501225</v>
      </c>
      <c r="W33" s="36">
        <f t="shared" si="18"/>
        <v>3352.3808333333336</v>
      </c>
      <c r="X33" s="165">
        <v>0.96658523483911474</v>
      </c>
      <c r="Y33" s="164">
        <f t="shared" si="6"/>
        <v>0.65034591120191432</v>
      </c>
      <c r="Z33" s="163">
        <f>SUM(Z21:Z32)</f>
        <v>4252.524166666667</v>
      </c>
      <c r="AA33" s="162">
        <v>1.2261217572987291</v>
      </c>
      <c r="AB33" s="161">
        <f t="shared" si="7"/>
        <v>0.64328256441419396</v>
      </c>
      <c r="AC33" s="160">
        <f>SUM(AC21:AC32)</f>
        <v>-900.1433333333332</v>
      </c>
    </row>
    <row r="34" spans="1:29" ht="15" x14ac:dyDescent="0.2">
      <c r="A34" s="405"/>
      <c r="B34" s="159" t="s">
        <v>9</v>
      </c>
      <c r="C34" s="158">
        <f t="shared" si="0"/>
        <v>0.74104356508583002</v>
      </c>
      <c r="D34" s="153">
        <f>SUM(D24:D29)</f>
        <v>2149.7722308333332</v>
      </c>
      <c r="E34" s="157">
        <v>0.6198395110511693</v>
      </c>
      <c r="F34" s="149">
        <f>SUM(F24:F29)</f>
        <v>2735.5746511666666</v>
      </c>
      <c r="G34" s="156">
        <v>0.78874274831916436</v>
      </c>
      <c r="H34" s="155">
        <f>SUM(H24:H29)</f>
        <v>-585.8024203333332</v>
      </c>
      <c r="I34" s="153">
        <f>SUM(I24:I29)</f>
        <v>2901.0065428263179</v>
      </c>
      <c r="J34" s="157">
        <v>0.83644139191651645</v>
      </c>
      <c r="K34" s="149">
        <f>SUM(K24:K29)</f>
        <v>3734.4413864698872</v>
      </c>
      <c r="L34" s="156">
        <v>1.0767439891815376</v>
      </c>
      <c r="M34" s="155">
        <f t="shared" ref="M34:W34" si="19">SUM(M24:M29)</f>
        <v>-833.43484364356971</v>
      </c>
      <c r="N34" s="153">
        <f t="shared" si="19"/>
        <v>1388.9343202671307</v>
      </c>
      <c r="O34" s="21">
        <f t="shared" si="19"/>
        <v>1644.1616666666669</v>
      </c>
      <c r="P34" s="154">
        <f t="shared" si="19"/>
        <v>-255.2273463995362</v>
      </c>
      <c r="Q34" s="153">
        <f t="shared" si="19"/>
        <v>84.265897678948519</v>
      </c>
      <c r="R34" s="21">
        <f t="shared" si="19"/>
        <v>30.880000000000233</v>
      </c>
      <c r="S34" s="154">
        <f t="shared" si="19"/>
        <v>53.385897678948282</v>
      </c>
      <c r="T34" s="153">
        <f t="shared" si="19"/>
        <v>1831.0164487205873</v>
      </c>
      <c r="U34" s="21">
        <f t="shared" si="19"/>
        <v>2577.4824999999996</v>
      </c>
      <c r="V34" s="152">
        <f t="shared" si="19"/>
        <v>-746.466051279412</v>
      </c>
      <c r="W34" s="25">
        <f t="shared" si="19"/>
        <v>3304.2166666666672</v>
      </c>
      <c r="X34" s="151">
        <v>0.95269815736706043</v>
      </c>
      <c r="Y34" s="150">
        <f t="shared" si="6"/>
        <v>0.65061478943572093</v>
      </c>
      <c r="Z34" s="149">
        <f>SUM(Z24:Z29)</f>
        <v>4252.524166666667</v>
      </c>
      <c r="AA34" s="148">
        <v>1.2261217572987291</v>
      </c>
      <c r="AB34" s="147">
        <f t="shared" si="7"/>
        <v>0.64328256441419396</v>
      </c>
      <c r="AC34" s="146">
        <f>SUM(AC24:AC29)</f>
        <v>-948.30749999999989</v>
      </c>
    </row>
    <row r="35" spans="1:29" ht="15.75" thickBot="1" x14ac:dyDescent="0.25">
      <c r="A35" s="406"/>
      <c r="B35" s="261" t="s">
        <v>8</v>
      </c>
      <c r="C35" s="260">
        <f t="shared" si="0"/>
        <v>0.71999999999999975</v>
      </c>
      <c r="D35" s="255">
        <f>SUM(D21:D23,D30:D32)</f>
        <v>30.434936916666661</v>
      </c>
      <c r="E35" s="259">
        <v>8.7752442545911691E-3</v>
      </c>
      <c r="F35" s="249">
        <f>SUM(F21:F23,F30:F32)</f>
        <v>0</v>
      </c>
      <c r="G35" s="258">
        <v>0</v>
      </c>
      <c r="H35" s="257">
        <f>SUM(H21:H23,H30:H32)</f>
        <v>30.434936916666661</v>
      </c>
      <c r="I35" s="255">
        <f>SUM(I21:I23,I30:I32)</f>
        <v>42.270745717592597</v>
      </c>
      <c r="J35" s="259">
        <v>1.2187839242487737E-2</v>
      </c>
      <c r="K35" s="249">
        <f>SUM(K21:K23,K30:K32)</f>
        <v>0</v>
      </c>
      <c r="L35" s="258">
        <v>0</v>
      </c>
      <c r="M35" s="257">
        <f t="shared" ref="M35:W35" si="20">SUM(M21:M23,M30:M32)</f>
        <v>42.270745717592597</v>
      </c>
      <c r="N35" s="255">
        <f t="shared" si="20"/>
        <v>1.9654989427456071</v>
      </c>
      <c r="O35" s="254">
        <f t="shared" si="20"/>
        <v>0</v>
      </c>
      <c r="P35" s="256">
        <f t="shared" si="20"/>
        <v>1.9654989427456071</v>
      </c>
      <c r="Q35" s="255">
        <f t="shared" si="20"/>
        <v>1.1515587495213711</v>
      </c>
      <c r="R35" s="254">
        <f t="shared" si="20"/>
        <v>0</v>
      </c>
      <c r="S35" s="256">
        <f t="shared" si="20"/>
        <v>1.1515587495213711</v>
      </c>
      <c r="T35" s="255">
        <f t="shared" si="20"/>
        <v>45.047108974399691</v>
      </c>
      <c r="U35" s="254">
        <f t="shared" si="20"/>
        <v>0</v>
      </c>
      <c r="V35" s="253">
        <f t="shared" si="20"/>
        <v>45.047108974399691</v>
      </c>
      <c r="W35" s="252">
        <f t="shared" si="20"/>
        <v>48.164166666666667</v>
      </c>
      <c r="X35" s="251">
        <v>1.3887077472054392E-2</v>
      </c>
      <c r="Y35" s="250">
        <f t="shared" si="6"/>
        <v>0.63189999999999991</v>
      </c>
      <c r="Z35" s="249">
        <f>SUM(Z21:Z23,Z30:Z32)</f>
        <v>0</v>
      </c>
      <c r="AA35" s="248">
        <v>0</v>
      </c>
      <c r="AB35" s="247">
        <f t="shared" si="7"/>
        <v>1</v>
      </c>
      <c r="AC35" s="246">
        <f>SUM(AC21:AC23,AC30:AC32)</f>
        <v>48.164166666666667</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v>
      </c>
      <c r="R36" s="88">
        <v>0</v>
      </c>
      <c r="S36" s="240">
        <f t="shared" ref="S36:S47" si="24">Q36-R36</f>
        <v>0</v>
      </c>
      <c r="T36" s="239">
        <v>0</v>
      </c>
      <c r="U36" s="88">
        <v>0</v>
      </c>
      <c r="V36" s="238">
        <f t="shared" ref="V36:V47" si="25">T36-U36</f>
        <v>0</v>
      </c>
      <c r="W36" s="92">
        <v>0</v>
      </c>
      <c r="X36" s="237">
        <v>0</v>
      </c>
      <c r="Y36" s="236">
        <f t="shared" si="6"/>
        <v>1</v>
      </c>
      <c r="Z36" s="235">
        <v>0</v>
      </c>
      <c r="AA36" s="234">
        <v>0</v>
      </c>
      <c r="AB36" s="233">
        <f t="shared" si="7"/>
        <v>1</v>
      </c>
      <c r="AC36" s="232">
        <f t="shared" ref="AC36:AC47" si="26">W36-Z36</f>
        <v>0</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0</v>
      </c>
      <c r="R37" s="66">
        <v>0</v>
      </c>
      <c r="S37" s="211">
        <f t="shared" si="24"/>
        <v>0</v>
      </c>
      <c r="T37" s="210">
        <v>0</v>
      </c>
      <c r="U37" s="66">
        <v>0</v>
      </c>
      <c r="V37" s="209">
        <f t="shared" si="25"/>
        <v>0</v>
      </c>
      <c r="W37" s="70">
        <v>0</v>
      </c>
      <c r="X37" s="208">
        <v>0</v>
      </c>
      <c r="Y37" s="207">
        <f t="shared" si="6"/>
        <v>1</v>
      </c>
      <c r="Z37" s="206">
        <v>0</v>
      </c>
      <c r="AA37" s="205">
        <v>0</v>
      </c>
      <c r="AB37" s="204">
        <f t="shared" si="7"/>
        <v>1</v>
      </c>
      <c r="AC37" s="203">
        <f t="shared" si="26"/>
        <v>0</v>
      </c>
    </row>
    <row r="38" spans="1:29" ht="15" x14ac:dyDescent="0.2">
      <c r="A38" s="405"/>
      <c r="B38" s="231" t="s">
        <v>20</v>
      </c>
      <c r="C38" s="230">
        <f t="shared" si="0"/>
        <v>1</v>
      </c>
      <c r="D38" s="225">
        <v>0</v>
      </c>
      <c r="E38" s="229">
        <v>0</v>
      </c>
      <c r="F38" s="221">
        <v>0</v>
      </c>
      <c r="G38" s="228">
        <v>0</v>
      </c>
      <c r="H38" s="227">
        <f t="shared" si="21"/>
        <v>0</v>
      </c>
      <c r="I38" s="225">
        <v>0</v>
      </c>
      <c r="J38" s="229">
        <v>0</v>
      </c>
      <c r="K38" s="221">
        <v>0</v>
      </c>
      <c r="L38" s="228">
        <v>0</v>
      </c>
      <c r="M38" s="227">
        <f t="shared" si="22"/>
        <v>0</v>
      </c>
      <c r="N38" s="225">
        <v>0</v>
      </c>
      <c r="O38" s="77">
        <v>0</v>
      </c>
      <c r="P38" s="226">
        <f t="shared" si="23"/>
        <v>0</v>
      </c>
      <c r="Q38" s="225">
        <v>0</v>
      </c>
      <c r="R38" s="77">
        <v>0</v>
      </c>
      <c r="S38" s="226">
        <f t="shared" si="24"/>
        <v>0</v>
      </c>
      <c r="T38" s="225">
        <v>0</v>
      </c>
      <c r="U38" s="77">
        <v>0</v>
      </c>
      <c r="V38" s="224">
        <f t="shared" si="25"/>
        <v>0</v>
      </c>
      <c r="W38" s="81">
        <v>0</v>
      </c>
      <c r="X38" s="223">
        <v>0</v>
      </c>
      <c r="Y38" s="222">
        <f t="shared" si="6"/>
        <v>1</v>
      </c>
      <c r="Z38" s="221">
        <v>0</v>
      </c>
      <c r="AA38" s="220">
        <v>0</v>
      </c>
      <c r="AB38" s="219">
        <f t="shared" si="7"/>
        <v>1</v>
      </c>
      <c r="AC38" s="218">
        <f t="shared" si="26"/>
        <v>0</v>
      </c>
    </row>
    <row r="39" spans="1:29" ht="15" x14ac:dyDescent="0.2">
      <c r="A39" s="405"/>
      <c r="B39" s="201" t="s">
        <v>19</v>
      </c>
      <c r="C39" s="200">
        <f t="shared" si="0"/>
        <v>1</v>
      </c>
      <c r="D39" s="195">
        <v>0</v>
      </c>
      <c r="E39" s="199">
        <v>0</v>
      </c>
      <c r="F39" s="191">
        <v>40.681455000000007</v>
      </c>
      <c r="G39" s="198">
        <v>1.1729602264240123E-2</v>
      </c>
      <c r="H39" s="197">
        <f t="shared" si="21"/>
        <v>-40.681455000000007</v>
      </c>
      <c r="I39" s="195">
        <v>0</v>
      </c>
      <c r="J39" s="199">
        <v>0</v>
      </c>
      <c r="K39" s="191">
        <v>65.615250000000003</v>
      </c>
      <c r="L39" s="198">
        <v>1.8918713329419551E-2</v>
      </c>
      <c r="M39" s="197">
        <f t="shared" si="22"/>
        <v>-65.615250000000003</v>
      </c>
      <c r="N39" s="195">
        <v>0</v>
      </c>
      <c r="O39" s="54">
        <v>10.74249999999997</v>
      </c>
      <c r="P39" s="196">
        <f t="shared" si="23"/>
        <v>-10.74249999999997</v>
      </c>
      <c r="Q39" s="195">
        <v>0</v>
      </c>
      <c r="R39" s="54">
        <v>1.31</v>
      </c>
      <c r="S39" s="196">
        <f t="shared" si="24"/>
        <v>-1.31</v>
      </c>
      <c r="T39" s="195">
        <v>0</v>
      </c>
      <c r="U39" s="54">
        <v>61.672500000000035</v>
      </c>
      <c r="V39" s="194">
        <f t="shared" si="25"/>
        <v>-61.672500000000035</v>
      </c>
      <c r="W39" s="58">
        <v>0</v>
      </c>
      <c r="X39" s="193">
        <v>0</v>
      </c>
      <c r="Y39" s="192">
        <f t="shared" si="6"/>
        <v>1</v>
      </c>
      <c r="Z39" s="191">
        <v>73.725000000000009</v>
      </c>
      <c r="AA39" s="190">
        <v>2.1256981269010732E-2</v>
      </c>
      <c r="AB39" s="189">
        <f t="shared" si="7"/>
        <v>0.55180000000000007</v>
      </c>
      <c r="AC39" s="188">
        <f t="shared" si="26"/>
        <v>-73.725000000000009</v>
      </c>
    </row>
    <row r="40" spans="1:29" ht="15" x14ac:dyDescent="0.2">
      <c r="A40" s="405"/>
      <c r="B40" s="217" t="s">
        <v>18</v>
      </c>
      <c r="C40" s="215">
        <f t="shared" si="0"/>
        <v>0.67</v>
      </c>
      <c r="D40" s="210">
        <v>96.436395000000005</v>
      </c>
      <c r="E40" s="214">
        <v>2.7805312147494966E-2</v>
      </c>
      <c r="F40" s="206">
        <v>262.95548400000001</v>
      </c>
      <c r="G40" s="213">
        <v>7.5817426896868781E-2</v>
      </c>
      <c r="H40" s="212">
        <f t="shared" si="21"/>
        <v>-166.51908900000001</v>
      </c>
      <c r="I40" s="210">
        <v>143.93491791044775</v>
      </c>
      <c r="J40" s="214">
        <v>4.1500465891783529E-2</v>
      </c>
      <c r="K40" s="206">
        <v>392.47087164179101</v>
      </c>
      <c r="L40" s="213">
        <v>0.11316033865204295</v>
      </c>
      <c r="M40" s="212">
        <f t="shared" si="22"/>
        <v>-248.53595373134326</v>
      </c>
      <c r="N40" s="210">
        <v>163.62500000000003</v>
      </c>
      <c r="O40" s="66">
        <v>446.93000000000006</v>
      </c>
      <c r="P40" s="211">
        <f t="shared" si="23"/>
        <v>-283.30500000000006</v>
      </c>
      <c r="Q40" s="210">
        <v>0.55000000000000004</v>
      </c>
      <c r="R40" s="66">
        <v>0.73000000000000009</v>
      </c>
      <c r="S40" s="211">
        <f t="shared" si="24"/>
        <v>-0.18000000000000005</v>
      </c>
      <c r="T40" s="210">
        <v>0</v>
      </c>
      <c r="U40" s="66">
        <v>0</v>
      </c>
      <c r="V40" s="209">
        <f t="shared" si="25"/>
        <v>0</v>
      </c>
      <c r="W40" s="70">
        <v>164.17500000000004</v>
      </c>
      <c r="X40" s="208">
        <v>4.733624812307622E-2</v>
      </c>
      <c r="Y40" s="207">
        <f t="shared" si="6"/>
        <v>0.58739999999999992</v>
      </c>
      <c r="Z40" s="206">
        <v>447.66000000000008</v>
      </c>
      <c r="AA40" s="205">
        <v>0.12907290925582021</v>
      </c>
      <c r="AB40" s="204">
        <f t="shared" si="7"/>
        <v>0.58739999999999992</v>
      </c>
      <c r="AC40" s="203">
        <f t="shared" si="26"/>
        <v>-283.48500000000001</v>
      </c>
    </row>
    <row r="41" spans="1:29" ht="15" x14ac:dyDescent="0.2">
      <c r="A41" s="405"/>
      <c r="B41" s="217" t="s">
        <v>17</v>
      </c>
      <c r="C41" s="215">
        <f t="shared" si="0"/>
        <v>0.72</v>
      </c>
      <c r="D41" s="210">
        <v>376.00577599999997</v>
      </c>
      <c r="E41" s="214">
        <v>0.1084129904580223</v>
      </c>
      <c r="F41" s="206">
        <v>617.40421399999991</v>
      </c>
      <c r="G41" s="213">
        <v>0.17801491776746409</v>
      </c>
      <c r="H41" s="212">
        <f t="shared" si="21"/>
        <v>-241.39843799999994</v>
      </c>
      <c r="I41" s="210">
        <v>522.23024444444445</v>
      </c>
      <c r="J41" s="214">
        <v>0.15057359785836433</v>
      </c>
      <c r="K41" s="206">
        <v>857.5058527777777</v>
      </c>
      <c r="L41" s="213">
        <v>0.24724294134370015</v>
      </c>
      <c r="M41" s="212">
        <f t="shared" si="22"/>
        <v>-335.27560833333325</v>
      </c>
      <c r="N41" s="210">
        <v>587.505</v>
      </c>
      <c r="O41" s="66">
        <v>769.94249999999988</v>
      </c>
      <c r="P41" s="211">
        <f t="shared" si="23"/>
        <v>-182.43749999999989</v>
      </c>
      <c r="Q41" s="210">
        <v>7.535000000000009</v>
      </c>
      <c r="R41" s="66">
        <v>6.0025000000000066</v>
      </c>
      <c r="S41" s="211">
        <f t="shared" si="24"/>
        <v>1.5325000000000024</v>
      </c>
      <c r="T41" s="210">
        <v>0</v>
      </c>
      <c r="U41" s="66">
        <v>201.11500000000001</v>
      </c>
      <c r="V41" s="209">
        <f t="shared" si="25"/>
        <v>-201.11500000000001</v>
      </c>
      <c r="W41" s="70">
        <v>595.04</v>
      </c>
      <c r="X41" s="208">
        <v>0.17156668849188528</v>
      </c>
      <c r="Y41" s="207">
        <f t="shared" si="6"/>
        <v>0.63190000000000002</v>
      </c>
      <c r="Z41" s="206">
        <v>977.06</v>
      </c>
      <c r="AA41" s="205">
        <v>0.2817137486429247</v>
      </c>
      <c r="AB41" s="204">
        <f t="shared" si="7"/>
        <v>0.63189999999999991</v>
      </c>
      <c r="AC41" s="203">
        <f t="shared" si="26"/>
        <v>-382.02</v>
      </c>
    </row>
    <row r="42" spans="1:29" ht="15" x14ac:dyDescent="0.2">
      <c r="A42" s="405"/>
      <c r="B42" s="217" t="s">
        <v>16</v>
      </c>
      <c r="C42" s="215">
        <f t="shared" si="0"/>
        <v>0.72000000000000008</v>
      </c>
      <c r="D42" s="210">
        <v>773.54986350000001</v>
      </c>
      <c r="E42" s="214">
        <v>0.22303607902669551</v>
      </c>
      <c r="F42" s="206">
        <v>762.42684374999999</v>
      </c>
      <c r="G42" s="213">
        <v>0.21982900151352622</v>
      </c>
      <c r="H42" s="212">
        <f t="shared" si="21"/>
        <v>11.123019750000026</v>
      </c>
      <c r="I42" s="210">
        <v>1074.3748104166666</v>
      </c>
      <c r="J42" s="214">
        <v>0.30977233198152149</v>
      </c>
      <c r="K42" s="206">
        <v>1058.9261718749999</v>
      </c>
      <c r="L42" s="213">
        <v>0.30531805765767528</v>
      </c>
      <c r="M42" s="212">
        <f t="shared" si="22"/>
        <v>15.448638541666696</v>
      </c>
      <c r="N42" s="210">
        <v>61.244999999999663</v>
      </c>
      <c r="O42" s="66">
        <v>0</v>
      </c>
      <c r="P42" s="211">
        <f t="shared" si="23"/>
        <v>61.244999999999663</v>
      </c>
      <c r="Q42" s="210">
        <v>45.84987501666383</v>
      </c>
      <c r="R42" s="66">
        <v>2.9575000000000955</v>
      </c>
      <c r="S42" s="211">
        <f t="shared" si="24"/>
        <v>42.892375016663735</v>
      </c>
      <c r="T42" s="210">
        <v>1117.0701249833364</v>
      </c>
      <c r="U42" s="66">
        <v>1203.6049999999998</v>
      </c>
      <c r="V42" s="209">
        <f t="shared" si="25"/>
        <v>-86.534875016663364</v>
      </c>
      <c r="W42" s="70">
        <v>1224.165</v>
      </c>
      <c r="X42" s="208">
        <v>0.35296103659866351</v>
      </c>
      <c r="Y42" s="207">
        <f t="shared" si="6"/>
        <v>0.63190000000000002</v>
      </c>
      <c r="Z42" s="206">
        <v>1206.5625</v>
      </c>
      <c r="AA42" s="205">
        <v>0.34788574380997977</v>
      </c>
      <c r="AB42" s="204">
        <f t="shared" si="7"/>
        <v>0.63190000000000002</v>
      </c>
      <c r="AC42" s="203">
        <f t="shared" si="26"/>
        <v>17.602499999999964</v>
      </c>
    </row>
    <row r="43" spans="1:29" ht="15" x14ac:dyDescent="0.2">
      <c r="A43" s="405"/>
      <c r="B43" s="217" t="s">
        <v>15</v>
      </c>
      <c r="C43" s="215">
        <f t="shared" si="0"/>
        <v>0.77</v>
      </c>
      <c r="D43" s="210">
        <v>911.07190700000001</v>
      </c>
      <c r="E43" s="214">
        <v>0.26268753371534165</v>
      </c>
      <c r="F43" s="206">
        <v>861.57971900000007</v>
      </c>
      <c r="G43" s="213">
        <v>0.24841755101447988</v>
      </c>
      <c r="H43" s="212">
        <f t="shared" si="21"/>
        <v>49.492187999999942</v>
      </c>
      <c r="I43" s="210">
        <v>1183.2102688311688</v>
      </c>
      <c r="J43" s="214">
        <v>0.34115264118875538</v>
      </c>
      <c r="K43" s="206">
        <v>1118.9347</v>
      </c>
      <c r="L43" s="213">
        <v>0.32262019612270115</v>
      </c>
      <c r="M43" s="212">
        <f t="shared" si="22"/>
        <v>64.275568831168812</v>
      </c>
      <c r="N43" s="210">
        <v>0</v>
      </c>
      <c r="O43" s="66">
        <v>0</v>
      </c>
      <c r="P43" s="211">
        <f t="shared" si="23"/>
        <v>0</v>
      </c>
      <c r="Q43" s="210">
        <v>15.597500000000139</v>
      </c>
      <c r="R43" s="66">
        <v>4.7174999999999727</v>
      </c>
      <c r="S43" s="211">
        <f t="shared" si="24"/>
        <v>10.880000000000166</v>
      </c>
      <c r="T43" s="210">
        <v>1331.3449999999998</v>
      </c>
      <c r="U43" s="66">
        <v>1269.0550000000001</v>
      </c>
      <c r="V43" s="209">
        <f t="shared" si="25"/>
        <v>62.289999999999736</v>
      </c>
      <c r="W43" s="70">
        <v>1346.9424999999999</v>
      </c>
      <c r="X43" s="208">
        <v>0.38836122666372208</v>
      </c>
      <c r="Y43" s="207">
        <f t="shared" si="6"/>
        <v>0.67640000000000011</v>
      </c>
      <c r="Z43" s="206">
        <v>1273.7725</v>
      </c>
      <c r="AA43" s="205">
        <v>0.36726426820591346</v>
      </c>
      <c r="AB43" s="204">
        <f t="shared" si="7"/>
        <v>0.6764</v>
      </c>
      <c r="AC43" s="203">
        <f t="shared" si="26"/>
        <v>73.169999999999845</v>
      </c>
    </row>
    <row r="44" spans="1:29" ht="15" x14ac:dyDescent="0.2">
      <c r="A44" s="405"/>
      <c r="B44" s="216" t="s">
        <v>14</v>
      </c>
      <c r="C44" s="215">
        <f t="shared" si="0"/>
        <v>0.77</v>
      </c>
      <c r="D44" s="210">
        <v>160.99334599999997</v>
      </c>
      <c r="E44" s="214">
        <v>4.6418888213310534E-2</v>
      </c>
      <c r="F44" s="206">
        <v>386.068828</v>
      </c>
      <c r="G44" s="213">
        <v>0.11131445025900204</v>
      </c>
      <c r="H44" s="212">
        <f t="shared" si="21"/>
        <v>-225.07548200000002</v>
      </c>
      <c r="I44" s="210">
        <v>209.08226753246748</v>
      </c>
      <c r="J44" s="214">
        <v>6.0284270406896795E-2</v>
      </c>
      <c r="K44" s="206">
        <v>501.38808831168831</v>
      </c>
      <c r="L44" s="213">
        <v>0.14456422111558706</v>
      </c>
      <c r="M44" s="212">
        <f t="shared" si="22"/>
        <v>-292.30582077922082</v>
      </c>
      <c r="N44" s="210">
        <v>0</v>
      </c>
      <c r="O44" s="66">
        <v>6.227499999999992</v>
      </c>
      <c r="P44" s="211">
        <f t="shared" si="23"/>
        <v>-6.227499999999992</v>
      </c>
      <c r="Q44" s="210">
        <v>0.75749999999997897</v>
      </c>
      <c r="R44" s="66">
        <v>4.2750000000000101</v>
      </c>
      <c r="S44" s="211">
        <f t="shared" si="24"/>
        <v>-3.5175000000000312</v>
      </c>
      <c r="T44" s="210">
        <v>237.25749999999999</v>
      </c>
      <c r="U44" s="66">
        <v>560.26749999999993</v>
      </c>
      <c r="V44" s="209">
        <f t="shared" si="25"/>
        <v>-323.00999999999993</v>
      </c>
      <c r="W44" s="70">
        <v>238.01499999999999</v>
      </c>
      <c r="X44" s="208">
        <v>6.8626387068761896E-2</v>
      </c>
      <c r="Y44" s="207">
        <f t="shared" si="6"/>
        <v>0.67639999999999989</v>
      </c>
      <c r="Z44" s="206">
        <v>570.77</v>
      </c>
      <c r="AA44" s="205">
        <v>0.16456896844914554</v>
      </c>
      <c r="AB44" s="204">
        <f t="shared" si="7"/>
        <v>0.6764</v>
      </c>
      <c r="AC44" s="203">
        <f t="shared" si="26"/>
        <v>-332.755</v>
      </c>
    </row>
    <row r="45" spans="1:29" ht="15" x14ac:dyDescent="0.2">
      <c r="A45" s="405"/>
      <c r="B45" s="202" t="s">
        <v>13</v>
      </c>
      <c r="C45" s="158">
        <f t="shared" si="0"/>
        <v>0.72</v>
      </c>
      <c r="D45" s="153">
        <v>11.500579999999999</v>
      </c>
      <c r="E45" s="157">
        <v>3.315939140790545E-3</v>
      </c>
      <c r="F45" s="149">
        <v>0</v>
      </c>
      <c r="G45" s="156">
        <v>0</v>
      </c>
      <c r="H45" s="155">
        <f t="shared" si="21"/>
        <v>11.500579999999999</v>
      </c>
      <c r="I45" s="153">
        <v>15.973027777777778</v>
      </c>
      <c r="J45" s="157">
        <v>4.6054710288757576E-3</v>
      </c>
      <c r="K45" s="149">
        <v>0</v>
      </c>
      <c r="L45" s="156">
        <v>0</v>
      </c>
      <c r="M45" s="155">
        <f t="shared" si="22"/>
        <v>15.973027777777778</v>
      </c>
      <c r="N45" s="153">
        <v>0</v>
      </c>
      <c r="O45" s="21">
        <v>0</v>
      </c>
      <c r="P45" s="154">
        <f t="shared" si="23"/>
        <v>0</v>
      </c>
      <c r="Q45" s="153">
        <v>0.13499999999998735</v>
      </c>
      <c r="R45" s="21">
        <v>0</v>
      </c>
      <c r="S45" s="154">
        <f t="shared" si="24"/>
        <v>0.13499999999998735</v>
      </c>
      <c r="T45" s="153">
        <v>18.065000000000012</v>
      </c>
      <c r="U45" s="21">
        <v>0</v>
      </c>
      <c r="V45" s="152">
        <f t="shared" si="25"/>
        <v>18.065000000000012</v>
      </c>
      <c r="W45" s="25">
        <v>18.2</v>
      </c>
      <c r="X45" s="151">
        <v>5.2475694584436542E-3</v>
      </c>
      <c r="Y45" s="150">
        <f t="shared" si="6"/>
        <v>0.63190000000000002</v>
      </c>
      <c r="Z45" s="149">
        <v>0</v>
      </c>
      <c r="AA45" s="148">
        <v>0</v>
      </c>
      <c r="AB45" s="147">
        <f t="shared" si="7"/>
        <v>1</v>
      </c>
      <c r="AC45" s="146">
        <f t="shared" si="26"/>
        <v>18.2</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0</v>
      </c>
      <c r="R46" s="54">
        <v>0</v>
      </c>
      <c r="S46" s="196">
        <f t="shared" si="24"/>
        <v>0</v>
      </c>
      <c r="T46" s="195">
        <v>0</v>
      </c>
      <c r="U46" s="54">
        <v>0</v>
      </c>
      <c r="V46" s="194">
        <f t="shared" si="25"/>
        <v>0</v>
      </c>
      <c r="W46" s="58">
        <v>0</v>
      </c>
      <c r="X46" s="193">
        <v>0</v>
      </c>
      <c r="Y46" s="192">
        <f t="shared" si="6"/>
        <v>1</v>
      </c>
      <c r="Z46" s="191">
        <v>0</v>
      </c>
      <c r="AA46" s="190">
        <v>0</v>
      </c>
      <c r="AB46" s="189">
        <f t="shared" si="7"/>
        <v>1</v>
      </c>
      <c r="AC46" s="188">
        <f t="shared" si="26"/>
        <v>0</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0</v>
      </c>
      <c r="R47" s="43">
        <v>0</v>
      </c>
      <c r="S47" s="182">
        <f t="shared" si="24"/>
        <v>0</v>
      </c>
      <c r="T47" s="181">
        <v>0</v>
      </c>
      <c r="U47" s="43">
        <v>0</v>
      </c>
      <c r="V47" s="180">
        <f t="shared" si="25"/>
        <v>0</v>
      </c>
      <c r="W47" s="47">
        <v>0</v>
      </c>
      <c r="X47" s="179">
        <v>0</v>
      </c>
      <c r="Y47" s="178">
        <f t="shared" si="6"/>
        <v>1</v>
      </c>
      <c r="Z47" s="177">
        <v>0</v>
      </c>
      <c r="AA47" s="176">
        <v>0</v>
      </c>
      <c r="AB47" s="175">
        <f t="shared" si="7"/>
        <v>1</v>
      </c>
      <c r="AC47" s="174">
        <f t="shared" si="26"/>
        <v>0</v>
      </c>
    </row>
    <row r="48" spans="1:29" ht="15" x14ac:dyDescent="0.2">
      <c r="A48" s="405"/>
      <c r="B48" s="173" t="s">
        <v>10</v>
      </c>
      <c r="C48" s="172">
        <f t="shared" si="0"/>
        <v>0.73982271696074708</v>
      </c>
      <c r="D48" s="167">
        <f>SUM(D36:D47)</f>
        <v>2329.5578674999997</v>
      </c>
      <c r="E48" s="171">
        <v>0.67167674270165545</v>
      </c>
      <c r="F48" s="163">
        <f>SUM(F36:F47)</f>
        <v>2931.1165437499999</v>
      </c>
      <c r="G48" s="170">
        <v>0.84512294971558111</v>
      </c>
      <c r="H48" s="169">
        <f>SUM(H36:H47)</f>
        <v>-601.55867625000008</v>
      </c>
      <c r="I48" s="167">
        <f>SUM(I36:I47)</f>
        <v>3148.8055369129729</v>
      </c>
      <c r="J48" s="171">
        <v>0.9078887783561973</v>
      </c>
      <c r="K48" s="163">
        <f>SUM(K36:K47)</f>
        <v>3994.8409346062563</v>
      </c>
      <c r="L48" s="170">
        <v>1.1518244682211258</v>
      </c>
      <c r="M48" s="169">
        <f t="shared" ref="M48:W48" si="27">SUM(M36:M47)</f>
        <v>-846.03539769328404</v>
      </c>
      <c r="N48" s="167">
        <f t="shared" si="27"/>
        <v>812.37499999999966</v>
      </c>
      <c r="O48" s="32">
        <f t="shared" si="27"/>
        <v>1233.8424999999997</v>
      </c>
      <c r="P48" s="168">
        <f t="shared" si="27"/>
        <v>-421.4675000000002</v>
      </c>
      <c r="Q48" s="167">
        <f t="shared" si="27"/>
        <v>70.424875016663947</v>
      </c>
      <c r="R48" s="32">
        <f t="shared" si="27"/>
        <v>19.992500000000085</v>
      </c>
      <c r="S48" s="168">
        <f t="shared" si="27"/>
        <v>50.432375016663855</v>
      </c>
      <c r="T48" s="167">
        <f t="shared" si="27"/>
        <v>2703.7376249833364</v>
      </c>
      <c r="U48" s="32">
        <f t="shared" si="27"/>
        <v>3295.7150000000001</v>
      </c>
      <c r="V48" s="166">
        <f t="shared" si="27"/>
        <v>-591.97737501666347</v>
      </c>
      <c r="W48" s="36">
        <f t="shared" si="27"/>
        <v>3586.5374999999999</v>
      </c>
      <c r="X48" s="165">
        <v>1.0340991564045527</v>
      </c>
      <c r="Y48" s="164">
        <f t="shared" si="6"/>
        <v>0.6495283731175262</v>
      </c>
      <c r="Z48" s="163">
        <f>SUM(Z36:Z47)</f>
        <v>4549.55</v>
      </c>
      <c r="AA48" s="162">
        <v>1.3117626196327945</v>
      </c>
      <c r="AB48" s="161">
        <f t="shared" si="7"/>
        <v>0.64426515671879636</v>
      </c>
      <c r="AC48" s="160">
        <f>SUM(AC36:AC47)</f>
        <v>-963.01250000000016</v>
      </c>
    </row>
    <row r="49" spans="1:29" ht="15" x14ac:dyDescent="0.2">
      <c r="A49" s="405"/>
      <c r="B49" s="159" t="s">
        <v>9</v>
      </c>
      <c r="C49" s="158">
        <f t="shared" si="0"/>
        <v>0.73992378486262878</v>
      </c>
      <c r="D49" s="153">
        <f>SUM(D39:D44)</f>
        <v>2318.0572874999998</v>
      </c>
      <c r="E49" s="157">
        <v>0.66836080356086491</v>
      </c>
      <c r="F49" s="149">
        <f>SUM(F39:F44)</f>
        <v>2931.1165437499999</v>
      </c>
      <c r="G49" s="156">
        <v>0.84512294971558111</v>
      </c>
      <c r="H49" s="155">
        <f>SUM(H39:H44)</f>
        <v>-613.05925625000009</v>
      </c>
      <c r="I49" s="153">
        <f>SUM(I39:I44)</f>
        <v>3132.8325091351953</v>
      </c>
      <c r="J49" s="157">
        <v>0.90328330732732154</v>
      </c>
      <c r="K49" s="149">
        <f>SUM(K39:K44)</f>
        <v>3994.8409346062563</v>
      </c>
      <c r="L49" s="156">
        <v>1.1518244682211258</v>
      </c>
      <c r="M49" s="155">
        <f t="shared" ref="M49:W49" si="28">SUM(M39:M44)</f>
        <v>-862.00842547106186</v>
      </c>
      <c r="N49" s="153">
        <f t="shared" si="28"/>
        <v>812.37499999999966</v>
      </c>
      <c r="O49" s="21">
        <f t="shared" si="28"/>
        <v>1233.8424999999997</v>
      </c>
      <c r="P49" s="154">
        <f t="shared" si="28"/>
        <v>-421.4675000000002</v>
      </c>
      <c r="Q49" s="153">
        <f t="shared" si="28"/>
        <v>70.289875016663956</v>
      </c>
      <c r="R49" s="21">
        <f t="shared" si="28"/>
        <v>19.992500000000085</v>
      </c>
      <c r="S49" s="154">
        <f t="shared" si="28"/>
        <v>50.297375016663871</v>
      </c>
      <c r="T49" s="153">
        <f t="shared" si="28"/>
        <v>2685.6726249833364</v>
      </c>
      <c r="U49" s="21">
        <f t="shared" si="28"/>
        <v>3295.7150000000001</v>
      </c>
      <c r="V49" s="152">
        <f t="shared" si="28"/>
        <v>-610.04237501666353</v>
      </c>
      <c r="W49" s="25">
        <f t="shared" si="28"/>
        <v>3568.3375000000001</v>
      </c>
      <c r="X49" s="151">
        <v>1.028851586946109</v>
      </c>
      <c r="Y49" s="150">
        <f t="shared" si="6"/>
        <v>0.64961828512577624</v>
      </c>
      <c r="Z49" s="149">
        <f>SUM(Z39:Z44)</f>
        <v>4549.55</v>
      </c>
      <c r="AA49" s="148">
        <v>1.3117626196327945</v>
      </c>
      <c r="AB49" s="147">
        <f t="shared" si="7"/>
        <v>0.64426515671879636</v>
      </c>
      <c r="AC49" s="146">
        <f>SUM(AC39:AC44)</f>
        <v>-981.2125000000002</v>
      </c>
    </row>
    <row r="50" spans="1:29" ht="15.75" thickBot="1" x14ac:dyDescent="0.25">
      <c r="A50" s="422"/>
      <c r="B50" s="145" t="s">
        <v>8</v>
      </c>
      <c r="C50" s="144">
        <f t="shared" si="0"/>
        <v>0.72</v>
      </c>
      <c r="D50" s="139">
        <f>SUM(D36:D38,D45:D47)</f>
        <v>11.500579999999999</v>
      </c>
      <c r="E50" s="143">
        <v>3.315939140790545E-3</v>
      </c>
      <c r="F50" s="135">
        <f>SUM(F36:F38,F45:F47)</f>
        <v>0</v>
      </c>
      <c r="G50" s="142">
        <v>0</v>
      </c>
      <c r="H50" s="141">
        <f>SUM(H36:H38,H45:H47)</f>
        <v>11.500579999999999</v>
      </c>
      <c r="I50" s="139">
        <f>SUM(I36:I38,I45:I47)</f>
        <v>15.973027777777778</v>
      </c>
      <c r="J50" s="143">
        <v>4.6054710288757576E-3</v>
      </c>
      <c r="K50" s="135">
        <f>SUM(K36:K38,K45:K47)</f>
        <v>0</v>
      </c>
      <c r="L50" s="142">
        <v>0</v>
      </c>
      <c r="M50" s="141">
        <f t="shared" ref="M50:W50" si="29">SUM(M36:M38,M45:M47)</f>
        <v>15.973027777777778</v>
      </c>
      <c r="N50" s="139">
        <f t="shared" si="29"/>
        <v>0</v>
      </c>
      <c r="O50" s="10">
        <f t="shared" si="29"/>
        <v>0</v>
      </c>
      <c r="P50" s="140">
        <f t="shared" si="29"/>
        <v>0</v>
      </c>
      <c r="Q50" s="139">
        <f t="shared" si="29"/>
        <v>0.13499999999998735</v>
      </c>
      <c r="R50" s="10">
        <f t="shared" si="29"/>
        <v>0</v>
      </c>
      <c r="S50" s="140">
        <f t="shared" si="29"/>
        <v>0.13499999999998735</v>
      </c>
      <c r="T50" s="139">
        <f t="shared" si="29"/>
        <v>18.065000000000012</v>
      </c>
      <c r="U50" s="10">
        <f t="shared" si="29"/>
        <v>0</v>
      </c>
      <c r="V50" s="138">
        <f t="shared" si="29"/>
        <v>18.065000000000012</v>
      </c>
      <c r="W50" s="14">
        <f t="shared" si="29"/>
        <v>18.2</v>
      </c>
      <c r="X50" s="137">
        <v>5.2475694584436542E-3</v>
      </c>
      <c r="Y50" s="136">
        <f t="shared" si="6"/>
        <v>0.63190000000000002</v>
      </c>
      <c r="Z50" s="135">
        <f>SUM(Z36:Z38,Z45:Z47)</f>
        <v>0</v>
      </c>
      <c r="AA50" s="134">
        <v>0</v>
      </c>
      <c r="AB50" s="133">
        <f t="shared" si="7"/>
        <v>1</v>
      </c>
      <c r="AC50" s="132">
        <f>SUM(AC36:AC38,AC45:AC47)</f>
        <v>18.2</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211</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62:AC62"/>
    <mergeCell ref="A59:AC59"/>
    <mergeCell ref="A55:AC55"/>
    <mergeCell ref="A6:A20"/>
    <mergeCell ref="A21:A35"/>
    <mergeCell ref="A36:A50"/>
    <mergeCell ref="A56:AC56"/>
    <mergeCell ref="A57:AC57"/>
    <mergeCell ref="A58:AC58"/>
    <mergeCell ref="A60:AC60"/>
    <mergeCell ref="A61:AC61"/>
    <mergeCell ref="B52:AC52"/>
    <mergeCell ref="B53:AC53"/>
    <mergeCell ref="AB3:AB4"/>
    <mergeCell ref="AC3:AC4"/>
    <mergeCell ref="Z3:AA4"/>
    <mergeCell ref="W3:X4"/>
    <mergeCell ref="A3:A5"/>
    <mergeCell ref="B3:B5"/>
    <mergeCell ref="D4:E4"/>
    <mergeCell ref="F4:G4"/>
    <mergeCell ref="Y3:Y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RonanB!A1</f>
        <v>FIIP DIVERSION: Ronan B Canal</v>
      </c>
      <c r="C1" s="288"/>
      <c r="D1" s="288"/>
      <c r="E1" s="288"/>
      <c r="F1" s="288"/>
      <c r="G1" s="288"/>
      <c r="H1" s="288"/>
      <c r="I1" s="288"/>
      <c r="J1" s="288"/>
      <c r="K1" s="288"/>
      <c r="L1" s="288"/>
      <c r="M1" s="288"/>
      <c r="N1" s="288"/>
      <c r="O1" s="288"/>
    </row>
    <row r="2" spans="2:15" ht="23.25" x14ac:dyDescent="0.35">
      <c r="B2" s="130" t="str">
        <f>RonanB!A2</f>
        <v>3,468 Acres (89% Sprinkler / 11%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of&amp;N</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5.5703125" bestFit="1" customWidth="1"/>
    <col min="21" max="21" width="6.42578125" bestFit="1" customWidth="1"/>
    <col min="22" max="22" width="9.140625" bestFit="1" customWidth="1"/>
    <col min="23" max="23" width="5.5703125" bestFit="1" customWidth="1"/>
    <col min="24" max="24" width="6.42578125" bestFit="1" customWidth="1"/>
    <col min="25" max="25" width="12.7109375" bestFit="1" customWidth="1"/>
    <col min="26" max="26" width="13.42578125" bestFit="1" customWidth="1"/>
    <col min="27" max="27" width="1.7109375" bestFit="1" customWidth="1"/>
  </cols>
  <sheetData>
    <row r="1" spans="1:27" ht="18.75" x14ac:dyDescent="0.3">
      <c r="A1" s="287" t="s">
        <v>235</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301</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70">
        <v>0</v>
      </c>
      <c r="U7" s="208">
        <v>0</v>
      </c>
      <c r="V7" s="207">
        <f t="shared" si="5"/>
        <v>1</v>
      </c>
      <c r="W7" s="206">
        <v>0</v>
      </c>
      <c r="X7" s="205">
        <v>0</v>
      </c>
      <c r="Y7" s="204">
        <f t="shared" si="6"/>
        <v>1</v>
      </c>
      <c r="Z7" s="203">
        <f t="shared" si="7"/>
        <v>0</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81">
        <v>0</v>
      </c>
      <c r="U8" s="223">
        <v>0</v>
      </c>
      <c r="V8" s="222">
        <f t="shared" si="5"/>
        <v>1</v>
      </c>
      <c r="W8" s="221">
        <v>0</v>
      </c>
      <c r="X8" s="220">
        <v>0</v>
      </c>
      <c r="Y8" s="219">
        <f t="shared" si="6"/>
        <v>1</v>
      </c>
      <c r="Z8" s="218">
        <f t="shared" si="7"/>
        <v>0</v>
      </c>
    </row>
    <row r="9" spans="1:27" ht="15" x14ac:dyDescent="0.2">
      <c r="A9" s="405"/>
      <c r="B9" s="201" t="s">
        <v>19</v>
      </c>
      <c r="C9" s="200">
        <f t="shared" si="0"/>
        <v>0.75</v>
      </c>
      <c r="D9" s="195">
        <v>12.52936875</v>
      </c>
      <c r="E9" s="199">
        <v>3.7316292687045408E-2</v>
      </c>
      <c r="F9" s="191">
        <v>4.1758499999999996</v>
      </c>
      <c r="G9" s="198">
        <v>1.2436958630949704E-2</v>
      </c>
      <c r="H9" s="197">
        <f t="shared" si="1"/>
        <v>8.3535187499999992</v>
      </c>
      <c r="I9" s="195">
        <v>16.705825000000001</v>
      </c>
      <c r="J9" s="199">
        <v>4.9755056916060546E-2</v>
      </c>
      <c r="K9" s="191">
        <v>5.5677999999999992</v>
      </c>
      <c r="L9" s="198">
        <v>1.6582611507932936E-2</v>
      </c>
      <c r="M9" s="197">
        <f t="shared" si="2"/>
        <v>11.138025000000003</v>
      </c>
      <c r="N9" s="195">
        <v>17.2225</v>
      </c>
      <c r="O9" s="54">
        <v>5.7399999999999993</v>
      </c>
      <c r="P9" s="196">
        <f t="shared" si="3"/>
        <v>11.482500000000002</v>
      </c>
      <c r="Q9" s="195">
        <v>0</v>
      </c>
      <c r="R9" s="54">
        <v>0</v>
      </c>
      <c r="S9" s="196">
        <f t="shared" si="4"/>
        <v>0</v>
      </c>
      <c r="T9" s="58">
        <v>17.2225</v>
      </c>
      <c r="U9" s="193">
        <v>5.1293873109340769E-2</v>
      </c>
      <c r="V9" s="192">
        <f t="shared" si="5"/>
        <v>0.72749999999999992</v>
      </c>
      <c r="W9" s="191">
        <v>5.7399999999999993</v>
      </c>
      <c r="X9" s="190">
        <v>1.7095475781374162E-2</v>
      </c>
      <c r="Y9" s="189">
        <f t="shared" si="6"/>
        <v>0.72750000000000004</v>
      </c>
      <c r="Z9" s="188">
        <f t="shared" si="7"/>
        <v>11.482500000000002</v>
      </c>
    </row>
    <row r="10" spans="1:27" ht="15" x14ac:dyDescent="0.2">
      <c r="A10" s="405"/>
      <c r="B10" s="217" t="s">
        <v>18</v>
      </c>
      <c r="C10" s="215">
        <f t="shared" si="0"/>
        <v>0.75</v>
      </c>
      <c r="D10" s="210">
        <v>16.10139375</v>
      </c>
      <c r="E10" s="214">
        <v>4.7954875766934676E-2</v>
      </c>
      <c r="F10" s="206">
        <v>17.785556249999999</v>
      </c>
      <c r="G10" s="213">
        <v>5.2970826851941266E-2</v>
      </c>
      <c r="H10" s="212">
        <f t="shared" si="1"/>
        <v>-1.6841624999999993</v>
      </c>
      <c r="I10" s="210">
        <v>21.468525</v>
      </c>
      <c r="J10" s="214">
        <v>6.3939834355912911E-2</v>
      </c>
      <c r="K10" s="206">
        <v>23.714074999999998</v>
      </c>
      <c r="L10" s="213">
        <v>7.0627769135921684E-2</v>
      </c>
      <c r="M10" s="212">
        <f t="shared" si="2"/>
        <v>-2.2455499999999979</v>
      </c>
      <c r="N10" s="210">
        <v>22.1325</v>
      </c>
      <c r="O10" s="66">
        <v>24.447499999999998</v>
      </c>
      <c r="P10" s="211">
        <f t="shared" si="3"/>
        <v>-2.3149999999999977</v>
      </c>
      <c r="Q10" s="210">
        <v>0</v>
      </c>
      <c r="R10" s="66">
        <v>0</v>
      </c>
      <c r="S10" s="211">
        <f t="shared" si="4"/>
        <v>0</v>
      </c>
      <c r="T10" s="70">
        <v>22.1325</v>
      </c>
      <c r="U10" s="208">
        <v>6.5917355006095787E-2</v>
      </c>
      <c r="V10" s="207">
        <f t="shared" si="5"/>
        <v>0.72749999999999992</v>
      </c>
      <c r="W10" s="206">
        <v>24.447499999999998</v>
      </c>
      <c r="X10" s="205">
        <v>7.2812133129816173E-2</v>
      </c>
      <c r="Y10" s="204">
        <f t="shared" si="6"/>
        <v>0.72750000000000004</v>
      </c>
      <c r="Z10" s="203">
        <f t="shared" si="7"/>
        <v>-2.3149999999999977</v>
      </c>
    </row>
    <row r="11" spans="1:27" ht="15" x14ac:dyDescent="0.2">
      <c r="A11" s="405"/>
      <c r="B11" s="217" t="s">
        <v>17</v>
      </c>
      <c r="C11" s="215">
        <f t="shared" si="0"/>
        <v>0.75</v>
      </c>
      <c r="D11" s="210">
        <v>54.773474999999998</v>
      </c>
      <c r="E11" s="214">
        <v>0.16313216295007396</v>
      </c>
      <c r="F11" s="206">
        <v>43.500862500000004</v>
      </c>
      <c r="G11" s="213">
        <v>0.12955887479749784</v>
      </c>
      <c r="H11" s="212">
        <f t="shared" si="1"/>
        <v>11.272612499999994</v>
      </c>
      <c r="I11" s="210">
        <v>73.031300000000002</v>
      </c>
      <c r="J11" s="214">
        <v>0.21750955060009863</v>
      </c>
      <c r="K11" s="206">
        <v>58.001149999999996</v>
      </c>
      <c r="L11" s="213">
        <v>0.17274516639666376</v>
      </c>
      <c r="M11" s="212">
        <f t="shared" si="2"/>
        <v>15.030150000000006</v>
      </c>
      <c r="N11" s="210">
        <v>75.289999999999992</v>
      </c>
      <c r="O11" s="66">
        <v>59.795000000000002</v>
      </c>
      <c r="P11" s="211">
        <f t="shared" si="3"/>
        <v>15.49499999999999</v>
      </c>
      <c r="Q11" s="210">
        <v>0</v>
      </c>
      <c r="R11" s="66">
        <v>0</v>
      </c>
      <c r="S11" s="211">
        <f t="shared" si="4"/>
        <v>0</v>
      </c>
      <c r="T11" s="70">
        <v>75.289999999999992</v>
      </c>
      <c r="U11" s="208">
        <v>0.22423665010319443</v>
      </c>
      <c r="V11" s="207">
        <f t="shared" si="5"/>
        <v>0.72750000000000004</v>
      </c>
      <c r="W11" s="206">
        <v>59.795000000000002</v>
      </c>
      <c r="X11" s="205">
        <v>0.17808780040893174</v>
      </c>
      <c r="Y11" s="204">
        <f t="shared" si="6"/>
        <v>0.72750000000000004</v>
      </c>
      <c r="Z11" s="203">
        <f t="shared" si="7"/>
        <v>15.49499999999999</v>
      </c>
    </row>
    <row r="12" spans="1:27" ht="15" x14ac:dyDescent="0.2">
      <c r="A12" s="405"/>
      <c r="B12" s="217" t="s">
        <v>16</v>
      </c>
      <c r="C12" s="215">
        <f t="shared" si="0"/>
        <v>0.75</v>
      </c>
      <c r="D12" s="210">
        <v>97.423162500000004</v>
      </c>
      <c r="E12" s="214">
        <v>0.29015597823693923</v>
      </c>
      <c r="F12" s="206">
        <v>82.722206250000013</v>
      </c>
      <c r="G12" s="213">
        <v>0.2463720337158038</v>
      </c>
      <c r="H12" s="212">
        <f t="shared" si="1"/>
        <v>14.70095624999999</v>
      </c>
      <c r="I12" s="210">
        <v>129.89755</v>
      </c>
      <c r="J12" s="214">
        <v>0.38687463764925228</v>
      </c>
      <c r="K12" s="206">
        <v>110.29627500000001</v>
      </c>
      <c r="L12" s="213">
        <v>0.32849604495440504</v>
      </c>
      <c r="M12" s="212">
        <f t="shared" si="2"/>
        <v>19.601274999999987</v>
      </c>
      <c r="N12" s="210">
        <v>132.58737500394966</v>
      </c>
      <c r="O12" s="66">
        <v>113.70750000000001</v>
      </c>
      <c r="P12" s="211">
        <f t="shared" si="3"/>
        <v>18.87987500394965</v>
      </c>
      <c r="Q12" s="210">
        <v>1.3276249960503606</v>
      </c>
      <c r="R12" s="66">
        <v>0</v>
      </c>
      <c r="S12" s="211">
        <f t="shared" si="4"/>
        <v>1.3276249960503606</v>
      </c>
      <c r="T12" s="70">
        <v>133.91500000000002</v>
      </c>
      <c r="U12" s="208">
        <v>0.39883983262809525</v>
      </c>
      <c r="V12" s="207">
        <f t="shared" si="5"/>
        <v>0.72749999999999992</v>
      </c>
      <c r="W12" s="206">
        <v>113.70750000000001</v>
      </c>
      <c r="X12" s="205">
        <v>0.33865571644784026</v>
      </c>
      <c r="Y12" s="204">
        <f t="shared" si="6"/>
        <v>0.72750000000000004</v>
      </c>
      <c r="Z12" s="203">
        <f t="shared" si="7"/>
        <v>20.20750000000001</v>
      </c>
    </row>
    <row r="13" spans="1:27" ht="15" x14ac:dyDescent="0.2">
      <c r="A13" s="405"/>
      <c r="B13" s="217" t="s">
        <v>15</v>
      </c>
      <c r="C13" s="215">
        <f t="shared" si="0"/>
        <v>0.75</v>
      </c>
      <c r="D13" s="210">
        <v>78.730050000000006</v>
      </c>
      <c r="E13" s="214">
        <v>0.23448217126387311</v>
      </c>
      <c r="F13" s="206">
        <v>75.150750000000002</v>
      </c>
      <c r="G13" s="213">
        <v>0.2238219210064642</v>
      </c>
      <c r="H13" s="212">
        <f t="shared" si="1"/>
        <v>3.5793000000000035</v>
      </c>
      <c r="I13" s="210">
        <v>104.97340000000001</v>
      </c>
      <c r="J13" s="214">
        <v>0.31264289501849746</v>
      </c>
      <c r="K13" s="206">
        <v>100.20100000000001</v>
      </c>
      <c r="L13" s="213">
        <v>0.29842922800861893</v>
      </c>
      <c r="M13" s="212">
        <f t="shared" si="2"/>
        <v>4.7724000000000046</v>
      </c>
      <c r="N13" s="210">
        <v>108.22000000000001</v>
      </c>
      <c r="O13" s="66">
        <v>103.30000000000001</v>
      </c>
      <c r="P13" s="211">
        <f t="shared" si="3"/>
        <v>4.9200000000000017</v>
      </c>
      <c r="Q13" s="210">
        <v>0</v>
      </c>
      <c r="R13" s="66">
        <v>0</v>
      </c>
      <c r="S13" s="211">
        <f t="shared" si="4"/>
        <v>0</v>
      </c>
      <c r="T13" s="70">
        <v>108.22000000000001</v>
      </c>
      <c r="U13" s="208">
        <v>0.3223122629056675</v>
      </c>
      <c r="V13" s="207">
        <f t="shared" si="5"/>
        <v>0.72749999999999992</v>
      </c>
      <c r="W13" s="206">
        <v>103.30000000000001</v>
      </c>
      <c r="X13" s="205">
        <v>0.30765899794702983</v>
      </c>
      <c r="Y13" s="204">
        <f t="shared" si="6"/>
        <v>0.72749999999999992</v>
      </c>
      <c r="Z13" s="203">
        <f t="shared" si="7"/>
        <v>4.9200000000000017</v>
      </c>
    </row>
    <row r="14" spans="1:27" ht="15" x14ac:dyDescent="0.2">
      <c r="A14" s="405"/>
      <c r="B14" s="262" t="s">
        <v>14</v>
      </c>
      <c r="C14" s="186">
        <f t="shared" si="0"/>
        <v>0.74999999999999989</v>
      </c>
      <c r="D14" s="181">
        <v>38.644799999999996</v>
      </c>
      <c r="E14" s="185">
        <v>0.11509603527570632</v>
      </c>
      <c r="F14" s="177">
        <v>38.861231249999996</v>
      </c>
      <c r="G14" s="184">
        <v>0.11574063374020135</v>
      </c>
      <c r="H14" s="183">
        <f t="shared" si="1"/>
        <v>-0.21643124999999941</v>
      </c>
      <c r="I14" s="181">
        <v>51.526400000000002</v>
      </c>
      <c r="J14" s="185">
        <v>0.15346138036760845</v>
      </c>
      <c r="K14" s="177">
        <v>51.814975000000004</v>
      </c>
      <c r="L14" s="184">
        <v>0.15432084498693516</v>
      </c>
      <c r="M14" s="183">
        <f t="shared" si="2"/>
        <v>-0.28857500000000158</v>
      </c>
      <c r="N14" s="181">
        <v>51.590000000000266</v>
      </c>
      <c r="O14" s="43">
        <v>53.417499999999997</v>
      </c>
      <c r="P14" s="182">
        <f t="shared" si="3"/>
        <v>-1.8274999999997306</v>
      </c>
      <c r="Q14" s="181">
        <v>1.5299999999997382</v>
      </c>
      <c r="R14" s="43">
        <v>0</v>
      </c>
      <c r="S14" s="182">
        <f t="shared" si="4"/>
        <v>1.5299999999997382</v>
      </c>
      <c r="T14" s="47">
        <v>53.120000000000005</v>
      </c>
      <c r="U14" s="179">
        <v>0.15820760862640046</v>
      </c>
      <c r="V14" s="178">
        <f t="shared" si="5"/>
        <v>0.72749999999999992</v>
      </c>
      <c r="W14" s="177">
        <v>53.417499999999997</v>
      </c>
      <c r="X14" s="176">
        <v>0.15909365462570635</v>
      </c>
      <c r="Y14" s="175">
        <f t="shared" si="6"/>
        <v>0.72749999999999992</v>
      </c>
      <c r="Z14" s="174">
        <f t="shared" si="7"/>
        <v>-0.29749999999999233</v>
      </c>
    </row>
    <row r="15" spans="1:27" ht="15" x14ac:dyDescent="0.2">
      <c r="A15" s="405"/>
      <c r="B15" s="202" t="s">
        <v>13</v>
      </c>
      <c r="C15" s="158">
        <f t="shared" si="0"/>
        <v>0.75</v>
      </c>
      <c r="D15" s="153">
        <v>3.5683875000000005</v>
      </c>
      <c r="E15" s="157">
        <v>1.0627749492231544E-2</v>
      </c>
      <c r="F15" s="149">
        <v>0</v>
      </c>
      <c r="G15" s="156">
        <v>0</v>
      </c>
      <c r="H15" s="155">
        <f t="shared" si="1"/>
        <v>3.5683875000000005</v>
      </c>
      <c r="I15" s="153">
        <v>4.7578500000000004</v>
      </c>
      <c r="J15" s="157">
        <v>1.4170332656308723E-2</v>
      </c>
      <c r="K15" s="149">
        <v>0</v>
      </c>
      <c r="L15" s="156">
        <v>0</v>
      </c>
      <c r="M15" s="155">
        <f t="shared" si="2"/>
        <v>4.7578500000000004</v>
      </c>
      <c r="N15" s="153">
        <v>4.9050000000000002</v>
      </c>
      <c r="O15" s="21">
        <v>0</v>
      </c>
      <c r="P15" s="154">
        <f t="shared" si="3"/>
        <v>4.9050000000000002</v>
      </c>
      <c r="Q15" s="153">
        <v>0</v>
      </c>
      <c r="R15" s="21">
        <v>0</v>
      </c>
      <c r="S15" s="154">
        <f t="shared" si="4"/>
        <v>0</v>
      </c>
      <c r="T15" s="25">
        <v>4.9050000000000002</v>
      </c>
      <c r="U15" s="151">
        <v>1.460859036732858E-2</v>
      </c>
      <c r="V15" s="150">
        <f t="shared" si="5"/>
        <v>0.72750000000000004</v>
      </c>
      <c r="W15" s="149">
        <v>0</v>
      </c>
      <c r="X15" s="148">
        <v>0</v>
      </c>
      <c r="Y15" s="147">
        <f t="shared" si="6"/>
        <v>1</v>
      </c>
      <c r="Z15" s="146">
        <f t="shared" si="7"/>
        <v>4.9050000000000002</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58">
        <v>0</v>
      </c>
      <c r="U16" s="193">
        <v>0</v>
      </c>
      <c r="V16" s="192">
        <f t="shared" si="5"/>
        <v>1</v>
      </c>
      <c r="W16" s="191">
        <v>0</v>
      </c>
      <c r="X16" s="190">
        <v>0</v>
      </c>
      <c r="Y16" s="189">
        <f t="shared" si="6"/>
        <v>1</v>
      </c>
      <c r="Z16" s="188">
        <f t="shared" si="7"/>
        <v>0</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0.74999999999999989</v>
      </c>
      <c r="D18" s="167">
        <f>SUM(D6:D17)</f>
        <v>301.77063750000002</v>
      </c>
      <c r="E18" s="171">
        <v>0.89876526567280435</v>
      </c>
      <c r="F18" s="163">
        <f>SUM(F6:F17)</f>
        <v>262.19645625000004</v>
      </c>
      <c r="G18" s="170">
        <v>0.78090124874285827</v>
      </c>
      <c r="H18" s="169">
        <f>SUM(H6:H17)</f>
        <v>39.574181249999988</v>
      </c>
      <c r="I18" s="167">
        <f>SUM(I6:I17)</f>
        <v>402.36085000000008</v>
      </c>
      <c r="J18" s="171">
        <v>1.1983536875637393</v>
      </c>
      <c r="K18" s="163">
        <f>SUM(K6:K17)</f>
        <v>349.59527500000002</v>
      </c>
      <c r="L18" s="170">
        <v>1.0412016649904776</v>
      </c>
      <c r="M18" s="169">
        <f t="shared" ref="M18:T18" si="8">SUM(M6:M17)</f>
        <v>52.765574999999998</v>
      </c>
      <c r="N18" s="167">
        <f t="shared" si="8"/>
        <v>411.9473750039499</v>
      </c>
      <c r="O18" s="32">
        <f t="shared" si="8"/>
        <v>360.40750000000003</v>
      </c>
      <c r="P18" s="168">
        <f t="shared" si="8"/>
        <v>51.539875003949916</v>
      </c>
      <c r="Q18" s="167">
        <f t="shared" si="8"/>
        <v>2.8576249960500988</v>
      </c>
      <c r="R18" s="32">
        <f t="shared" si="8"/>
        <v>0</v>
      </c>
      <c r="S18" s="168">
        <f t="shared" si="8"/>
        <v>2.8576249960500988</v>
      </c>
      <c r="T18" s="36">
        <f t="shared" si="8"/>
        <v>414.80500000000001</v>
      </c>
      <c r="U18" s="165">
        <v>1.2354161727461226</v>
      </c>
      <c r="V18" s="164">
        <f t="shared" si="5"/>
        <v>0.72750000000000004</v>
      </c>
      <c r="W18" s="163">
        <f>SUM(W6:W17)</f>
        <v>360.40750000000003</v>
      </c>
      <c r="X18" s="162">
        <v>1.0734037783406984</v>
      </c>
      <c r="Y18" s="161">
        <f t="shared" si="6"/>
        <v>0.72750000000000004</v>
      </c>
      <c r="Z18" s="160">
        <f>SUM(Z6:Z17)</f>
        <v>54.397500000000015</v>
      </c>
    </row>
    <row r="19" spans="1:26" ht="15" x14ac:dyDescent="0.2">
      <c r="A19" s="405"/>
      <c r="B19" s="159" t="s">
        <v>9</v>
      </c>
      <c r="C19" s="158">
        <f t="shared" si="0"/>
        <v>0.74999999999999989</v>
      </c>
      <c r="D19" s="153">
        <f>SUM(D9:D14)</f>
        <v>298.20224999999999</v>
      </c>
      <c r="E19" s="157">
        <v>0.88813751618057268</v>
      </c>
      <c r="F19" s="149">
        <f>SUM(F9:F14)</f>
        <v>262.19645625000004</v>
      </c>
      <c r="G19" s="156">
        <v>0.78090124874285827</v>
      </c>
      <c r="H19" s="155">
        <f>SUM(H9:H14)</f>
        <v>36.005793749999988</v>
      </c>
      <c r="I19" s="153">
        <f>SUM(I9:I14)</f>
        <v>397.60300000000007</v>
      </c>
      <c r="J19" s="157">
        <v>1.1841833549074305</v>
      </c>
      <c r="K19" s="149">
        <f>SUM(K9:K14)</f>
        <v>349.59527500000002</v>
      </c>
      <c r="L19" s="156">
        <v>1.0412016649904776</v>
      </c>
      <c r="M19" s="155">
        <f t="shared" ref="M19:T19" si="9">SUM(M9:M14)</f>
        <v>48.007725000000001</v>
      </c>
      <c r="N19" s="153">
        <f t="shared" si="9"/>
        <v>407.04237500394993</v>
      </c>
      <c r="O19" s="21">
        <f t="shared" si="9"/>
        <v>360.40750000000003</v>
      </c>
      <c r="P19" s="154">
        <f t="shared" si="9"/>
        <v>46.634875003949915</v>
      </c>
      <c r="Q19" s="153">
        <f t="shared" si="9"/>
        <v>2.8576249960500988</v>
      </c>
      <c r="R19" s="21">
        <f t="shared" si="9"/>
        <v>0</v>
      </c>
      <c r="S19" s="154">
        <f t="shared" si="9"/>
        <v>2.8576249960500988</v>
      </c>
      <c r="T19" s="25">
        <f t="shared" si="9"/>
        <v>409.90000000000003</v>
      </c>
      <c r="U19" s="151">
        <v>1.2208075823787943</v>
      </c>
      <c r="V19" s="150">
        <f t="shared" si="5"/>
        <v>0.72749999999999992</v>
      </c>
      <c r="W19" s="149">
        <f>SUM(W9:W14)</f>
        <v>360.40750000000003</v>
      </c>
      <c r="X19" s="148">
        <v>1.0734037783406984</v>
      </c>
      <c r="Y19" s="147">
        <f t="shared" si="6"/>
        <v>0.72750000000000004</v>
      </c>
      <c r="Z19" s="146">
        <f>SUM(Z9:Z14)</f>
        <v>49.492500000000014</v>
      </c>
    </row>
    <row r="20" spans="1:26" ht="15.75" thickBot="1" x14ac:dyDescent="0.25">
      <c r="A20" s="406"/>
      <c r="B20" s="261" t="s">
        <v>8</v>
      </c>
      <c r="C20" s="260">
        <f t="shared" si="0"/>
        <v>0.75</v>
      </c>
      <c r="D20" s="255">
        <f>SUM(D6:D8,D15:D17)</f>
        <v>3.5683875000000005</v>
      </c>
      <c r="E20" s="259">
        <v>1.0627749492231544E-2</v>
      </c>
      <c r="F20" s="249">
        <f>SUM(F6:F8,F15:F17)</f>
        <v>0</v>
      </c>
      <c r="G20" s="258">
        <v>0</v>
      </c>
      <c r="H20" s="257">
        <f>SUM(H6:H8,H15:H17)</f>
        <v>3.5683875000000005</v>
      </c>
      <c r="I20" s="255">
        <f>SUM(I6:I8,I15:I17)</f>
        <v>4.7578500000000004</v>
      </c>
      <c r="J20" s="259">
        <v>1.4170332656308723E-2</v>
      </c>
      <c r="K20" s="249">
        <f>SUM(K6:K8,K15:K17)</f>
        <v>0</v>
      </c>
      <c r="L20" s="258">
        <v>0</v>
      </c>
      <c r="M20" s="257">
        <f t="shared" ref="M20:T20" si="10">SUM(M6:M8,M15:M17)</f>
        <v>4.7578500000000004</v>
      </c>
      <c r="N20" s="255">
        <f t="shared" si="10"/>
        <v>4.9050000000000002</v>
      </c>
      <c r="O20" s="254">
        <f t="shared" si="10"/>
        <v>0</v>
      </c>
      <c r="P20" s="256">
        <f t="shared" si="10"/>
        <v>4.9050000000000002</v>
      </c>
      <c r="Q20" s="255">
        <f t="shared" si="10"/>
        <v>0</v>
      </c>
      <c r="R20" s="254">
        <f t="shared" si="10"/>
        <v>0</v>
      </c>
      <c r="S20" s="256">
        <f t="shared" si="10"/>
        <v>0</v>
      </c>
      <c r="T20" s="252">
        <f t="shared" si="10"/>
        <v>4.9050000000000002</v>
      </c>
      <c r="U20" s="251">
        <v>1.460859036732858E-2</v>
      </c>
      <c r="V20" s="250">
        <f t="shared" si="5"/>
        <v>0.72750000000000004</v>
      </c>
      <c r="W20" s="249">
        <f>SUM(W6:W8,W15:W17)</f>
        <v>0</v>
      </c>
      <c r="X20" s="248">
        <v>0</v>
      </c>
      <c r="Y20" s="247">
        <f t="shared" si="6"/>
        <v>1</v>
      </c>
      <c r="Z20" s="246">
        <f>SUM(Z6:Z8,Z15:Z17)</f>
        <v>4.9050000000000002</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v>
      </c>
      <c r="R21" s="88">
        <v>0</v>
      </c>
      <c r="S21" s="240">
        <f t="shared" ref="S21:S32" si="14">Q21-R21</f>
        <v>0</v>
      </c>
      <c r="T21" s="92">
        <v>0</v>
      </c>
      <c r="U21" s="237">
        <v>0</v>
      </c>
      <c r="V21" s="236">
        <f t="shared" si="5"/>
        <v>1</v>
      </c>
      <c r="W21" s="235">
        <v>0</v>
      </c>
      <c r="X21" s="234">
        <v>0</v>
      </c>
      <c r="Y21" s="233">
        <f t="shared" si="6"/>
        <v>1</v>
      </c>
      <c r="Z21" s="232">
        <f t="shared" ref="Z21:Z32" si="15">T21-W21</f>
        <v>0</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0</v>
      </c>
      <c r="R22" s="66">
        <v>0</v>
      </c>
      <c r="S22" s="211">
        <f t="shared" si="14"/>
        <v>0</v>
      </c>
      <c r="T22" s="70">
        <v>0</v>
      </c>
      <c r="U22" s="208">
        <v>0</v>
      </c>
      <c r="V22" s="207">
        <f t="shared" si="5"/>
        <v>1</v>
      </c>
      <c r="W22" s="206">
        <v>0</v>
      </c>
      <c r="X22" s="205">
        <v>0</v>
      </c>
      <c r="Y22" s="204">
        <f t="shared" si="6"/>
        <v>1</v>
      </c>
      <c r="Z22" s="203">
        <f t="shared" si="15"/>
        <v>0</v>
      </c>
    </row>
    <row r="23" spans="1:26" ht="15" x14ac:dyDescent="0.2">
      <c r="A23" s="405"/>
      <c r="B23" s="231" t="s">
        <v>20</v>
      </c>
      <c r="C23" s="230">
        <f t="shared" si="0"/>
        <v>0.75</v>
      </c>
      <c r="D23" s="225">
        <v>0.14913750000000001</v>
      </c>
      <c r="E23" s="229">
        <v>4.4417709396686367E-4</v>
      </c>
      <c r="F23" s="221">
        <v>0</v>
      </c>
      <c r="G23" s="228">
        <v>0</v>
      </c>
      <c r="H23" s="227">
        <f t="shared" si="11"/>
        <v>0.14913750000000001</v>
      </c>
      <c r="I23" s="225">
        <v>0.19885</v>
      </c>
      <c r="J23" s="229">
        <v>5.9223612528915156E-4</v>
      </c>
      <c r="K23" s="221">
        <v>0</v>
      </c>
      <c r="L23" s="228">
        <v>0</v>
      </c>
      <c r="M23" s="227">
        <f t="shared" si="12"/>
        <v>0.19885</v>
      </c>
      <c r="N23" s="225">
        <v>0.10249999999999999</v>
      </c>
      <c r="O23" s="77">
        <v>0</v>
      </c>
      <c r="P23" s="226">
        <f t="shared" si="13"/>
        <v>0.10249999999999999</v>
      </c>
      <c r="Q23" s="225">
        <v>0.10249999999999999</v>
      </c>
      <c r="R23" s="77">
        <v>0</v>
      </c>
      <c r="S23" s="226">
        <f t="shared" si="14"/>
        <v>0.10249999999999999</v>
      </c>
      <c r="T23" s="81">
        <v>0.20499999999999999</v>
      </c>
      <c r="U23" s="223">
        <v>6.1055270648366128E-4</v>
      </c>
      <c r="V23" s="222">
        <f t="shared" si="5"/>
        <v>0.72750000000000004</v>
      </c>
      <c r="W23" s="221">
        <v>0</v>
      </c>
      <c r="X23" s="220">
        <v>0</v>
      </c>
      <c r="Y23" s="219">
        <f t="shared" si="6"/>
        <v>1</v>
      </c>
      <c r="Z23" s="218">
        <f t="shared" si="15"/>
        <v>0.20499999999999999</v>
      </c>
    </row>
    <row r="24" spans="1:26" ht="15" x14ac:dyDescent="0.2">
      <c r="A24" s="405"/>
      <c r="B24" s="201" t="s">
        <v>19</v>
      </c>
      <c r="C24" s="200">
        <f t="shared" si="0"/>
        <v>0.75000000000000011</v>
      </c>
      <c r="D24" s="195">
        <v>13.827350000000001</v>
      </c>
      <c r="E24" s="199">
        <v>4.1182077882911491E-2</v>
      </c>
      <c r="F24" s="191">
        <v>8.9118749999999984</v>
      </c>
      <c r="G24" s="198">
        <v>2.6542289761173146E-2</v>
      </c>
      <c r="H24" s="197">
        <f t="shared" si="11"/>
        <v>4.9154750000000025</v>
      </c>
      <c r="I24" s="195">
        <v>18.436466666666664</v>
      </c>
      <c r="J24" s="199">
        <v>5.490943717721531E-2</v>
      </c>
      <c r="K24" s="191">
        <v>11.882499999999995</v>
      </c>
      <c r="L24" s="198">
        <v>3.5389719681564187E-2</v>
      </c>
      <c r="M24" s="197">
        <f t="shared" si="12"/>
        <v>6.5539666666666694</v>
      </c>
      <c r="N24" s="195">
        <v>12.759166666666665</v>
      </c>
      <c r="O24" s="54">
        <v>12.25</v>
      </c>
      <c r="P24" s="196">
        <f t="shared" si="13"/>
        <v>0.50916666666666544</v>
      </c>
      <c r="Q24" s="195">
        <v>6.2474999999999987</v>
      </c>
      <c r="R24" s="54">
        <v>0</v>
      </c>
      <c r="S24" s="196">
        <f t="shared" si="14"/>
        <v>6.2474999999999987</v>
      </c>
      <c r="T24" s="58">
        <v>19.006666666666664</v>
      </c>
      <c r="U24" s="193">
        <v>5.6607667193005473E-2</v>
      </c>
      <c r="V24" s="192">
        <f t="shared" si="5"/>
        <v>0.72750000000000015</v>
      </c>
      <c r="W24" s="191">
        <v>12.25</v>
      </c>
      <c r="X24" s="190">
        <v>3.6484247094396086E-2</v>
      </c>
      <c r="Y24" s="189">
        <f t="shared" si="6"/>
        <v>0.72749999999999992</v>
      </c>
      <c r="Z24" s="188">
        <f t="shared" si="15"/>
        <v>6.7566666666666642</v>
      </c>
    </row>
    <row r="25" spans="1:26" ht="15" x14ac:dyDescent="0.2">
      <c r="A25" s="405"/>
      <c r="B25" s="217" t="s">
        <v>18</v>
      </c>
      <c r="C25" s="215">
        <f t="shared" si="0"/>
        <v>0.75</v>
      </c>
      <c r="D25" s="210">
        <v>24.0184125</v>
      </c>
      <c r="E25" s="214">
        <v>7.1534179303980497E-2</v>
      </c>
      <c r="F25" s="206">
        <v>26.118462499999996</v>
      </c>
      <c r="G25" s="213">
        <v>7.778877057760962E-2</v>
      </c>
      <c r="H25" s="212">
        <f t="shared" si="11"/>
        <v>-2.100049999999996</v>
      </c>
      <c r="I25" s="210">
        <v>32.024549999999998</v>
      </c>
      <c r="J25" s="214">
        <v>9.5378905738640662E-2</v>
      </c>
      <c r="K25" s="206">
        <v>34.824616666666664</v>
      </c>
      <c r="L25" s="213">
        <v>0.10371836077014618</v>
      </c>
      <c r="M25" s="212">
        <f t="shared" si="12"/>
        <v>-2.800066666666666</v>
      </c>
      <c r="N25" s="210">
        <v>33.015000000000001</v>
      </c>
      <c r="O25" s="66">
        <v>35.901666666666664</v>
      </c>
      <c r="P25" s="211">
        <f t="shared" si="13"/>
        <v>-2.8866666666666632</v>
      </c>
      <c r="Q25" s="210">
        <v>0</v>
      </c>
      <c r="R25" s="66">
        <v>0</v>
      </c>
      <c r="S25" s="211">
        <f t="shared" si="14"/>
        <v>0</v>
      </c>
      <c r="T25" s="70">
        <v>33.015000000000001</v>
      </c>
      <c r="U25" s="208">
        <v>9.8328768802722344E-2</v>
      </c>
      <c r="V25" s="207">
        <f t="shared" si="5"/>
        <v>0.72750000000000004</v>
      </c>
      <c r="W25" s="206">
        <v>35.901666666666664</v>
      </c>
      <c r="X25" s="205">
        <v>0.10692614512386203</v>
      </c>
      <c r="Y25" s="204">
        <f t="shared" si="6"/>
        <v>0.72749999999999992</v>
      </c>
      <c r="Z25" s="203">
        <f t="shared" si="15"/>
        <v>-2.8866666666666632</v>
      </c>
    </row>
    <row r="26" spans="1:26" ht="15" x14ac:dyDescent="0.2">
      <c r="A26" s="405"/>
      <c r="B26" s="217" t="s">
        <v>17</v>
      </c>
      <c r="C26" s="215">
        <f t="shared" si="0"/>
        <v>0.74999999999999989</v>
      </c>
      <c r="D26" s="210">
        <v>48.913462500000001</v>
      </c>
      <c r="E26" s="214">
        <v>0.14567925323347355</v>
      </c>
      <c r="F26" s="206">
        <v>41.845799999999997</v>
      </c>
      <c r="G26" s="213">
        <v>0.12462959241327996</v>
      </c>
      <c r="H26" s="212">
        <f t="shared" si="11"/>
        <v>7.0676625000000044</v>
      </c>
      <c r="I26" s="210">
        <v>65.217950000000016</v>
      </c>
      <c r="J26" s="214">
        <v>0.19423900431129812</v>
      </c>
      <c r="K26" s="206">
        <v>55.794399999999996</v>
      </c>
      <c r="L26" s="213">
        <v>0.16617278988437328</v>
      </c>
      <c r="M26" s="212">
        <f t="shared" si="12"/>
        <v>9.4235500000000201</v>
      </c>
      <c r="N26" s="210">
        <v>52.87249999999981</v>
      </c>
      <c r="O26" s="66">
        <v>57.52</v>
      </c>
      <c r="P26" s="211">
        <f t="shared" si="13"/>
        <v>-4.6475000000001927</v>
      </c>
      <c r="Q26" s="210">
        <v>14.362500000000196</v>
      </c>
      <c r="R26" s="66">
        <v>0</v>
      </c>
      <c r="S26" s="211">
        <f t="shared" si="14"/>
        <v>14.362500000000196</v>
      </c>
      <c r="T26" s="70">
        <v>67.235000000000014</v>
      </c>
      <c r="U26" s="208">
        <v>0.20024639619721454</v>
      </c>
      <c r="V26" s="207">
        <f t="shared" si="5"/>
        <v>0.72749999999999992</v>
      </c>
      <c r="W26" s="206">
        <v>57.52</v>
      </c>
      <c r="X26" s="205">
        <v>0.17131215451997248</v>
      </c>
      <c r="Y26" s="204">
        <f t="shared" si="6"/>
        <v>0.72749999999999992</v>
      </c>
      <c r="Z26" s="203">
        <f t="shared" si="15"/>
        <v>9.7150000000000105</v>
      </c>
    </row>
    <row r="27" spans="1:26" ht="15" x14ac:dyDescent="0.2">
      <c r="A27" s="405"/>
      <c r="B27" s="217" t="s">
        <v>16</v>
      </c>
      <c r="C27" s="215">
        <f t="shared" si="0"/>
        <v>0.74999999999999989</v>
      </c>
      <c r="D27" s="210">
        <v>96.462862499999986</v>
      </c>
      <c r="E27" s="214">
        <v>0.28729591109529889</v>
      </c>
      <c r="F27" s="206">
        <v>88.200281249999989</v>
      </c>
      <c r="G27" s="213">
        <v>0.26268741672818197</v>
      </c>
      <c r="H27" s="212">
        <f t="shared" si="11"/>
        <v>8.2625812499999967</v>
      </c>
      <c r="I27" s="210">
        <v>128.61715000000001</v>
      </c>
      <c r="J27" s="214">
        <v>0.38306121479373195</v>
      </c>
      <c r="K27" s="206">
        <v>117.600375</v>
      </c>
      <c r="L27" s="213">
        <v>0.35024988897090936</v>
      </c>
      <c r="M27" s="212">
        <f t="shared" si="12"/>
        <v>11.01677500000001</v>
      </c>
      <c r="N27" s="210">
        <v>92.130708259412458</v>
      </c>
      <c r="O27" s="66">
        <v>121.23750000000001</v>
      </c>
      <c r="P27" s="211">
        <f t="shared" si="13"/>
        <v>-29.106791740587553</v>
      </c>
      <c r="Q27" s="210">
        <v>40.464291740587527</v>
      </c>
      <c r="R27" s="66">
        <v>0</v>
      </c>
      <c r="S27" s="211">
        <f t="shared" si="14"/>
        <v>40.464291740587527</v>
      </c>
      <c r="T27" s="70">
        <v>132.59499999999997</v>
      </c>
      <c r="U27" s="208">
        <v>0.39490846885951736</v>
      </c>
      <c r="V27" s="207">
        <f t="shared" si="5"/>
        <v>0.72750000000000004</v>
      </c>
      <c r="W27" s="206">
        <v>121.23750000000001</v>
      </c>
      <c r="X27" s="205">
        <v>0.36108235976382413</v>
      </c>
      <c r="Y27" s="204">
        <f t="shared" si="6"/>
        <v>0.72749999999999981</v>
      </c>
      <c r="Z27" s="203">
        <f t="shared" si="15"/>
        <v>11.357499999999959</v>
      </c>
    </row>
    <row r="28" spans="1:26" ht="15" x14ac:dyDescent="0.2">
      <c r="A28" s="405"/>
      <c r="B28" s="217" t="s">
        <v>15</v>
      </c>
      <c r="C28" s="215">
        <f t="shared" si="0"/>
        <v>0.75</v>
      </c>
      <c r="D28" s="210">
        <v>69.524749999999997</v>
      </c>
      <c r="E28" s="214">
        <v>0.20706597209804845</v>
      </c>
      <c r="F28" s="206">
        <v>77.230793750000018</v>
      </c>
      <c r="G28" s="213">
        <v>0.23001692754868092</v>
      </c>
      <c r="H28" s="212">
        <f t="shared" si="11"/>
        <v>-7.7060437500000205</v>
      </c>
      <c r="I28" s="210">
        <v>92.699666666666658</v>
      </c>
      <c r="J28" s="214">
        <v>0.27608796279739795</v>
      </c>
      <c r="K28" s="206">
        <v>102.97439166666669</v>
      </c>
      <c r="L28" s="213">
        <v>0.30668923673157455</v>
      </c>
      <c r="M28" s="212">
        <f t="shared" si="12"/>
        <v>-10.274725000000032</v>
      </c>
      <c r="N28" s="210">
        <v>57.929166666666674</v>
      </c>
      <c r="O28" s="66">
        <v>106.15916666666669</v>
      </c>
      <c r="P28" s="211">
        <f t="shared" si="13"/>
        <v>-48.230000000000018</v>
      </c>
      <c r="Q28" s="210">
        <v>37.63750000000001</v>
      </c>
      <c r="R28" s="66">
        <v>0</v>
      </c>
      <c r="S28" s="211">
        <f t="shared" si="14"/>
        <v>37.63750000000001</v>
      </c>
      <c r="T28" s="70">
        <v>95.566666666666691</v>
      </c>
      <c r="U28" s="208">
        <v>0.28462676577051343</v>
      </c>
      <c r="V28" s="207">
        <f t="shared" si="5"/>
        <v>0.72749999999999981</v>
      </c>
      <c r="W28" s="206">
        <v>106.15916666666669</v>
      </c>
      <c r="X28" s="205">
        <v>0.31617447085729339</v>
      </c>
      <c r="Y28" s="204">
        <f t="shared" si="6"/>
        <v>0.72750000000000004</v>
      </c>
      <c r="Z28" s="203">
        <f t="shared" si="15"/>
        <v>-10.592500000000001</v>
      </c>
    </row>
    <row r="29" spans="1:26" ht="15" x14ac:dyDescent="0.2">
      <c r="A29" s="405"/>
      <c r="B29" s="216" t="s">
        <v>14</v>
      </c>
      <c r="C29" s="215">
        <f t="shared" si="0"/>
        <v>0.74999999999999978</v>
      </c>
      <c r="D29" s="210">
        <v>33.699618749999992</v>
      </c>
      <c r="E29" s="214">
        <v>0.10036777285502456</v>
      </c>
      <c r="F29" s="206">
        <v>28.148187500000002</v>
      </c>
      <c r="G29" s="213">
        <v>8.3833912490562545E-2</v>
      </c>
      <c r="H29" s="212">
        <f t="shared" si="11"/>
        <v>5.5514312499999896</v>
      </c>
      <c r="I29" s="210">
        <v>44.932825000000001</v>
      </c>
      <c r="J29" s="214">
        <v>0.13382369714003278</v>
      </c>
      <c r="K29" s="206">
        <v>37.53091666666667</v>
      </c>
      <c r="L29" s="213">
        <v>0.11177854998741674</v>
      </c>
      <c r="M29" s="212">
        <f t="shared" si="12"/>
        <v>7.4019083333333313</v>
      </c>
      <c r="N29" s="210">
        <v>20.828125496555803</v>
      </c>
      <c r="O29" s="66">
        <v>38.691666666666663</v>
      </c>
      <c r="P29" s="211">
        <f t="shared" si="13"/>
        <v>-17.86354117011086</v>
      </c>
      <c r="Q29" s="210">
        <v>25.494374503444195</v>
      </c>
      <c r="R29" s="66">
        <v>0</v>
      </c>
      <c r="S29" s="211">
        <f t="shared" si="14"/>
        <v>25.494374503444195</v>
      </c>
      <c r="T29" s="70">
        <v>46.322499999999998</v>
      </c>
      <c r="U29" s="208">
        <v>0.13796257437116782</v>
      </c>
      <c r="V29" s="207">
        <f t="shared" si="5"/>
        <v>0.72749999999999981</v>
      </c>
      <c r="W29" s="206">
        <v>38.691666666666663</v>
      </c>
      <c r="X29" s="205">
        <v>0.11523561854372857</v>
      </c>
      <c r="Y29" s="204">
        <f t="shared" si="6"/>
        <v>0.72750000000000015</v>
      </c>
      <c r="Z29" s="203">
        <f t="shared" si="15"/>
        <v>7.6308333333333351</v>
      </c>
    </row>
    <row r="30" spans="1:26" ht="15" x14ac:dyDescent="0.2">
      <c r="A30" s="405"/>
      <c r="B30" s="202" t="s">
        <v>13</v>
      </c>
      <c r="C30" s="158">
        <f t="shared" si="0"/>
        <v>0.75</v>
      </c>
      <c r="D30" s="153">
        <v>5.8497062499999997</v>
      </c>
      <c r="E30" s="157">
        <v>1.7422214551570191E-2</v>
      </c>
      <c r="F30" s="149">
        <v>0</v>
      </c>
      <c r="G30" s="156">
        <v>0</v>
      </c>
      <c r="H30" s="155">
        <f t="shared" si="11"/>
        <v>5.8497062499999997</v>
      </c>
      <c r="I30" s="153">
        <v>7.7996083333333326</v>
      </c>
      <c r="J30" s="157">
        <v>2.3229619402093588E-2</v>
      </c>
      <c r="K30" s="149">
        <v>0</v>
      </c>
      <c r="L30" s="156">
        <v>0</v>
      </c>
      <c r="M30" s="155">
        <f t="shared" si="12"/>
        <v>7.7996083333333326</v>
      </c>
      <c r="N30" s="153">
        <v>7.6922502417015748</v>
      </c>
      <c r="O30" s="21">
        <v>0</v>
      </c>
      <c r="P30" s="154">
        <f t="shared" si="13"/>
        <v>7.6922502417015748</v>
      </c>
      <c r="Q30" s="153">
        <v>0.34858309163175832</v>
      </c>
      <c r="R30" s="21">
        <v>0</v>
      </c>
      <c r="S30" s="154">
        <f t="shared" si="14"/>
        <v>0.34858309163175832</v>
      </c>
      <c r="T30" s="25">
        <v>8.0408333333333335</v>
      </c>
      <c r="U30" s="151">
        <v>2.3948061239271741E-2</v>
      </c>
      <c r="V30" s="150">
        <f t="shared" si="5"/>
        <v>0.72749999999999992</v>
      </c>
      <c r="W30" s="149">
        <v>0</v>
      </c>
      <c r="X30" s="148">
        <v>0</v>
      </c>
      <c r="Y30" s="147">
        <f t="shared" si="6"/>
        <v>1</v>
      </c>
      <c r="Z30" s="146">
        <f t="shared" si="15"/>
        <v>8.0408333333333335</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0</v>
      </c>
      <c r="R31" s="54">
        <v>0</v>
      </c>
      <c r="S31" s="196">
        <f t="shared" si="14"/>
        <v>0</v>
      </c>
      <c r="T31" s="58">
        <v>0</v>
      </c>
      <c r="U31" s="193">
        <v>0</v>
      </c>
      <c r="V31" s="192">
        <f t="shared" si="5"/>
        <v>1</v>
      </c>
      <c r="W31" s="191">
        <v>0</v>
      </c>
      <c r="X31" s="190">
        <v>0</v>
      </c>
      <c r="Y31" s="189">
        <f t="shared" si="6"/>
        <v>1</v>
      </c>
      <c r="Z31" s="188">
        <f t="shared" si="15"/>
        <v>0</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v>
      </c>
      <c r="R32" s="43">
        <v>0</v>
      </c>
      <c r="S32" s="182">
        <f t="shared" si="14"/>
        <v>0</v>
      </c>
      <c r="T32" s="47">
        <v>0</v>
      </c>
      <c r="U32" s="179">
        <v>0</v>
      </c>
      <c r="V32" s="178">
        <f t="shared" si="5"/>
        <v>1</v>
      </c>
      <c r="W32" s="177">
        <v>0</v>
      </c>
      <c r="X32" s="176">
        <v>0</v>
      </c>
      <c r="Y32" s="175">
        <f t="shared" si="6"/>
        <v>1</v>
      </c>
      <c r="Z32" s="174">
        <f t="shared" si="15"/>
        <v>0</v>
      </c>
    </row>
    <row r="33" spans="1:26" ht="15" x14ac:dyDescent="0.2">
      <c r="A33" s="405"/>
      <c r="B33" s="173" t="s">
        <v>10</v>
      </c>
      <c r="C33" s="172">
        <f t="shared" si="0"/>
        <v>0.75</v>
      </c>
      <c r="D33" s="167">
        <f>SUM(D21:D32)</f>
        <v>292.44529999999997</v>
      </c>
      <c r="E33" s="171">
        <v>0.87099155811427453</v>
      </c>
      <c r="F33" s="163">
        <f>SUM(F21:F32)</f>
        <v>270.4554</v>
      </c>
      <c r="G33" s="170">
        <v>0.80549890951948822</v>
      </c>
      <c r="H33" s="169">
        <f>SUM(H21:H32)</f>
        <v>21.989899999999977</v>
      </c>
      <c r="I33" s="167">
        <f>SUM(I21:I32)</f>
        <v>389.92706666666663</v>
      </c>
      <c r="J33" s="171">
        <v>1.1613220774856994</v>
      </c>
      <c r="K33" s="163">
        <f>SUM(K21:K32)</f>
        <v>360.60719999999998</v>
      </c>
      <c r="L33" s="170">
        <v>1.0739985460259842</v>
      </c>
      <c r="M33" s="169">
        <f t="shared" ref="M33:T33" si="16">SUM(M21:M32)</f>
        <v>29.319866666666663</v>
      </c>
      <c r="N33" s="167">
        <f t="shared" si="16"/>
        <v>277.32941733100296</v>
      </c>
      <c r="O33" s="32">
        <f t="shared" si="16"/>
        <v>371.76000000000005</v>
      </c>
      <c r="P33" s="168">
        <f t="shared" si="16"/>
        <v>-94.430582668997062</v>
      </c>
      <c r="Q33" s="167">
        <f t="shared" si="16"/>
        <v>124.65724933566366</v>
      </c>
      <c r="R33" s="32">
        <f t="shared" si="16"/>
        <v>0</v>
      </c>
      <c r="S33" s="168">
        <f t="shared" si="16"/>
        <v>124.65724933566366</v>
      </c>
      <c r="T33" s="36">
        <f t="shared" si="16"/>
        <v>401.98666666666668</v>
      </c>
      <c r="U33" s="165">
        <v>1.1972392551398965</v>
      </c>
      <c r="V33" s="164">
        <f t="shared" si="5"/>
        <v>0.72749999999999992</v>
      </c>
      <c r="W33" s="163">
        <f>SUM(W21:W32)</f>
        <v>371.76000000000005</v>
      </c>
      <c r="X33" s="162">
        <v>1.1072149959030766</v>
      </c>
      <c r="Y33" s="161">
        <f t="shared" si="6"/>
        <v>0.72749999999999992</v>
      </c>
      <c r="Z33" s="160">
        <f>SUM(Z21:Z32)</f>
        <v>30.226666666666638</v>
      </c>
    </row>
    <row r="34" spans="1:26" ht="15" x14ac:dyDescent="0.2">
      <c r="A34" s="405"/>
      <c r="B34" s="159" t="s">
        <v>9</v>
      </c>
      <c r="C34" s="158">
        <f t="shared" si="0"/>
        <v>0.75</v>
      </c>
      <c r="D34" s="153">
        <f>SUM(D24:D29)</f>
        <v>286.44645624999998</v>
      </c>
      <c r="E34" s="157">
        <v>0.85312516646873748</v>
      </c>
      <c r="F34" s="149">
        <f>SUM(F24:F29)</f>
        <v>270.4554</v>
      </c>
      <c r="G34" s="156">
        <v>0.80549890951948822</v>
      </c>
      <c r="H34" s="155">
        <f>SUM(H24:H29)</f>
        <v>15.991056249999975</v>
      </c>
      <c r="I34" s="153">
        <f>SUM(I24:I29)</f>
        <v>381.92860833333333</v>
      </c>
      <c r="J34" s="157">
        <v>1.1375002219583168</v>
      </c>
      <c r="K34" s="149">
        <f>SUM(K24:K29)</f>
        <v>360.60719999999998</v>
      </c>
      <c r="L34" s="156">
        <v>1.0739985460259842</v>
      </c>
      <c r="M34" s="155">
        <f t="shared" ref="M34:T34" si="17">SUM(M24:M29)</f>
        <v>21.321408333333331</v>
      </c>
      <c r="N34" s="153">
        <f t="shared" si="17"/>
        <v>269.53466708930142</v>
      </c>
      <c r="O34" s="21">
        <f t="shared" si="17"/>
        <v>371.76000000000005</v>
      </c>
      <c r="P34" s="154">
        <f t="shared" si="17"/>
        <v>-102.22533291069863</v>
      </c>
      <c r="Q34" s="153">
        <f t="shared" si="17"/>
        <v>124.20616624403192</v>
      </c>
      <c r="R34" s="21">
        <f t="shared" si="17"/>
        <v>0</v>
      </c>
      <c r="S34" s="154">
        <f t="shared" si="17"/>
        <v>124.20616624403192</v>
      </c>
      <c r="T34" s="25">
        <f t="shared" si="17"/>
        <v>393.74083333333328</v>
      </c>
      <c r="U34" s="151">
        <v>1.1726806411941408</v>
      </c>
      <c r="V34" s="150">
        <f t="shared" si="5"/>
        <v>0.72750000000000004</v>
      </c>
      <c r="W34" s="149">
        <f>SUM(W24:W29)</f>
        <v>371.76000000000005</v>
      </c>
      <c r="X34" s="148">
        <v>1.1072149959030766</v>
      </c>
      <c r="Y34" s="147">
        <f t="shared" si="6"/>
        <v>0.72749999999999992</v>
      </c>
      <c r="Z34" s="146">
        <f>SUM(Z24:Z29)</f>
        <v>21.980833333333305</v>
      </c>
    </row>
    <row r="35" spans="1:26" ht="15.75" thickBot="1" x14ac:dyDescent="0.25">
      <c r="A35" s="406"/>
      <c r="B35" s="261" t="s">
        <v>8</v>
      </c>
      <c r="C35" s="260">
        <f t="shared" si="0"/>
        <v>0.75</v>
      </c>
      <c r="D35" s="255">
        <f>SUM(D21:D23,D30:D32)</f>
        <v>5.9988437499999998</v>
      </c>
      <c r="E35" s="259">
        <v>1.7866391645537057E-2</v>
      </c>
      <c r="F35" s="249">
        <f>SUM(F21:F23,F30:F32)</f>
        <v>0</v>
      </c>
      <c r="G35" s="258">
        <v>0</v>
      </c>
      <c r="H35" s="257">
        <f>SUM(H21:H23,H30:H32)</f>
        <v>5.9988437499999998</v>
      </c>
      <c r="I35" s="255">
        <f>SUM(I21:I23,I30:I32)</f>
        <v>7.9984583333333328</v>
      </c>
      <c r="J35" s="259">
        <v>2.3821855527382738E-2</v>
      </c>
      <c r="K35" s="249">
        <f>SUM(K21:K23,K30:K32)</f>
        <v>0</v>
      </c>
      <c r="L35" s="258">
        <v>0</v>
      </c>
      <c r="M35" s="257">
        <f t="shared" ref="M35:T35" si="18">SUM(M21:M23,M30:M32)</f>
        <v>7.9984583333333328</v>
      </c>
      <c r="N35" s="255">
        <f t="shared" si="18"/>
        <v>7.7947502417015748</v>
      </c>
      <c r="O35" s="254">
        <f t="shared" si="18"/>
        <v>0</v>
      </c>
      <c r="P35" s="256">
        <f t="shared" si="18"/>
        <v>7.7947502417015748</v>
      </c>
      <c r="Q35" s="255">
        <f t="shared" si="18"/>
        <v>0.4510830916317583</v>
      </c>
      <c r="R35" s="254">
        <f t="shared" si="18"/>
        <v>0</v>
      </c>
      <c r="S35" s="256">
        <f t="shared" si="18"/>
        <v>0.4510830916317583</v>
      </c>
      <c r="T35" s="252">
        <f t="shared" si="18"/>
        <v>8.2458333333333336</v>
      </c>
      <c r="U35" s="251">
        <v>2.4558613945755405E-2</v>
      </c>
      <c r="V35" s="250">
        <f t="shared" si="5"/>
        <v>0.72749999999999992</v>
      </c>
      <c r="W35" s="249">
        <f>SUM(W21:W23,W30:W32)</f>
        <v>0</v>
      </c>
      <c r="X35" s="248">
        <v>0</v>
      </c>
      <c r="Y35" s="247">
        <f t="shared" si="6"/>
        <v>1</v>
      </c>
      <c r="Z35" s="246">
        <f>SUM(Z21:Z23,Z30:Z32)</f>
        <v>8.2458333333333336</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40">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0</v>
      </c>
      <c r="R37" s="66">
        <v>0</v>
      </c>
      <c r="S37" s="211">
        <f t="shared" si="22"/>
        <v>0</v>
      </c>
      <c r="T37" s="70">
        <v>0</v>
      </c>
      <c r="U37" s="208">
        <v>0</v>
      </c>
      <c r="V37" s="207">
        <f t="shared" si="5"/>
        <v>1</v>
      </c>
      <c r="W37" s="206">
        <v>0</v>
      </c>
      <c r="X37" s="205">
        <v>0</v>
      </c>
      <c r="Y37" s="204">
        <f t="shared" si="6"/>
        <v>1</v>
      </c>
      <c r="Z37" s="203">
        <f t="shared" si="23"/>
        <v>0</v>
      </c>
    </row>
    <row r="38" spans="1:26" ht="15" x14ac:dyDescent="0.2">
      <c r="A38" s="405"/>
      <c r="B38" s="231" t="s">
        <v>20</v>
      </c>
      <c r="C38" s="230">
        <f t="shared" si="0"/>
        <v>0.75</v>
      </c>
      <c r="D38" s="225">
        <v>0.22370625</v>
      </c>
      <c r="E38" s="229">
        <v>6.6626564095029542E-4</v>
      </c>
      <c r="F38" s="221">
        <v>0</v>
      </c>
      <c r="G38" s="228">
        <v>0</v>
      </c>
      <c r="H38" s="227">
        <f t="shared" si="19"/>
        <v>0.22370625</v>
      </c>
      <c r="I38" s="225">
        <v>0.29827500000000001</v>
      </c>
      <c r="J38" s="229">
        <v>8.8835418793372734E-4</v>
      </c>
      <c r="K38" s="221">
        <v>0</v>
      </c>
      <c r="L38" s="228">
        <v>0</v>
      </c>
      <c r="M38" s="227">
        <f t="shared" si="20"/>
        <v>0.29827500000000001</v>
      </c>
      <c r="N38" s="225">
        <v>0</v>
      </c>
      <c r="O38" s="77">
        <v>0</v>
      </c>
      <c r="P38" s="226">
        <f t="shared" si="21"/>
        <v>0</v>
      </c>
      <c r="Q38" s="225">
        <v>0.3075</v>
      </c>
      <c r="R38" s="77">
        <v>0</v>
      </c>
      <c r="S38" s="226">
        <f t="shared" si="22"/>
        <v>0.3075</v>
      </c>
      <c r="T38" s="81">
        <v>0.3075</v>
      </c>
      <c r="U38" s="223">
        <v>9.1582905972549197E-4</v>
      </c>
      <c r="V38" s="222">
        <f t="shared" si="5"/>
        <v>0.72750000000000004</v>
      </c>
      <c r="W38" s="221">
        <v>0</v>
      </c>
      <c r="X38" s="220">
        <v>0</v>
      </c>
      <c r="Y38" s="219">
        <f t="shared" si="6"/>
        <v>1</v>
      </c>
      <c r="Z38" s="218">
        <f t="shared" si="23"/>
        <v>0.3075</v>
      </c>
    </row>
    <row r="39" spans="1:26" ht="15" x14ac:dyDescent="0.2">
      <c r="A39" s="405"/>
      <c r="B39" s="201" t="s">
        <v>19</v>
      </c>
      <c r="C39" s="200">
        <f t="shared" si="0"/>
        <v>0.75</v>
      </c>
      <c r="D39" s="195">
        <v>13.149562499999998</v>
      </c>
      <c r="E39" s="199">
        <v>3.9163419382688094E-2</v>
      </c>
      <c r="F39" s="191">
        <v>8.8209374999999994</v>
      </c>
      <c r="G39" s="198">
        <v>2.6271450069732607E-2</v>
      </c>
      <c r="H39" s="197">
        <f t="shared" si="19"/>
        <v>4.3286249999999988</v>
      </c>
      <c r="I39" s="195">
        <v>17.532749999999997</v>
      </c>
      <c r="J39" s="199">
        <v>5.2217892510250788E-2</v>
      </c>
      <c r="K39" s="191">
        <v>11.76125</v>
      </c>
      <c r="L39" s="198">
        <v>3.5028600092976814E-2</v>
      </c>
      <c r="M39" s="197">
        <f t="shared" si="20"/>
        <v>5.7714999999999961</v>
      </c>
      <c r="N39" s="195">
        <v>18.074999999999996</v>
      </c>
      <c r="O39" s="54">
        <v>12.125</v>
      </c>
      <c r="P39" s="196">
        <f t="shared" si="21"/>
        <v>5.9499999999999957</v>
      </c>
      <c r="Q39" s="195">
        <v>0</v>
      </c>
      <c r="R39" s="54">
        <v>0</v>
      </c>
      <c r="S39" s="196">
        <f t="shared" si="22"/>
        <v>0</v>
      </c>
      <c r="T39" s="58">
        <v>18.074999999999996</v>
      </c>
      <c r="U39" s="193">
        <v>5.3832878876547204E-2</v>
      </c>
      <c r="V39" s="192">
        <f t="shared" si="5"/>
        <v>0.72750000000000004</v>
      </c>
      <c r="W39" s="191">
        <v>12.125</v>
      </c>
      <c r="X39" s="190">
        <v>3.6111958858738982E-2</v>
      </c>
      <c r="Y39" s="189">
        <f t="shared" si="6"/>
        <v>0.72749999999999992</v>
      </c>
      <c r="Z39" s="188">
        <f t="shared" si="23"/>
        <v>5.9499999999999957</v>
      </c>
    </row>
    <row r="40" spans="1:26" ht="15" x14ac:dyDescent="0.2">
      <c r="A40" s="405"/>
      <c r="B40" s="217" t="s">
        <v>18</v>
      </c>
      <c r="C40" s="215">
        <f t="shared" si="0"/>
        <v>0.75</v>
      </c>
      <c r="D40" s="210">
        <v>39.306825000000003</v>
      </c>
      <c r="E40" s="214">
        <v>0.1170677482294129</v>
      </c>
      <c r="F40" s="206">
        <v>28.063312500000002</v>
      </c>
      <c r="G40" s="213">
        <v>8.3581128778551381E-2</v>
      </c>
      <c r="H40" s="212">
        <f t="shared" si="19"/>
        <v>11.243512500000001</v>
      </c>
      <c r="I40" s="210">
        <v>52.409100000000002</v>
      </c>
      <c r="J40" s="214">
        <v>0.15609033097255051</v>
      </c>
      <c r="K40" s="206">
        <v>37.417749999999998</v>
      </c>
      <c r="L40" s="213">
        <v>0.11144150503806849</v>
      </c>
      <c r="M40" s="212">
        <f t="shared" si="20"/>
        <v>14.991350000000004</v>
      </c>
      <c r="N40" s="210">
        <v>54.03</v>
      </c>
      <c r="O40" s="66">
        <v>38.574999999999996</v>
      </c>
      <c r="P40" s="211">
        <f t="shared" si="21"/>
        <v>15.455000000000005</v>
      </c>
      <c r="Q40" s="210">
        <v>0</v>
      </c>
      <c r="R40" s="66">
        <v>0</v>
      </c>
      <c r="S40" s="211">
        <f t="shared" si="22"/>
        <v>0</v>
      </c>
      <c r="T40" s="70">
        <v>54.03</v>
      </c>
      <c r="U40" s="208">
        <v>0.16091786698201085</v>
      </c>
      <c r="V40" s="207">
        <f t="shared" si="5"/>
        <v>0.72750000000000004</v>
      </c>
      <c r="W40" s="206">
        <v>38.574999999999996</v>
      </c>
      <c r="X40" s="205">
        <v>0.11488814952378194</v>
      </c>
      <c r="Y40" s="204">
        <f t="shared" si="6"/>
        <v>0.72750000000000015</v>
      </c>
      <c r="Z40" s="203">
        <f t="shared" si="23"/>
        <v>15.455000000000005</v>
      </c>
    </row>
    <row r="41" spans="1:26" ht="15" x14ac:dyDescent="0.2">
      <c r="A41" s="405"/>
      <c r="B41" s="217" t="s">
        <v>17</v>
      </c>
      <c r="C41" s="215">
        <f t="shared" si="0"/>
        <v>0.75</v>
      </c>
      <c r="D41" s="210">
        <v>70.131</v>
      </c>
      <c r="E41" s="214">
        <v>0.20887157004100321</v>
      </c>
      <c r="F41" s="206">
        <v>53.68222500000001</v>
      </c>
      <c r="G41" s="213">
        <v>0.15988208665118098</v>
      </c>
      <c r="H41" s="212">
        <f t="shared" si="19"/>
        <v>16.448774999999991</v>
      </c>
      <c r="I41" s="210">
        <v>93.507999999999996</v>
      </c>
      <c r="J41" s="214">
        <v>0.27849542672133759</v>
      </c>
      <c r="K41" s="206">
        <v>71.576300000000018</v>
      </c>
      <c r="L41" s="213">
        <v>0.21317611553490801</v>
      </c>
      <c r="M41" s="212">
        <f t="shared" si="20"/>
        <v>21.931699999999978</v>
      </c>
      <c r="N41" s="210">
        <v>83.377500000000097</v>
      </c>
      <c r="O41" s="66">
        <v>73.79000000000002</v>
      </c>
      <c r="P41" s="211">
        <f t="shared" si="21"/>
        <v>9.5875000000000767</v>
      </c>
      <c r="Q41" s="210">
        <v>13.022499999999896</v>
      </c>
      <c r="R41" s="66">
        <v>0</v>
      </c>
      <c r="S41" s="211">
        <f t="shared" si="22"/>
        <v>13.022499999999896</v>
      </c>
      <c r="T41" s="70">
        <v>96.399999999999991</v>
      </c>
      <c r="U41" s="208">
        <v>0.28710868734158512</v>
      </c>
      <c r="V41" s="207">
        <f t="shared" si="5"/>
        <v>0.72750000000000004</v>
      </c>
      <c r="W41" s="206">
        <v>73.79000000000002</v>
      </c>
      <c r="X41" s="205">
        <v>0.21976919127310104</v>
      </c>
      <c r="Y41" s="204">
        <f t="shared" si="6"/>
        <v>0.72749999999999992</v>
      </c>
      <c r="Z41" s="203">
        <f t="shared" si="23"/>
        <v>22.609999999999971</v>
      </c>
    </row>
    <row r="42" spans="1:26" ht="15" x14ac:dyDescent="0.2">
      <c r="A42" s="405"/>
      <c r="B42" s="217" t="s">
        <v>16</v>
      </c>
      <c r="C42" s="215">
        <f t="shared" si="0"/>
        <v>0.75</v>
      </c>
      <c r="D42" s="210">
        <v>101.18615625</v>
      </c>
      <c r="E42" s="214">
        <v>0.30136332466885923</v>
      </c>
      <c r="F42" s="206">
        <v>74.228643750000003</v>
      </c>
      <c r="G42" s="213">
        <v>0.2210756065352571</v>
      </c>
      <c r="H42" s="212">
        <f t="shared" si="19"/>
        <v>26.957512499999993</v>
      </c>
      <c r="I42" s="210">
        <v>134.91487499999999</v>
      </c>
      <c r="J42" s="214">
        <v>0.40181776622514565</v>
      </c>
      <c r="K42" s="206">
        <v>98.971525</v>
      </c>
      <c r="L42" s="213">
        <v>0.29476747538034281</v>
      </c>
      <c r="M42" s="212">
        <f t="shared" si="20"/>
        <v>35.943349999999995</v>
      </c>
      <c r="N42" s="210">
        <v>73.327500000000526</v>
      </c>
      <c r="O42" s="66">
        <v>102.0325</v>
      </c>
      <c r="P42" s="211">
        <f t="shared" si="21"/>
        <v>-28.704999999999472</v>
      </c>
      <c r="Q42" s="210">
        <v>65.759999999999465</v>
      </c>
      <c r="R42" s="66">
        <v>0</v>
      </c>
      <c r="S42" s="211">
        <f t="shared" si="22"/>
        <v>65.759999999999465</v>
      </c>
      <c r="T42" s="70">
        <v>139.08749999999998</v>
      </c>
      <c r="U42" s="208">
        <v>0.41424511981973772</v>
      </c>
      <c r="V42" s="207">
        <f t="shared" si="5"/>
        <v>0.72750000000000015</v>
      </c>
      <c r="W42" s="206">
        <v>102.0325</v>
      </c>
      <c r="X42" s="205">
        <v>0.30388399523746679</v>
      </c>
      <c r="Y42" s="204">
        <f t="shared" si="6"/>
        <v>0.72750000000000004</v>
      </c>
      <c r="Z42" s="203">
        <f t="shared" si="23"/>
        <v>37.054999999999978</v>
      </c>
    </row>
    <row r="43" spans="1:26" ht="15" x14ac:dyDescent="0.2">
      <c r="A43" s="405"/>
      <c r="B43" s="217" t="s">
        <v>15</v>
      </c>
      <c r="C43" s="215">
        <f t="shared" si="0"/>
        <v>0.75</v>
      </c>
      <c r="D43" s="210">
        <v>59.047537500000004</v>
      </c>
      <c r="E43" s="214">
        <v>0.17586162844790482</v>
      </c>
      <c r="F43" s="206">
        <v>84.619162500000002</v>
      </c>
      <c r="G43" s="213">
        <v>0.25202174967925345</v>
      </c>
      <c r="H43" s="212">
        <f t="shared" si="19"/>
        <v>-25.571624999999997</v>
      </c>
      <c r="I43" s="210">
        <v>78.730050000000006</v>
      </c>
      <c r="J43" s="214">
        <v>0.23448217126387311</v>
      </c>
      <c r="K43" s="206">
        <v>112.82555000000001</v>
      </c>
      <c r="L43" s="213">
        <v>0.33602899957233795</v>
      </c>
      <c r="M43" s="212">
        <f t="shared" si="20"/>
        <v>-34.095500000000001</v>
      </c>
      <c r="N43" s="210">
        <v>0</v>
      </c>
      <c r="O43" s="66">
        <v>109.5712524211192</v>
      </c>
      <c r="P43" s="211">
        <f t="shared" si="21"/>
        <v>-109.5712524211192</v>
      </c>
      <c r="Q43" s="210">
        <v>81.165000000000006</v>
      </c>
      <c r="R43" s="66">
        <v>6.7437475788808143</v>
      </c>
      <c r="S43" s="211">
        <f t="shared" si="22"/>
        <v>74.421252421119192</v>
      </c>
      <c r="T43" s="70">
        <v>81.165000000000006</v>
      </c>
      <c r="U43" s="208">
        <v>0.24173419717925063</v>
      </c>
      <c r="V43" s="207">
        <f t="shared" si="5"/>
        <v>0.72750000000000004</v>
      </c>
      <c r="W43" s="206">
        <v>116.31500000000001</v>
      </c>
      <c r="X43" s="205">
        <v>0.34642164904364742</v>
      </c>
      <c r="Y43" s="204">
        <f t="shared" si="6"/>
        <v>0.72749999999999992</v>
      </c>
      <c r="Z43" s="203">
        <f t="shared" si="23"/>
        <v>-35.150000000000006</v>
      </c>
    </row>
    <row r="44" spans="1:26" ht="15" x14ac:dyDescent="0.2">
      <c r="A44" s="405"/>
      <c r="B44" s="216" t="s">
        <v>14</v>
      </c>
      <c r="C44" s="215">
        <f t="shared" si="0"/>
        <v>0.75</v>
      </c>
      <c r="D44" s="210">
        <v>37.569918749999999</v>
      </c>
      <c r="E44" s="214">
        <v>0.11189471012284759</v>
      </c>
      <c r="F44" s="206">
        <v>38.455649999999999</v>
      </c>
      <c r="G44" s="213">
        <v>0.11453268871637655</v>
      </c>
      <c r="H44" s="212">
        <f t="shared" si="19"/>
        <v>-0.88573124999999919</v>
      </c>
      <c r="I44" s="210">
        <v>50.093224999999997</v>
      </c>
      <c r="J44" s="214">
        <v>0.14919294683046344</v>
      </c>
      <c r="K44" s="206">
        <v>51.2742</v>
      </c>
      <c r="L44" s="213">
        <v>0.15271025162183541</v>
      </c>
      <c r="M44" s="212">
        <f t="shared" si="20"/>
        <v>-1.1809750000000037</v>
      </c>
      <c r="N44" s="210">
        <v>0</v>
      </c>
      <c r="O44" s="66">
        <v>52.860000000000007</v>
      </c>
      <c r="P44" s="211">
        <f t="shared" si="21"/>
        <v>-52.860000000000007</v>
      </c>
      <c r="Q44" s="210">
        <v>51.642499999999998</v>
      </c>
      <c r="R44" s="66">
        <v>0</v>
      </c>
      <c r="S44" s="211">
        <f t="shared" si="22"/>
        <v>51.642499999999998</v>
      </c>
      <c r="T44" s="70">
        <v>51.642499999999998</v>
      </c>
      <c r="U44" s="208">
        <v>0.15380716168089015</v>
      </c>
      <c r="V44" s="207">
        <f t="shared" si="5"/>
        <v>0.72750000000000004</v>
      </c>
      <c r="W44" s="206">
        <v>52.860000000000007</v>
      </c>
      <c r="X44" s="205">
        <v>0.15743324909467568</v>
      </c>
      <c r="Y44" s="204">
        <f t="shared" si="6"/>
        <v>0.72749999999999992</v>
      </c>
      <c r="Z44" s="203">
        <f t="shared" si="23"/>
        <v>-1.2175000000000082</v>
      </c>
    </row>
    <row r="45" spans="1:26" ht="15" x14ac:dyDescent="0.2">
      <c r="A45" s="405"/>
      <c r="B45" s="202" t="s">
        <v>13</v>
      </c>
      <c r="C45" s="158">
        <f t="shared" si="0"/>
        <v>0.75</v>
      </c>
      <c r="D45" s="153">
        <v>9.3410999999999991</v>
      </c>
      <c r="E45" s="157">
        <v>2.7820653105046479E-2</v>
      </c>
      <c r="F45" s="149">
        <v>0</v>
      </c>
      <c r="G45" s="156">
        <v>0</v>
      </c>
      <c r="H45" s="155">
        <f t="shared" si="19"/>
        <v>9.3410999999999991</v>
      </c>
      <c r="I45" s="153">
        <v>12.454799999999999</v>
      </c>
      <c r="J45" s="157">
        <v>3.7094204140061975E-2</v>
      </c>
      <c r="K45" s="149">
        <v>0</v>
      </c>
      <c r="L45" s="156">
        <v>0</v>
      </c>
      <c r="M45" s="155">
        <f t="shared" si="20"/>
        <v>12.454799999999999</v>
      </c>
      <c r="N45" s="153">
        <v>0</v>
      </c>
      <c r="O45" s="21">
        <v>0</v>
      </c>
      <c r="P45" s="154">
        <f t="shared" si="21"/>
        <v>0</v>
      </c>
      <c r="Q45" s="153">
        <v>12.839999999999998</v>
      </c>
      <c r="R45" s="21">
        <v>0</v>
      </c>
      <c r="S45" s="154">
        <f t="shared" si="22"/>
        <v>12.839999999999998</v>
      </c>
      <c r="T45" s="25">
        <v>12.839999999999998</v>
      </c>
      <c r="U45" s="151">
        <v>3.8241447567074198E-2</v>
      </c>
      <c r="V45" s="150">
        <f t="shared" si="5"/>
        <v>0.72750000000000004</v>
      </c>
      <c r="W45" s="149">
        <v>0</v>
      </c>
      <c r="X45" s="148">
        <v>0</v>
      </c>
      <c r="Y45" s="147">
        <f t="shared" si="6"/>
        <v>1</v>
      </c>
      <c r="Z45" s="146">
        <f t="shared" si="23"/>
        <v>12.839999999999998</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0</v>
      </c>
      <c r="R46" s="54">
        <v>0</v>
      </c>
      <c r="S46" s="196">
        <f t="shared" si="22"/>
        <v>0</v>
      </c>
      <c r="T46" s="58">
        <v>0</v>
      </c>
      <c r="U46" s="193">
        <v>0</v>
      </c>
      <c r="V46" s="192">
        <f t="shared" si="5"/>
        <v>1</v>
      </c>
      <c r="W46" s="191">
        <v>0</v>
      </c>
      <c r="X46" s="190">
        <v>0</v>
      </c>
      <c r="Y46" s="189">
        <f t="shared" si="6"/>
        <v>1</v>
      </c>
      <c r="Z46" s="188">
        <f t="shared" si="23"/>
        <v>0</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2">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0.74999999999999989</v>
      </c>
      <c r="D48" s="167">
        <f>SUM(D36:D47)</f>
        <v>329.95580624999997</v>
      </c>
      <c r="E48" s="171">
        <v>0.98270931963871255</v>
      </c>
      <c r="F48" s="163">
        <f>SUM(F36:F47)</f>
        <v>287.86993125000004</v>
      </c>
      <c r="G48" s="170">
        <v>0.85736471043035212</v>
      </c>
      <c r="H48" s="169">
        <f>SUM(H36:H47)</f>
        <v>42.08587499999998</v>
      </c>
      <c r="I48" s="167">
        <f>SUM(I36:I47)</f>
        <v>439.94107500000001</v>
      </c>
      <c r="J48" s="171">
        <v>1.3102790928516168</v>
      </c>
      <c r="K48" s="163">
        <f>SUM(K36:K47)</f>
        <v>383.82657500000005</v>
      </c>
      <c r="L48" s="170">
        <v>1.1431529472404696</v>
      </c>
      <c r="M48" s="169">
        <f t="shared" ref="M48:T48" si="24">SUM(M36:M47)</f>
        <v>56.114499999999971</v>
      </c>
      <c r="N48" s="167">
        <f t="shared" si="24"/>
        <v>228.8100000000006</v>
      </c>
      <c r="O48" s="32">
        <f t="shared" si="24"/>
        <v>388.95375242111925</v>
      </c>
      <c r="P48" s="168">
        <f t="shared" si="24"/>
        <v>-160.14375242111859</v>
      </c>
      <c r="Q48" s="167">
        <f t="shared" si="24"/>
        <v>224.73749999999936</v>
      </c>
      <c r="R48" s="32">
        <f t="shared" si="24"/>
        <v>6.7437475788808143</v>
      </c>
      <c r="S48" s="168">
        <f t="shared" si="24"/>
        <v>217.99375242111856</v>
      </c>
      <c r="T48" s="36">
        <f t="shared" si="24"/>
        <v>453.54749999999996</v>
      </c>
      <c r="U48" s="165">
        <v>1.3508031885068212</v>
      </c>
      <c r="V48" s="164">
        <f t="shared" si="5"/>
        <v>0.72750000000000004</v>
      </c>
      <c r="W48" s="163">
        <f>SUM(W36:W47)</f>
        <v>395.69750000000005</v>
      </c>
      <c r="X48" s="162">
        <v>1.1785081930314119</v>
      </c>
      <c r="Y48" s="161">
        <f t="shared" si="6"/>
        <v>0.72750000000000004</v>
      </c>
      <c r="Z48" s="160">
        <f>SUM(Z36:Z47)</f>
        <v>57.849999999999937</v>
      </c>
    </row>
    <row r="49" spans="1:26" ht="15" x14ac:dyDescent="0.2">
      <c r="A49" s="405"/>
      <c r="B49" s="159" t="s">
        <v>9</v>
      </c>
      <c r="C49" s="158">
        <f t="shared" si="0"/>
        <v>0.75</v>
      </c>
      <c r="D49" s="153">
        <f>SUM(D39:D44)</f>
        <v>320.39100000000002</v>
      </c>
      <c r="E49" s="157">
        <v>0.95422240089271593</v>
      </c>
      <c r="F49" s="149">
        <f>SUM(F39:F44)</f>
        <v>287.86993125000004</v>
      </c>
      <c r="G49" s="156">
        <v>0.85736471043035212</v>
      </c>
      <c r="H49" s="155">
        <f>SUM(H39:H44)</f>
        <v>32.521068749999991</v>
      </c>
      <c r="I49" s="153">
        <f>SUM(I39:I44)</f>
        <v>427.18800000000005</v>
      </c>
      <c r="J49" s="157">
        <v>1.2722965345236212</v>
      </c>
      <c r="K49" s="149">
        <f>SUM(K39:K44)</f>
        <v>383.82657500000005</v>
      </c>
      <c r="L49" s="156">
        <v>1.1431529472404696</v>
      </c>
      <c r="M49" s="155">
        <f t="shared" ref="M49:T49" si="25">SUM(M39:M44)</f>
        <v>43.361424999999969</v>
      </c>
      <c r="N49" s="153">
        <f t="shared" si="25"/>
        <v>228.8100000000006</v>
      </c>
      <c r="O49" s="21">
        <f t="shared" si="25"/>
        <v>388.95375242111925</v>
      </c>
      <c r="P49" s="154">
        <f t="shared" si="25"/>
        <v>-160.14375242111859</v>
      </c>
      <c r="Q49" s="153">
        <f t="shared" si="25"/>
        <v>211.58999999999935</v>
      </c>
      <c r="R49" s="21">
        <f t="shared" si="25"/>
        <v>6.7437475788808143</v>
      </c>
      <c r="S49" s="154">
        <f t="shared" si="25"/>
        <v>204.84625242111855</v>
      </c>
      <c r="T49" s="25">
        <f t="shared" si="25"/>
        <v>440.4</v>
      </c>
      <c r="U49" s="151">
        <v>1.3116459118800217</v>
      </c>
      <c r="V49" s="150">
        <f t="shared" si="5"/>
        <v>0.72750000000000004</v>
      </c>
      <c r="W49" s="149">
        <f>SUM(W39:W44)</f>
        <v>395.69750000000005</v>
      </c>
      <c r="X49" s="148">
        <v>1.1785081930314119</v>
      </c>
      <c r="Y49" s="147">
        <f t="shared" si="6"/>
        <v>0.72750000000000004</v>
      </c>
      <c r="Z49" s="146">
        <f>SUM(Z39:Z44)</f>
        <v>44.702499999999937</v>
      </c>
    </row>
    <row r="50" spans="1:26" ht="15.75" thickBot="1" x14ac:dyDescent="0.25">
      <c r="A50" s="422"/>
      <c r="B50" s="145" t="s">
        <v>8</v>
      </c>
      <c r="C50" s="144">
        <f t="shared" si="0"/>
        <v>0.74999999999999989</v>
      </c>
      <c r="D50" s="139">
        <f>SUM(D36:D38,D45:D47)</f>
        <v>9.5648062499999984</v>
      </c>
      <c r="E50" s="143">
        <v>2.8486918745996775E-2</v>
      </c>
      <c r="F50" s="135">
        <f>SUM(F36:F38,F45:F47)</f>
        <v>0</v>
      </c>
      <c r="G50" s="142">
        <v>0</v>
      </c>
      <c r="H50" s="141">
        <f>SUM(H36:H38,H45:H47)</f>
        <v>9.5648062499999984</v>
      </c>
      <c r="I50" s="139">
        <f>SUM(I36:I38,I45:I47)</f>
        <v>12.753074999999999</v>
      </c>
      <c r="J50" s="143">
        <v>3.79825583279957E-2</v>
      </c>
      <c r="K50" s="135">
        <f>SUM(K36:K38,K45:K47)</f>
        <v>0</v>
      </c>
      <c r="L50" s="142">
        <v>0</v>
      </c>
      <c r="M50" s="141">
        <f t="shared" ref="M50:T50" si="26">SUM(M36:M38,M45:M47)</f>
        <v>12.753074999999999</v>
      </c>
      <c r="N50" s="139">
        <f t="shared" si="26"/>
        <v>0</v>
      </c>
      <c r="O50" s="10">
        <f t="shared" si="26"/>
        <v>0</v>
      </c>
      <c r="P50" s="140">
        <f t="shared" si="26"/>
        <v>0</v>
      </c>
      <c r="Q50" s="139">
        <f t="shared" si="26"/>
        <v>13.147499999999997</v>
      </c>
      <c r="R50" s="10">
        <f t="shared" si="26"/>
        <v>0</v>
      </c>
      <c r="S50" s="140">
        <f t="shared" si="26"/>
        <v>13.147499999999997</v>
      </c>
      <c r="T50" s="14">
        <f t="shared" si="26"/>
        <v>13.147499999999997</v>
      </c>
      <c r="U50" s="137">
        <v>3.9157276626799686E-2</v>
      </c>
      <c r="V50" s="136">
        <f t="shared" si="5"/>
        <v>0.72750000000000004</v>
      </c>
      <c r="W50" s="135">
        <f>SUM(W36:W38,W45:W47)</f>
        <v>0</v>
      </c>
      <c r="X50" s="134">
        <v>0</v>
      </c>
      <c r="Y50" s="133">
        <f t="shared" si="6"/>
        <v>1</v>
      </c>
      <c r="Z50" s="132">
        <f>SUM(Z36:Z38,Z45:Z47)</f>
        <v>13.147499999999997</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188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ReuseMudCr!A1</f>
        <v>FIIP DIVERSION: Project "Pump-Back" Irrigation on Mud Creek</v>
      </c>
      <c r="C1" s="129"/>
      <c r="D1" s="129"/>
      <c r="E1" s="129"/>
      <c r="F1" s="129"/>
      <c r="G1" s="129"/>
      <c r="H1" s="129"/>
      <c r="I1" s="129"/>
      <c r="J1" s="129"/>
      <c r="K1" s="129"/>
      <c r="L1" s="129"/>
      <c r="M1" s="129"/>
      <c r="N1" s="129"/>
      <c r="O1" s="129"/>
    </row>
    <row r="2" spans="2:15" ht="23.25" x14ac:dyDescent="0.35">
      <c r="B2" s="130" t="str">
        <f>ReuseMudCr!A2</f>
        <v>336 Acres (100% Sprinkler / 0%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6.5703125" bestFit="1" customWidth="1"/>
    <col min="21" max="21" width="6.42578125" bestFit="1" customWidth="1"/>
    <col min="22" max="22" width="9.140625" bestFit="1" customWidth="1"/>
    <col min="23" max="23" width="5.5703125" bestFit="1" customWidth="1"/>
    <col min="24" max="24" width="6.42578125" bestFit="1" customWidth="1"/>
    <col min="25" max="25" width="12.7109375" bestFit="1" customWidth="1"/>
    <col min="26" max="26" width="13.42578125" bestFit="1" customWidth="1"/>
    <col min="27" max="27" width="1.7109375" bestFit="1" customWidth="1"/>
  </cols>
  <sheetData>
    <row r="1" spans="1:27" ht="18.75" x14ac:dyDescent="0.3">
      <c r="A1" s="287" t="s">
        <v>236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302</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174</v>
      </c>
      <c r="R3" s="280"/>
      <c r="S3" s="279"/>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38">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09">
        <f t="shared" si="4"/>
        <v>0</v>
      </c>
      <c r="T7" s="70">
        <v>0</v>
      </c>
      <c r="U7" s="208">
        <v>0</v>
      </c>
      <c r="V7" s="207">
        <f t="shared" si="5"/>
        <v>1</v>
      </c>
      <c r="W7" s="206">
        <v>0</v>
      </c>
      <c r="X7" s="205">
        <v>0</v>
      </c>
      <c r="Y7" s="204">
        <f t="shared" si="6"/>
        <v>1</v>
      </c>
      <c r="Z7" s="203">
        <f t="shared" si="7"/>
        <v>0</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4">
        <f t="shared" si="4"/>
        <v>0</v>
      </c>
      <c r="T8" s="81">
        <v>0</v>
      </c>
      <c r="U8" s="223">
        <v>0</v>
      </c>
      <c r="V8" s="222">
        <f t="shared" si="5"/>
        <v>1</v>
      </c>
      <c r="W8" s="221">
        <v>0</v>
      </c>
      <c r="X8" s="220">
        <v>0</v>
      </c>
      <c r="Y8" s="219">
        <f t="shared" si="6"/>
        <v>1</v>
      </c>
      <c r="Z8" s="218">
        <f t="shared" si="7"/>
        <v>0</v>
      </c>
    </row>
    <row r="9" spans="1:27" ht="15" x14ac:dyDescent="0.2">
      <c r="A9" s="405"/>
      <c r="B9" s="201" t="s">
        <v>19</v>
      </c>
      <c r="C9" s="200">
        <f t="shared" si="0"/>
        <v>1</v>
      </c>
      <c r="D9" s="195">
        <v>0</v>
      </c>
      <c r="E9" s="199">
        <v>0</v>
      </c>
      <c r="F9" s="191">
        <v>4.1526750000000003</v>
      </c>
      <c r="G9" s="198">
        <v>1.8988428533356444E-2</v>
      </c>
      <c r="H9" s="197">
        <f t="shared" si="1"/>
        <v>-4.1526750000000003</v>
      </c>
      <c r="I9" s="195">
        <v>0</v>
      </c>
      <c r="J9" s="199">
        <v>0</v>
      </c>
      <c r="K9" s="191">
        <v>6.921125</v>
      </c>
      <c r="L9" s="198">
        <v>3.1647380888927407E-2</v>
      </c>
      <c r="M9" s="197">
        <f t="shared" si="2"/>
        <v>-6.921125</v>
      </c>
      <c r="N9" s="195">
        <v>0</v>
      </c>
      <c r="O9" s="54">
        <v>0</v>
      </c>
      <c r="P9" s="196">
        <f t="shared" si="3"/>
        <v>0</v>
      </c>
      <c r="Q9" s="195">
        <v>0</v>
      </c>
      <c r="R9" s="54">
        <v>8.1425000000000001</v>
      </c>
      <c r="S9" s="194">
        <f t="shared" si="4"/>
        <v>-8.1425000000000001</v>
      </c>
      <c r="T9" s="58">
        <v>0</v>
      </c>
      <c r="U9" s="193">
        <v>0</v>
      </c>
      <c r="V9" s="192">
        <f t="shared" si="5"/>
        <v>1</v>
      </c>
      <c r="W9" s="191">
        <v>8.1425000000000001</v>
      </c>
      <c r="X9" s="190">
        <v>3.7232212810502832E-2</v>
      </c>
      <c r="Y9" s="189">
        <f t="shared" si="6"/>
        <v>0.51</v>
      </c>
      <c r="Z9" s="188">
        <f t="shared" si="7"/>
        <v>-8.1425000000000001</v>
      </c>
    </row>
    <row r="10" spans="1:27" ht="15" x14ac:dyDescent="0.2">
      <c r="A10" s="405"/>
      <c r="B10" s="217" t="s">
        <v>18</v>
      </c>
      <c r="C10" s="215">
        <f t="shared" si="0"/>
        <v>0.6399999999999999</v>
      </c>
      <c r="D10" s="210">
        <v>6.9358079999999989</v>
      </c>
      <c r="E10" s="214">
        <v>3.1714520045291739E-2</v>
      </c>
      <c r="F10" s="206">
        <v>6.9169599999999996</v>
      </c>
      <c r="G10" s="213">
        <v>3.1628336103375579E-2</v>
      </c>
      <c r="H10" s="212">
        <f t="shared" si="1"/>
        <v>1.884799999999931E-2</v>
      </c>
      <c r="I10" s="210">
        <v>10.837199999999999</v>
      </c>
      <c r="J10" s="214">
        <v>4.9553937570768349E-2</v>
      </c>
      <c r="K10" s="206">
        <v>10.807749999999999</v>
      </c>
      <c r="L10" s="213">
        <v>4.9419275161524334E-2</v>
      </c>
      <c r="M10" s="212">
        <f t="shared" si="2"/>
        <v>2.9450000000000642E-2</v>
      </c>
      <c r="N10" s="210">
        <v>0</v>
      </c>
      <c r="O10" s="66">
        <v>0</v>
      </c>
      <c r="P10" s="211">
        <f t="shared" si="3"/>
        <v>0</v>
      </c>
      <c r="Q10" s="210">
        <v>162.345</v>
      </c>
      <c r="R10" s="66">
        <v>12.714999999999998</v>
      </c>
      <c r="S10" s="209">
        <f t="shared" si="4"/>
        <v>149.63</v>
      </c>
      <c r="T10" s="70">
        <v>162.345</v>
      </c>
      <c r="U10" s="208">
        <v>0.74233510454050755</v>
      </c>
      <c r="V10" s="207">
        <f t="shared" si="5"/>
        <v>4.2722646216391012E-2</v>
      </c>
      <c r="W10" s="206">
        <v>12.714999999999998</v>
      </c>
      <c r="X10" s="205">
        <v>5.814032371944039E-2</v>
      </c>
      <c r="Y10" s="204">
        <f t="shared" si="6"/>
        <v>0.54400000000000004</v>
      </c>
      <c r="Z10" s="203">
        <f t="shared" si="7"/>
        <v>149.63</v>
      </c>
    </row>
    <row r="11" spans="1:27" ht="15" x14ac:dyDescent="0.2">
      <c r="A11" s="405"/>
      <c r="B11" s="217" t="s">
        <v>17</v>
      </c>
      <c r="C11" s="215">
        <f t="shared" si="0"/>
        <v>0.68999999999999984</v>
      </c>
      <c r="D11" s="210">
        <v>20.485409999999995</v>
      </c>
      <c r="E11" s="214">
        <v>9.3671126144354022E-2</v>
      </c>
      <c r="F11" s="206">
        <v>20.48497875</v>
      </c>
      <c r="G11" s="213">
        <v>9.3669154220279799E-2</v>
      </c>
      <c r="H11" s="212">
        <f t="shared" si="1"/>
        <v>4.3124999999477609E-4</v>
      </c>
      <c r="I11" s="210">
        <v>29.689</v>
      </c>
      <c r="J11" s="214">
        <v>0.13575525528167254</v>
      </c>
      <c r="K11" s="206">
        <v>29.688375000000001</v>
      </c>
      <c r="L11" s="213">
        <v>0.13575239742069536</v>
      </c>
      <c r="M11" s="212">
        <f t="shared" si="2"/>
        <v>6.2499999999943157E-4</v>
      </c>
      <c r="N11" s="210">
        <v>0</v>
      </c>
      <c r="O11" s="66">
        <v>0</v>
      </c>
      <c r="P11" s="211">
        <f t="shared" si="3"/>
        <v>0</v>
      </c>
      <c r="Q11" s="210">
        <v>282.46749999999997</v>
      </c>
      <c r="R11" s="66">
        <v>34.927499999999995</v>
      </c>
      <c r="S11" s="209">
        <f t="shared" si="4"/>
        <v>247.53999999999996</v>
      </c>
      <c r="T11" s="70">
        <v>282.46749999999997</v>
      </c>
      <c r="U11" s="208">
        <v>1.2916045529076707</v>
      </c>
      <c r="V11" s="207">
        <f t="shared" si="5"/>
        <v>7.2523069025640111E-2</v>
      </c>
      <c r="W11" s="206">
        <v>34.927499999999995</v>
      </c>
      <c r="X11" s="205">
        <v>0.15970870284787686</v>
      </c>
      <c r="Y11" s="204">
        <f t="shared" si="6"/>
        <v>0.58650000000000013</v>
      </c>
      <c r="Z11" s="203">
        <f t="shared" si="7"/>
        <v>247.53999999999996</v>
      </c>
    </row>
    <row r="12" spans="1:27" ht="15" x14ac:dyDescent="0.2">
      <c r="A12" s="405"/>
      <c r="B12" s="217" t="s">
        <v>16</v>
      </c>
      <c r="C12" s="215">
        <f t="shared" si="0"/>
        <v>0.69000000000000006</v>
      </c>
      <c r="D12" s="210">
        <v>52.742910000000002</v>
      </c>
      <c r="E12" s="214">
        <v>0.24117104689778301</v>
      </c>
      <c r="F12" s="206">
        <v>52.742478749999997</v>
      </c>
      <c r="G12" s="213">
        <v>0.24116907497370871</v>
      </c>
      <c r="H12" s="212">
        <f t="shared" si="1"/>
        <v>4.3125000000543423E-4</v>
      </c>
      <c r="I12" s="210">
        <v>76.438999999999993</v>
      </c>
      <c r="J12" s="214">
        <v>0.34952325637359849</v>
      </c>
      <c r="K12" s="206">
        <v>76.438375000000008</v>
      </c>
      <c r="L12" s="213">
        <v>0.34952039851262134</v>
      </c>
      <c r="M12" s="212">
        <f t="shared" si="2"/>
        <v>6.2499999998522071E-4</v>
      </c>
      <c r="N12" s="210">
        <v>0</v>
      </c>
      <c r="O12" s="66">
        <v>0</v>
      </c>
      <c r="P12" s="211">
        <f t="shared" si="3"/>
        <v>0</v>
      </c>
      <c r="Q12" s="210">
        <v>457.02250000000004</v>
      </c>
      <c r="R12" s="66">
        <v>89.927499999999995</v>
      </c>
      <c r="S12" s="209">
        <f t="shared" si="4"/>
        <v>367.09500000000003</v>
      </c>
      <c r="T12" s="70">
        <v>457.02250000000004</v>
      </c>
      <c r="U12" s="208">
        <v>2.0897708294980699</v>
      </c>
      <c r="V12" s="207">
        <f t="shared" si="5"/>
        <v>0.11540549972922558</v>
      </c>
      <c r="W12" s="206">
        <v>89.927499999999995</v>
      </c>
      <c r="X12" s="205">
        <v>0.41120046883837802</v>
      </c>
      <c r="Y12" s="204">
        <f t="shared" si="6"/>
        <v>0.58650000000000002</v>
      </c>
      <c r="Z12" s="203">
        <f t="shared" si="7"/>
        <v>367.09500000000003</v>
      </c>
    </row>
    <row r="13" spans="1:27" ht="15" x14ac:dyDescent="0.2">
      <c r="A13" s="405"/>
      <c r="B13" s="217" t="s">
        <v>15</v>
      </c>
      <c r="C13" s="215">
        <f t="shared" si="0"/>
        <v>0.7400000000000001</v>
      </c>
      <c r="D13" s="210">
        <v>40.468824000000005</v>
      </c>
      <c r="E13" s="214">
        <v>0.18504683664215962</v>
      </c>
      <c r="F13" s="206">
        <v>40.469859999999997</v>
      </c>
      <c r="G13" s="213">
        <v>0.1850515738325153</v>
      </c>
      <c r="H13" s="212">
        <f t="shared" si="1"/>
        <v>-1.0359999999920433E-3</v>
      </c>
      <c r="I13" s="210">
        <v>54.687600000000003</v>
      </c>
      <c r="J13" s="214">
        <v>0.25006329275967515</v>
      </c>
      <c r="K13" s="206">
        <v>54.688999999999993</v>
      </c>
      <c r="L13" s="213">
        <v>0.25006969436826393</v>
      </c>
      <c r="M13" s="212">
        <f t="shared" si="2"/>
        <v>-1.3999999999896318E-3</v>
      </c>
      <c r="N13" s="210">
        <v>0</v>
      </c>
      <c r="O13" s="66">
        <v>0</v>
      </c>
      <c r="P13" s="211">
        <f t="shared" si="3"/>
        <v>0</v>
      </c>
      <c r="Q13" s="210">
        <v>349.90499999999997</v>
      </c>
      <c r="R13" s="66">
        <v>64.34</v>
      </c>
      <c r="S13" s="209">
        <f t="shared" si="4"/>
        <v>285.56499999999994</v>
      </c>
      <c r="T13" s="70">
        <v>349.90499999999997</v>
      </c>
      <c r="U13" s="208">
        <v>1.599967752343751</v>
      </c>
      <c r="V13" s="207">
        <f t="shared" si="5"/>
        <v>0.1156566039353539</v>
      </c>
      <c r="W13" s="206">
        <v>64.34</v>
      </c>
      <c r="X13" s="205">
        <v>0.2941996404332517</v>
      </c>
      <c r="Y13" s="204">
        <f t="shared" si="6"/>
        <v>0.62899999999999989</v>
      </c>
      <c r="Z13" s="203">
        <f t="shared" si="7"/>
        <v>285.56499999999994</v>
      </c>
    </row>
    <row r="14" spans="1:27" ht="15" x14ac:dyDescent="0.2">
      <c r="A14" s="405"/>
      <c r="B14" s="262" t="s">
        <v>14</v>
      </c>
      <c r="C14" s="186">
        <f t="shared" si="0"/>
        <v>0.74</v>
      </c>
      <c r="D14" s="181">
        <v>11.412280000000001</v>
      </c>
      <c r="E14" s="185">
        <v>5.2183535475965034E-2</v>
      </c>
      <c r="F14" s="177">
        <v>15.83193</v>
      </c>
      <c r="G14" s="184">
        <v>7.2392727904327173E-2</v>
      </c>
      <c r="H14" s="183">
        <f t="shared" si="1"/>
        <v>-4.419649999999999</v>
      </c>
      <c r="I14" s="181">
        <v>15.422000000000002</v>
      </c>
      <c r="J14" s="185">
        <v>7.0518291183736537E-2</v>
      </c>
      <c r="K14" s="177">
        <v>21.394500000000001</v>
      </c>
      <c r="L14" s="184">
        <v>9.782801068152322E-2</v>
      </c>
      <c r="M14" s="183">
        <f t="shared" si="2"/>
        <v>-5.9724999999999984</v>
      </c>
      <c r="N14" s="181">
        <v>0</v>
      </c>
      <c r="O14" s="43">
        <v>0</v>
      </c>
      <c r="P14" s="182">
        <f t="shared" si="3"/>
        <v>0</v>
      </c>
      <c r="Q14" s="181">
        <v>62.744999999999997</v>
      </c>
      <c r="R14" s="43">
        <v>25.169999999999998</v>
      </c>
      <c r="S14" s="180">
        <f t="shared" si="4"/>
        <v>37.575000000000003</v>
      </c>
      <c r="T14" s="47">
        <v>62.744999999999997</v>
      </c>
      <c r="U14" s="179">
        <v>0.28690637921952722</v>
      </c>
      <c r="V14" s="178">
        <f t="shared" si="5"/>
        <v>0.18188349669296361</v>
      </c>
      <c r="W14" s="177">
        <v>25.169999999999998</v>
      </c>
      <c r="X14" s="176">
        <v>0.11509177727238025</v>
      </c>
      <c r="Y14" s="175">
        <f t="shared" si="6"/>
        <v>0.629</v>
      </c>
      <c r="Z14" s="174">
        <f t="shared" si="7"/>
        <v>37.575000000000003</v>
      </c>
    </row>
    <row r="15" spans="1:27"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2">
        <f t="shared" si="4"/>
        <v>0</v>
      </c>
      <c r="T15" s="25">
        <v>0</v>
      </c>
      <c r="U15" s="151">
        <v>0</v>
      </c>
      <c r="V15" s="150">
        <f t="shared" si="5"/>
        <v>1</v>
      </c>
      <c r="W15" s="149">
        <v>0</v>
      </c>
      <c r="X15" s="148">
        <v>0</v>
      </c>
      <c r="Y15" s="147">
        <f t="shared" si="6"/>
        <v>1</v>
      </c>
      <c r="Z15" s="146">
        <f t="shared" si="7"/>
        <v>0</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4">
        <f t="shared" si="4"/>
        <v>0</v>
      </c>
      <c r="T16" s="58">
        <v>0</v>
      </c>
      <c r="U16" s="193">
        <v>0</v>
      </c>
      <c r="V16" s="192">
        <f t="shared" si="5"/>
        <v>1</v>
      </c>
      <c r="W16" s="191">
        <v>0</v>
      </c>
      <c r="X16" s="190">
        <v>0</v>
      </c>
      <c r="Y16" s="189">
        <f t="shared" si="6"/>
        <v>1</v>
      </c>
      <c r="Z16" s="188">
        <f t="shared" si="7"/>
        <v>0</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0">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0.70584189853470369</v>
      </c>
      <c r="D18" s="167">
        <f>SUM(D6:D17)</f>
        <v>132.045232</v>
      </c>
      <c r="E18" s="171">
        <v>0.60378706520555336</v>
      </c>
      <c r="F18" s="163">
        <f>SUM(F6:F17)</f>
        <v>140.5988825</v>
      </c>
      <c r="G18" s="170">
        <v>0.64289929556756309</v>
      </c>
      <c r="H18" s="169">
        <f>SUM(H6:H17)</f>
        <v>-8.5536504999999927</v>
      </c>
      <c r="I18" s="167">
        <f>SUM(I6:I17)</f>
        <v>187.07480000000001</v>
      </c>
      <c r="J18" s="171">
        <v>0.85541403316945119</v>
      </c>
      <c r="K18" s="163">
        <f>SUM(K6:K17)</f>
        <v>199.93912499999999</v>
      </c>
      <c r="L18" s="170">
        <v>0.91423715703355557</v>
      </c>
      <c r="M18" s="169">
        <f t="shared" ref="M18:T18" si="8">SUM(M6:M17)</f>
        <v>-12.864325000000003</v>
      </c>
      <c r="N18" s="167">
        <f t="shared" si="8"/>
        <v>0</v>
      </c>
      <c r="O18" s="32">
        <f t="shared" si="8"/>
        <v>0</v>
      </c>
      <c r="P18" s="168">
        <f t="shared" si="8"/>
        <v>0</v>
      </c>
      <c r="Q18" s="167">
        <f t="shared" si="8"/>
        <v>1314.4849999999999</v>
      </c>
      <c r="R18" s="32">
        <f t="shared" si="8"/>
        <v>235.22249999999997</v>
      </c>
      <c r="S18" s="166">
        <f t="shared" si="8"/>
        <v>1079.2625</v>
      </c>
      <c r="T18" s="36">
        <f t="shared" si="8"/>
        <v>1314.4849999999999</v>
      </c>
      <c r="U18" s="165">
        <v>6.010584618509526</v>
      </c>
      <c r="V18" s="164">
        <f t="shared" si="5"/>
        <v>0.10045396638227139</v>
      </c>
      <c r="W18" s="163">
        <f>SUM(W6:W17)</f>
        <v>235.22249999999997</v>
      </c>
      <c r="X18" s="162">
        <v>1.07557312592183</v>
      </c>
      <c r="Y18" s="161">
        <f t="shared" si="6"/>
        <v>0.5977271838365803</v>
      </c>
      <c r="Z18" s="160">
        <f>SUM(Z6:Z17)</f>
        <v>1079.2625</v>
      </c>
    </row>
    <row r="19" spans="1:26" ht="15" x14ac:dyDescent="0.2">
      <c r="A19" s="405"/>
      <c r="B19" s="159" t="s">
        <v>9</v>
      </c>
      <c r="C19" s="158">
        <f t="shared" si="0"/>
        <v>0.70584189853470369</v>
      </c>
      <c r="D19" s="153">
        <f>SUM(D9:D14)</f>
        <v>132.045232</v>
      </c>
      <c r="E19" s="157">
        <v>0.60378706520555336</v>
      </c>
      <c r="F19" s="149">
        <f>SUM(F9:F14)</f>
        <v>140.5988825</v>
      </c>
      <c r="G19" s="156">
        <v>0.64289929556756309</v>
      </c>
      <c r="H19" s="155">
        <f>SUM(H9:H14)</f>
        <v>-8.5536504999999927</v>
      </c>
      <c r="I19" s="153">
        <f>SUM(I9:I14)</f>
        <v>187.07480000000001</v>
      </c>
      <c r="J19" s="157">
        <v>0.85541403316945119</v>
      </c>
      <c r="K19" s="149">
        <f>SUM(K9:K14)</f>
        <v>199.93912499999999</v>
      </c>
      <c r="L19" s="156">
        <v>0.91423715703355557</v>
      </c>
      <c r="M19" s="155">
        <f t="shared" ref="M19:T19" si="9">SUM(M9:M14)</f>
        <v>-12.864325000000003</v>
      </c>
      <c r="N19" s="153">
        <f t="shared" si="9"/>
        <v>0</v>
      </c>
      <c r="O19" s="21">
        <f t="shared" si="9"/>
        <v>0</v>
      </c>
      <c r="P19" s="154">
        <f t="shared" si="9"/>
        <v>0</v>
      </c>
      <c r="Q19" s="153">
        <f t="shared" si="9"/>
        <v>1314.4849999999999</v>
      </c>
      <c r="R19" s="21">
        <f t="shared" si="9"/>
        <v>235.22249999999997</v>
      </c>
      <c r="S19" s="152">
        <f t="shared" si="9"/>
        <v>1079.2625</v>
      </c>
      <c r="T19" s="25">
        <f t="shared" si="9"/>
        <v>1314.4849999999999</v>
      </c>
      <c r="U19" s="151">
        <v>6.010584618509526</v>
      </c>
      <c r="V19" s="150">
        <f t="shared" si="5"/>
        <v>0.10045396638227139</v>
      </c>
      <c r="W19" s="149">
        <f>SUM(W9:W14)</f>
        <v>235.22249999999997</v>
      </c>
      <c r="X19" s="148">
        <v>1.07557312592183</v>
      </c>
      <c r="Y19" s="147">
        <f t="shared" si="6"/>
        <v>0.5977271838365803</v>
      </c>
      <c r="Z19" s="146">
        <f>SUM(Z9:Z14)</f>
        <v>1079.2625</v>
      </c>
    </row>
    <row r="20" spans="1:26"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T20" si="10">SUM(M6:M8,M15:M17)</f>
        <v>0</v>
      </c>
      <c r="N20" s="255">
        <f t="shared" si="10"/>
        <v>0</v>
      </c>
      <c r="O20" s="254">
        <f t="shared" si="10"/>
        <v>0</v>
      </c>
      <c r="P20" s="256">
        <f t="shared" si="10"/>
        <v>0</v>
      </c>
      <c r="Q20" s="255">
        <f t="shared" si="10"/>
        <v>0</v>
      </c>
      <c r="R20" s="254">
        <f t="shared" si="10"/>
        <v>0</v>
      </c>
      <c r="S20" s="253">
        <f t="shared" si="10"/>
        <v>0</v>
      </c>
      <c r="T20" s="252">
        <f t="shared" si="10"/>
        <v>0</v>
      </c>
      <c r="U20" s="251">
        <v>0</v>
      </c>
      <c r="V20" s="250">
        <f t="shared" si="5"/>
        <v>1</v>
      </c>
      <c r="W20" s="249">
        <f>SUM(W6:W8,W15:W17)</f>
        <v>0</v>
      </c>
      <c r="X20" s="248">
        <v>0</v>
      </c>
      <c r="Y20" s="247">
        <f t="shared" si="6"/>
        <v>1</v>
      </c>
      <c r="Z20" s="246">
        <f>SUM(Z6:Z8,Z15:Z17)</f>
        <v>0</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v>
      </c>
      <c r="R21" s="88">
        <v>0</v>
      </c>
      <c r="S21" s="238">
        <f t="shared" ref="S21:S32" si="14">Q21-R21</f>
        <v>0</v>
      </c>
      <c r="T21" s="92">
        <v>0</v>
      </c>
      <c r="U21" s="237">
        <v>0</v>
      </c>
      <c r="V21" s="236">
        <f t="shared" si="5"/>
        <v>1</v>
      </c>
      <c r="W21" s="235">
        <v>0</v>
      </c>
      <c r="X21" s="234">
        <v>0</v>
      </c>
      <c r="Y21" s="233">
        <f t="shared" si="6"/>
        <v>1</v>
      </c>
      <c r="Z21" s="232">
        <f t="shared" ref="Z21:Z32" si="15">T21-W21</f>
        <v>0</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0</v>
      </c>
      <c r="R22" s="66">
        <v>0</v>
      </c>
      <c r="S22" s="209">
        <f t="shared" si="14"/>
        <v>0</v>
      </c>
      <c r="T22" s="70">
        <v>0</v>
      </c>
      <c r="U22" s="208">
        <v>0</v>
      </c>
      <c r="V22" s="207">
        <f t="shared" si="5"/>
        <v>1</v>
      </c>
      <c r="W22" s="206">
        <v>0</v>
      </c>
      <c r="X22" s="205">
        <v>0</v>
      </c>
      <c r="Y22" s="204">
        <f t="shared" si="6"/>
        <v>1</v>
      </c>
      <c r="Z22" s="203">
        <f t="shared" si="15"/>
        <v>0</v>
      </c>
    </row>
    <row r="23" spans="1:26" ht="15" x14ac:dyDescent="0.2">
      <c r="A23" s="405"/>
      <c r="B23" s="231" t="s">
        <v>20</v>
      </c>
      <c r="C23" s="230">
        <f t="shared" si="0"/>
        <v>1</v>
      </c>
      <c r="D23" s="225">
        <v>0</v>
      </c>
      <c r="E23" s="229">
        <v>0</v>
      </c>
      <c r="F23" s="221">
        <v>0</v>
      </c>
      <c r="G23" s="228">
        <v>0</v>
      </c>
      <c r="H23" s="227">
        <f t="shared" si="11"/>
        <v>0</v>
      </c>
      <c r="I23" s="225">
        <v>0</v>
      </c>
      <c r="J23" s="229">
        <v>0</v>
      </c>
      <c r="K23" s="221">
        <v>0</v>
      </c>
      <c r="L23" s="228">
        <v>0</v>
      </c>
      <c r="M23" s="227">
        <f t="shared" si="12"/>
        <v>0</v>
      </c>
      <c r="N23" s="225">
        <v>0</v>
      </c>
      <c r="O23" s="77">
        <v>0</v>
      </c>
      <c r="P23" s="226">
        <f t="shared" si="13"/>
        <v>0</v>
      </c>
      <c r="Q23" s="225">
        <v>0</v>
      </c>
      <c r="R23" s="77">
        <v>0</v>
      </c>
      <c r="S23" s="224">
        <f t="shared" si="14"/>
        <v>0</v>
      </c>
      <c r="T23" s="81">
        <v>0</v>
      </c>
      <c r="U23" s="223">
        <v>0</v>
      </c>
      <c r="V23" s="222">
        <f t="shared" si="5"/>
        <v>1</v>
      </c>
      <c r="W23" s="221">
        <v>0</v>
      </c>
      <c r="X23" s="220">
        <v>0</v>
      </c>
      <c r="Y23" s="219">
        <f t="shared" si="6"/>
        <v>1</v>
      </c>
      <c r="Z23" s="218">
        <f t="shared" si="15"/>
        <v>0</v>
      </c>
    </row>
    <row r="24" spans="1:26" ht="15" x14ac:dyDescent="0.2">
      <c r="A24" s="405"/>
      <c r="B24" s="201" t="s">
        <v>19</v>
      </c>
      <c r="C24" s="200">
        <f t="shared" si="0"/>
        <v>1</v>
      </c>
      <c r="D24" s="195">
        <v>0</v>
      </c>
      <c r="E24" s="199">
        <v>0</v>
      </c>
      <c r="F24" s="191">
        <v>4.7451250000000007</v>
      </c>
      <c r="G24" s="198">
        <v>2.169745211083049E-2</v>
      </c>
      <c r="H24" s="197">
        <f t="shared" si="11"/>
        <v>-4.7451250000000007</v>
      </c>
      <c r="I24" s="195">
        <v>0</v>
      </c>
      <c r="J24" s="199">
        <v>0</v>
      </c>
      <c r="K24" s="191">
        <v>7.9085416666666672</v>
      </c>
      <c r="L24" s="198">
        <v>3.6162420184717478E-2</v>
      </c>
      <c r="M24" s="197">
        <f t="shared" si="12"/>
        <v>-7.9085416666666672</v>
      </c>
      <c r="N24" s="195">
        <v>0</v>
      </c>
      <c r="O24" s="54">
        <v>0</v>
      </c>
      <c r="P24" s="196">
        <f t="shared" si="13"/>
        <v>0</v>
      </c>
      <c r="Q24" s="195">
        <v>0</v>
      </c>
      <c r="R24" s="54">
        <v>9.3041666666666671</v>
      </c>
      <c r="S24" s="194">
        <f t="shared" si="14"/>
        <v>-9.3041666666666671</v>
      </c>
      <c r="T24" s="58">
        <v>0</v>
      </c>
      <c r="U24" s="193">
        <v>0</v>
      </c>
      <c r="V24" s="192">
        <f t="shared" si="5"/>
        <v>1</v>
      </c>
      <c r="W24" s="191">
        <v>9.3041666666666671</v>
      </c>
      <c r="X24" s="190">
        <v>4.2544023746726445E-2</v>
      </c>
      <c r="Y24" s="189">
        <f t="shared" si="6"/>
        <v>0.51</v>
      </c>
      <c r="Z24" s="188">
        <f t="shared" si="15"/>
        <v>-9.3041666666666671</v>
      </c>
    </row>
    <row r="25" spans="1:26" ht="15" x14ac:dyDescent="0.2">
      <c r="A25" s="405"/>
      <c r="B25" s="217" t="s">
        <v>18</v>
      </c>
      <c r="C25" s="215">
        <f t="shared" si="0"/>
        <v>0.64000000000000012</v>
      </c>
      <c r="D25" s="210">
        <v>11.269632000000001</v>
      </c>
      <c r="E25" s="214">
        <v>5.1531266431692077E-2</v>
      </c>
      <c r="F25" s="206">
        <v>11.259439999999998</v>
      </c>
      <c r="G25" s="213">
        <v>5.1484662721165232E-2</v>
      </c>
      <c r="H25" s="212">
        <f t="shared" si="11"/>
        <v>1.0192000000003532E-2</v>
      </c>
      <c r="I25" s="210">
        <v>17.608799999999999</v>
      </c>
      <c r="J25" s="214">
        <v>8.0517603799518847E-2</v>
      </c>
      <c r="K25" s="206">
        <v>17.592874999999996</v>
      </c>
      <c r="L25" s="213">
        <v>8.0444785501820673E-2</v>
      </c>
      <c r="M25" s="212">
        <f t="shared" si="12"/>
        <v>1.5925000000002854E-2</v>
      </c>
      <c r="N25" s="210">
        <v>0</v>
      </c>
      <c r="O25" s="66">
        <v>0</v>
      </c>
      <c r="P25" s="211">
        <f t="shared" si="13"/>
        <v>0</v>
      </c>
      <c r="Q25" s="210">
        <v>170.04</v>
      </c>
      <c r="R25" s="66">
        <v>20.697500000000002</v>
      </c>
      <c r="S25" s="209">
        <f t="shared" si="14"/>
        <v>149.3425</v>
      </c>
      <c r="T25" s="70">
        <v>170.04</v>
      </c>
      <c r="U25" s="208">
        <v>0.77752108889136029</v>
      </c>
      <c r="V25" s="207">
        <f t="shared" si="5"/>
        <v>6.6276358503881458E-2</v>
      </c>
      <c r="W25" s="206">
        <v>20.697500000000002</v>
      </c>
      <c r="X25" s="205">
        <v>9.4640924119789055E-2</v>
      </c>
      <c r="Y25" s="204">
        <f t="shared" si="6"/>
        <v>0.54399999999999982</v>
      </c>
      <c r="Z25" s="203">
        <f t="shared" si="15"/>
        <v>149.3425</v>
      </c>
    </row>
    <row r="26" spans="1:26" ht="15" x14ac:dyDescent="0.2">
      <c r="A26" s="405"/>
      <c r="B26" s="217" t="s">
        <v>17</v>
      </c>
      <c r="C26" s="215">
        <f t="shared" si="0"/>
        <v>0.68999999999999984</v>
      </c>
      <c r="D26" s="210">
        <v>25.726051999999996</v>
      </c>
      <c r="E26" s="214">
        <v>0.11763436817169934</v>
      </c>
      <c r="F26" s="206">
        <v>25.726333749999998</v>
      </c>
      <c r="G26" s="213">
        <v>0.11763565649542784</v>
      </c>
      <c r="H26" s="212">
        <f t="shared" si="11"/>
        <v>-2.8175000000274508E-4</v>
      </c>
      <c r="I26" s="210">
        <v>37.284133333333337</v>
      </c>
      <c r="J26" s="214">
        <v>0.17048459155318749</v>
      </c>
      <c r="K26" s="206">
        <v>37.284541666666669</v>
      </c>
      <c r="L26" s="213">
        <v>0.1704864586890259</v>
      </c>
      <c r="M26" s="212">
        <f t="shared" si="12"/>
        <v>-4.0833333333267774E-4</v>
      </c>
      <c r="N26" s="210">
        <v>0</v>
      </c>
      <c r="O26" s="66">
        <v>0</v>
      </c>
      <c r="P26" s="211">
        <f t="shared" si="13"/>
        <v>0</v>
      </c>
      <c r="Q26" s="210">
        <v>291.0983333333333</v>
      </c>
      <c r="R26" s="66">
        <v>43.864166666666677</v>
      </c>
      <c r="S26" s="209">
        <f t="shared" si="14"/>
        <v>247.23416666666662</v>
      </c>
      <c r="T26" s="70">
        <v>291.0983333333333</v>
      </c>
      <c r="U26" s="208">
        <v>1.3310697077616649</v>
      </c>
      <c r="V26" s="207">
        <f t="shared" si="5"/>
        <v>8.8375813442193071E-2</v>
      </c>
      <c r="W26" s="206">
        <v>43.864166666666677</v>
      </c>
      <c r="X26" s="205">
        <v>0.20057230434003048</v>
      </c>
      <c r="Y26" s="204">
        <f t="shared" si="6"/>
        <v>0.5864999999999998</v>
      </c>
      <c r="Z26" s="203">
        <f t="shared" si="15"/>
        <v>247.23416666666662</v>
      </c>
    </row>
    <row r="27" spans="1:26" ht="15" x14ac:dyDescent="0.2">
      <c r="A27" s="405"/>
      <c r="B27" s="217" t="s">
        <v>16</v>
      </c>
      <c r="C27" s="215">
        <f t="shared" si="0"/>
        <v>0.69</v>
      </c>
      <c r="D27" s="210">
        <v>65.076153999999988</v>
      </c>
      <c r="E27" s="214">
        <v>0.29756576169690574</v>
      </c>
      <c r="F27" s="206">
        <v>58.450101249999989</v>
      </c>
      <c r="G27" s="213">
        <v>0.26726762155792899</v>
      </c>
      <c r="H27" s="212">
        <f t="shared" si="11"/>
        <v>6.6260527499999995</v>
      </c>
      <c r="I27" s="210">
        <v>94.313266666666664</v>
      </c>
      <c r="J27" s="214">
        <v>0.43125472709696488</v>
      </c>
      <c r="K27" s="206">
        <v>84.710291666666663</v>
      </c>
      <c r="L27" s="213">
        <v>0.3873443790694624</v>
      </c>
      <c r="M27" s="212">
        <f t="shared" si="12"/>
        <v>9.6029750000000007</v>
      </c>
      <c r="N27" s="210">
        <v>0</v>
      </c>
      <c r="O27" s="66">
        <v>0</v>
      </c>
      <c r="P27" s="211">
        <f t="shared" si="13"/>
        <v>0</v>
      </c>
      <c r="Q27" s="210">
        <v>477.3341666666667</v>
      </c>
      <c r="R27" s="66">
        <v>99.65916666666665</v>
      </c>
      <c r="S27" s="209">
        <f t="shared" si="14"/>
        <v>377.67500000000007</v>
      </c>
      <c r="T27" s="70">
        <v>477.3341666666667</v>
      </c>
      <c r="U27" s="208">
        <v>2.1826475007746224</v>
      </c>
      <c r="V27" s="207">
        <f t="shared" si="5"/>
        <v>0.13633248684970867</v>
      </c>
      <c r="W27" s="206">
        <v>99.65916666666665</v>
      </c>
      <c r="X27" s="205">
        <v>0.4556992694934851</v>
      </c>
      <c r="Y27" s="204">
        <f t="shared" si="6"/>
        <v>0.58650000000000002</v>
      </c>
      <c r="Z27" s="203">
        <f t="shared" si="15"/>
        <v>377.67500000000007</v>
      </c>
    </row>
    <row r="28" spans="1:26" ht="15" x14ac:dyDescent="0.2">
      <c r="A28" s="405"/>
      <c r="B28" s="217" t="s">
        <v>15</v>
      </c>
      <c r="C28" s="215">
        <f t="shared" si="0"/>
        <v>0.74</v>
      </c>
      <c r="D28" s="210">
        <v>44.40804133333333</v>
      </c>
      <c r="E28" s="214">
        <v>0.20305921343816671</v>
      </c>
      <c r="F28" s="206">
        <v>44.401109999999996</v>
      </c>
      <c r="G28" s="213">
        <v>0.2030275193788818</v>
      </c>
      <c r="H28" s="212">
        <f t="shared" si="11"/>
        <v>6.9313333333340665E-3</v>
      </c>
      <c r="I28" s="210">
        <v>60.010866666666665</v>
      </c>
      <c r="J28" s="214">
        <v>0.27440434248400908</v>
      </c>
      <c r="K28" s="206">
        <v>60.0015</v>
      </c>
      <c r="L28" s="213">
        <v>0.27436151267416464</v>
      </c>
      <c r="M28" s="212">
        <f t="shared" si="12"/>
        <v>9.3666666666649689E-3</v>
      </c>
      <c r="N28" s="210">
        <v>0</v>
      </c>
      <c r="O28" s="66">
        <v>0</v>
      </c>
      <c r="P28" s="211">
        <f t="shared" si="13"/>
        <v>0</v>
      </c>
      <c r="Q28" s="210">
        <v>355.95416666666665</v>
      </c>
      <c r="R28" s="66">
        <v>70.59</v>
      </c>
      <c r="S28" s="209">
        <f t="shared" si="14"/>
        <v>285.36416666666662</v>
      </c>
      <c r="T28" s="70">
        <v>355.95416666666665</v>
      </c>
      <c r="U28" s="208">
        <v>1.6276280361214033</v>
      </c>
      <c r="V28" s="207">
        <f t="shared" si="5"/>
        <v>0.12475775111496096</v>
      </c>
      <c r="W28" s="206">
        <v>70.59</v>
      </c>
      <c r="X28" s="205">
        <v>0.32277825020489959</v>
      </c>
      <c r="Y28" s="204">
        <f t="shared" si="6"/>
        <v>0.62899999999999989</v>
      </c>
      <c r="Z28" s="203">
        <f t="shared" si="15"/>
        <v>285.36416666666662</v>
      </c>
    </row>
    <row r="29" spans="1:26" ht="15" x14ac:dyDescent="0.2">
      <c r="A29" s="405"/>
      <c r="B29" s="216" t="s">
        <v>14</v>
      </c>
      <c r="C29" s="215">
        <f t="shared" si="0"/>
        <v>0.74</v>
      </c>
      <c r="D29" s="210">
        <v>12.61265866666667</v>
      </c>
      <c r="E29" s="214">
        <v>5.7672360034825468E-2</v>
      </c>
      <c r="F29" s="206">
        <v>14.751622500000002</v>
      </c>
      <c r="G29" s="213">
        <v>6.7452938068185669E-2</v>
      </c>
      <c r="H29" s="212">
        <f t="shared" si="11"/>
        <v>-2.1389638333333316</v>
      </c>
      <c r="I29" s="210">
        <v>17.044133333333338</v>
      </c>
      <c r="J29" s="214">
        <v>7.7935621668683064E-2</v>
      </c>
      <c r="K29" s="206">
        <v>19.934625</v>
      </c>
      <c r="L29" s="213">
        <v>9.1152619011061711E-2</v>
      </c>
      <c r="M29" s="212">
        <f t="shared" si="12"/>
        <v>-2.8904916666666622</v>
      </c>
      <c r="N29" s="210">
        <v>0</v>
      </c>
      <c r="O29" s="66">
        <v>0</v>
      </c>
      <c r="P29" s="211">
        <f t="shared" si="13"/>
        <v>0</v>
      </c>
      <c r="Q29" s="210">
        <v>64.588333333333338</v>
      </c>
      <c r="R29" s="66">
        <v>23.452500000000001</v>
      </c>
      <c r="S29" s="209">
        <f t="shared" si="14"/>
        <v>41.135833333333338</v>
      </c>
      <c r="T29" s="70">
        <v>64.588333333333338</v>
      </c>
      <c r="U29" s="208">
        <v>0.29533516386151193</v>
      </c>
      <c r="V29" s="207">
        <f t="shared" si="5"/>
        <v>0.19527766108430319</v>
      </c>
      <c r="W29" s="206">
        <v>23.452500000000001</v>
      </c>
      <c r="X29" s="205">
        <v>0.10723837530713143</v>
      </c>
      <c r="Y29" s="204">
        <f t="shared" si="6"/>
        <v>0.629</v>
      </c>
      <c r="Z29" s="203">
        <f t="shared" si="15"/>
        <v>41.135833333333338</v>
      </c>
    </row>
    <row r="30" spans="1:26" ht="15" x14ac:dyDescent="0.2">
      <c r="A30" s="405"/>
      <c r="B30" s="202" t="s">
        <v>13</v>
      </c>
      <c r="C30" s="158">
        <f t="shared" si="0"/>
        <v>1</v>
      </c>
      <c r="D30" s="153">
        <v>0</v>
      </c>
      <c r="E30" s="157">
        <v>0</v>
      </c>
      <c r="F30" s="149">
        <v>0</v>
      </c>
      <c r="G30" s="156">
        <v>0</v>
      </c>
      <c r="H30" s="155">
        <f t="shared" si="11"/>
        <v>0</v>
      </c>
      <c r="I30" s="153">
        <v>0</v>
      </c>
      <c r="J30" s="157">
        <v>0</v>
      </c>
      <c r="K30" s="149">
        <v>0</v>
      </c>
      <c r="L30" s="156">
        <v>0</v>
      </c>
      <c r="M30" s="155">
        <f t="shared" si="12"/>
        <v>0</v>
      </c>
      <c r="N30" s="153">
        <v>0</v>
      </c>
      <c r="O30" s="21">
        <v>0</v>
      </c>
      <c r="P30" s="154">
        <f t="shared" si="13"/>
        <v>0</v>
      </c>
      <c r="Q30" s="153">
        <v>0</v>
      </c>
      <c r="R30" s="21">
        <v>0</v>
      </c>
      <c r="S30" s="152">
        <f t="shared" si="14"/>
        <v>0</v>
      </c>
      <c r="T30" s="25">
        <v>0</v>
      </c>
      <c r="U30" s="151">
        <v>0</v>
      </c>
      <c r="V30" s="150">
        <f t="shared" si="5"/>
        <v>1</v>
      </c>
      <c r="W30" s="149">
        <v>0</v>
      </c>
      <c r="X30" s="148">
        <v>0</v>
      </c>
      <c r="Y30" s="147">
        <f t="shared" si="6"/>
        <v>1</v>
      </c>
      <c r="Z30" s="146">
        <f t="shared" si="15"/>
        <v>0</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0</v>
      </c>
      <c r="R31" s="54">
        <v>0</v>
      </c>
      <c r="S31" s="194">
        <f t="shared" si="14"/>
        <v>0</v>
      </c>
      <c r="T31" s="58">
        <v>0</v>
      </c>
      <c r="U31" s="193">
        <v>0</v>
      </c>
      <c r="V31" s="192">
        <f t="shared" si="5"/>
        <v>1</v>
      </c>
      <c r="W31" s="191">
        <v>0</v>
      </c>
      <c r="X31" s="190">
        <v>0</v>
      </c>
      <c r="Y31" s="189">
        <f t="shared" si="6"/>
        <v>1</v>
      </c>
      <c r="Z31" s="188">
        <f t="shared" si="15"/>
        <v>0</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v>
      </c>
      <c r="R32" s="43">
        <v>0</v>
      </c>
      <c r="S32" s="180">
        <f t="shared" si="14"/>
        <v>0</v>
      </c>
      <c r="T32" s="47">
        <v>0</v>
      </c>
      <c r="U32" s="179">
        <v>0</v>
      </c>
      <c r="V32" s="178">
        <f t="shared" si="5"/>
        <v>1</v>
      </c>
      <c r="W32" s="177">
        <v>0</v>
      </c>
      <c r="X32" s="176">
        <v>0</v>
      </c>
      <c r="Y32" s="175">
        <f t="shared" si="6"/>
        <v>1</v>
      </c>
      <c r="Z32" s="174">
        <f t="shared" si="15"/>
        <v>0</v>
      </c>
    </row>
    <row r="33" spans="1:26" ht="15" x14ac:dyDescent="0.2">
      <c r="A33" s="405"/>
      <c r="B33" s="173" t="s">
        <v>10</v>
      </c>
      <c r="C33" s="172">
        <f t="shared" si="0"/>
        <v>0.70313663146840899</v>
      </c>
      <c r="D33" s="167">
        <f>SUM(D21:D32)</f>
        <v>159.09253799999999</v>
      </c>
      <c r="E33" s="171">
        <v>0.72746296977328939</v>
      </c>
      <c r="F33" s="163">
        <f>SUM(F21:F32)</f>
        <v>159.33373249999997</v>
      </c>
      <c r="G33" s="170">
        <v>0.72856585033241994</v>
      </c>
      <c r="H33" s="169">
        <f>SUM(H21:H32)</f>
        <v>-0.24119449999999798</v>
      </c>
      <c r="I33" s="167">
        <f>SUM(I21:I32)</f>
        <v>226.2612</v>
      </c>
      <c r="J33" s="171">
        <v>1.0345968866023634</v>
      </c>
      <c r="K33" s="163">
        <f>SUM(K21:K32)</f>
        <v>227.43237500000001</v>
      </c>
      <c r="L33" s="170">
        <v>1.0399521751302527</v>
      </c>
      <c r="M33" s="169">
        <f t="shared" ref="M33:T33" si="16">SUM(M21:M32)</f>
        <v>-1.1711749999999936</v>
      </c>
      <c r="N33" s="167">
        <f t="shared" si="16"/>
        <v>0</v>
      </c>
      <c r="O33" s="32">
        <f t="shared" si="16"/>
        <v>0</v>
      </c>
      <c r="P33" s="168">
        <f t="shared" si="16"/>
        <v>0</v>
      </c>
      <c r="Q33" s="167">
        <f t="shared" si="16"/>
        <v>1359.0150000000001</v>
      </c>
      <c r="R33" s="32">
        <f t="shared" si="16"/>
        <v>267.5675</v>
      </c>
      <c r="S33" s="166">
        <f t="shared" si="16"/>
        <v>1091.4474999999998</v>
      </c>
      <c r="T33" s="36">
        <f t="shared" si="16"/>
        <v>1359.0150000000001</v>
      </c>
      <c r="U33" s="165">
        <v>6.2142014974105635</v>
      </c>
      <c r="V33" s="164">
        <f t="shared" si="5"/>
        <v>0.11706459310603634</v>
      </c>
      <c r="W33" s="163">
        <f>SUM(W21:W32)</f>
        <v>267.5675</v>
      </c>
      <c r="X33" s="162">
        <v>1.2234731472120621</v>
      </c>
      <c r="Y33" s="161">
        <f t="shared" si="6"/>
        <v>0.59548985769945895</v>
      </c>
      <c r="Z33" s="160">
        <f>SUM(Z21:Z32)</f>
        <v>1091.4474999999998</v>
      </c>
    </row>
    <row r="34" spans="1:26" ht="15" x14ac:dyDescent="0.2">
      <c r="A34" s="405"/>
      <c r="B34" s="159" t="s">
        <v>9</v>
      </c>
      <c r="C34" s="158">
        <f t="shared" si="0"/>
        <v>0.70313663146840899</v>
      </c>
      <c r="D34" s="153">
        <f>SUM(D24:D29)</f>
        <v>159.09253799999999</v>
      </c>
      <c r="E34" s="157">
        <v>0.72746296977328939</v>
      </c>
      <c r="F34" s="149">
        <f>SUM(F24:F29)</f>
        <v>159.33373249999997</v>
      </c>
      <c r="G34" s="156">
        <v>0.72856585033241994</v>
      </c>
      <c r="H34" s="155">
        <f>SUM(H24:H29)</f>
        <v>-0.24119449999999798</v>
      </c>
      <c r="I34" s="153">
        <f>SUM(I24:I29)</f>
        <v>226.2612</v>
      </c>
      <c r="J34" s="157">
        <v>1.0345968866023634</v>
      </c>
      <c r="K34" s="149">
        <f>SUM(K24:K29)</f>
        <v>227.43237500000001</v>
      </c>
      <c r="L34" s="156">
        <v>1.0399521751302527</v>
      </c>
      <c r="M34" s="155">
        <f t="shared" ref="M34:T34" si="17">SUM(M24:M29)</f>
        <v>-1.1711749999999936</v>
      </c>
      <c r="N34" s="153">
        <f t="shared" si="17"/>
        <v>0</v>
      </c>
      <c r="O34" s="21">
        <f t="shared" si="17"/>
        <v>0</v>
      </c>
      <c r="P34" s="154">
        <f t="shared" si="17"/>
        <v>0</v>
      </c>
      <c r="Q34" s="153">
        <f t="shared" si="17"/>
        <v>1359.0150000000001</v>
      </c>
      <c r="R34" s="21">
        <f t="shared" si="17"/>
        <v>267.5675</v>
      </c>
      <c r="S34" s="152">
        <f t="shared" si="17"/>
        <v>1091.4474999999998</v>
      </c>
      <c r="T34" s="25">
        <f t="shared" si="17"/>
        <v>1359.0150000000001</v>
      </c>
      <c r="U34" s="151">
        <v>6.2142014974105635</v>
      </c>
      <c r="V34" s="150">
        <f t="shared" si="5"/>
        <v>0.11706459310603634</v>
      </c>
      <c r="W34" s="149">
        <f>SUM(W24:W29)</f>
        <v>267.5675</v>
      </c>
      <c r="X34" s="148">
        <v>1.2234731472120621</v>
      </c>
      <c r="Y34" s="147">
        <f t="shared" si="6"/>
        <v>0.59548985769945895</v>
      </c>
      <c r="Z34" s="146">
        <f>SUM(Z24:Z29)</f>
        <v>1091.4474999999998</v>
      </c>
    </row>
    <row r="35" spans="1:26"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T35" si="18">SUM(M21:M23,M30:M32)</f>
        <v>0</v>
      </c>
      <c r="N35" s="255">
        <f t="shared" si="18"/>
        <v>0</v>
      </c>
      <c r="O35" s="254">
        <f t="shared" si="18"/>
        <v>0</v>
      </c>
      <c r="P35" s="256">
        <f t="shared" si="18"/>
        <v>0</v>
      </c>
      <c r="Q35" s="255">
        <f t="shared" si="18"/>
        <v>0</v>
      </c>
      <c r="R35" s="254">
        <f t="shared" si="18"/>
        <v>0</v>
      </c>
      <c r="S35" s="253">
        <f t="shared" si="18"/>
        <v>0</v>
      </c>
      <c r="T35" s="252">
        <f t="shared" si="18"/>
        <v>0</v>
      </c>
      <c r="U35" s="251">
        <v>0</v>
      </c>
      <c r="V35" s="250">
        <f t="shared" si="5"/>
        <v>1</v>
      </c>
      <c r="W35" s="249">
        <f>SUM(W21:W23,W30:W32)</f>
        <v>0</v>
      </c>
      <c r="X35" s="248">
        <v>0</v>
      </c>
      <c r="Y35" s="247">
        <f t="shared" si="6"/>
        <v>1</v>
      </c>
      <c r="Z35" s="246">
        <f>SUM(Z21:Z23,Z30:Z32)</f>
        <v>0</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38">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0</v>
      </c>
      <c r="R37" s="66">
        <v>0</v>
      </c>
      <c r="S37" s="209">
        <f t="shared" si="22"/>
        <v>0</v>
      </c>
      <c r="T37" s="70">
        <v>0</v>
      </c>
      <c r="U37" s="208">
        <v>0</v>
      </c>
      <c r="V37" s="207">
        <f t="shared" si="5"/>
        <v>1</v>
      </c>
      <c r="W37" s="206">
        <v>0</v>
      </c>
      <c r="X37" s="205">
        <v>0</v>
      </c>
      <c r="Y37" s="204">
        <f t="shared" si="6"/>
        <v>1</v>
      </c>
      <c r="Z37" s="203">
        <f t="shared" si="23"/>
        <v>0</v>
      </c>
    </row>
    <row r="38" spans="1:26" ht="15" x14ac:dyDescent="0.2">
      <c r="A38" s="405"/>
      <c r="B38" s="231" t="s">
        <v>20</v>
      </c>
      <c r="C38" s="230">
        <f t="shared" si="0"/>
        <v>1</v>
      </c>
      <c r="D38" s="225">
        <v>0</v>
      </c>
      <c r="E38" s="229">
        <v>0</v>
      </c>
      <c r="F38" s="221">
        <v>0</v>
      </c>
      <c r="G38" s="228">
        <v>0</v>
      </c>
      <c r="H38" s="227">
        <f t="shared" si="19"/>
        <v>0</v>
      </c>
      <c r="I38" s="225">
        <v>0</v>
      </c>
      <c r="J38" s="229">
        <v>0</v>
      </c>
      <c r="K38" s="221">
        <v>0</v>
      </c>
      <c r="L38" s="228">
        <v>0</v>
      </c>
      <c r="M38" s="227">
        <f t="shared" si="20"/>
        <v>0</v>
      </c>
      <c r="N38" s="225">
        <v>0</v>
      </c>
      <c r="O38" s="77">
        <v>0</v>
      </c>
      <c r="P38" s="226">
        <f t="shared" si="21"/>
        <v>0</v>
      </c>
      <c r="Q38" s="225">
        <v>0</v>
      </c>
      <c r="R38" s="77">
        <v>0</v>
      </c>
      <c r="S38" s="224">
        <f t="shared" si="22"/>
        <v>0</v>
      </c>
      <c r="T38" s="81">
        <v>0</v>
      </c>
      <c r="U38" s="223">
        <v>0</v>
      </c>
      <c r="V38" s="222">
        <f t="shared" si="5"/>
        <v>1</v>
      </c>
      <c r="W38" s="221">
        <v>0</v>
      </c>
      <c r="X38" s="220">
        <v>0</v>
      </c>
      <c r="Y38" s="219">
        <f t="shared" si="6"/>
        <v>1</v>
      </c>
      <c r="Z38" s="218">
        <f t="shared" si="23"/>
        <v>0</v>
      </c>
    </row>
    <row r="39" spans="1:26" ht="15" x14ac:dyDescent="0.2">
      <c r="A39" s="405"/>
      <c r="B39" s="201" t="s">
        <v>19</v>
      </c>
      <c r="C39" s="200">
        <f t="shared" si="0"/>
        <v>1</v>
      </c>
      <c r="D39" s="195">
        <v>0</v>
      </c>
      <c r="E39" s="199">
        <v>0</v>
      </c>
      <c r="F39" s="191">
        <v>4.4268000000000001</v>
      </c>
      <c r="G39" s="198">
        <v>2.0241886357940917E-2</v>
      </c>
      <c r="H39" s="197">
        <f t="shared" si="19"/>
        <v>-4.4268000000000001</v>
      </c>
      <c r="I39" s="195">
        <v>0</v>
      </c>
      <c r="J39" s="199">
        <v>0</v>
      </c>
      <c r="K39" s="191">
        <v>7.3780000000000001</v>
      </c>
      <c r="L39" s="198">
        <v>3.3736477263234865E-2</v>
      </c>
      <c r="M39" s="197">
        <f t="shared" si="20"/>
        <v>-7.3780000000000001</v>
      </c>
      <c r="N39" s="195">
        <v>0</v>
      </c>
      <c r="O39" s="54">
        <v>0</v>
      </c>
      <c r="P39" s="196">
        <f t="shared" si="21"/>
        <v>0</v>
      </c>
      <c r="Q39" s="195">
        <v>0</v>
      </c>
      <c r="R39" s="54">
        <v>8.6800000000000015</v>
      </c>
      <c r="S39" s="194">
        <f t="shared" si="22"/>
        <v>-8.6800000000000015</v>
      </c>
      <c r="T39" s="58">
        <v>0</v>
      </c>
      <c r="U39" s="193">
        <v>0</v>
      </c>
      <c r="V39" s="192">
        <f t="shared" si="5"/>
        <v>1</v>
      </c>
      <c r="W39" s="191">
        <v>8.6800000000000015</v>
      </c>
      <c r="X39" s="190">
        <v>3.9689973250864555E-2</v>
      </c>
      <c r="Y39" s="189">
        <f t="shared" si="6"/>
        <v>0.5099999999999999</v>
      </c>
      <c r="Z39" s="188">
        <f t="shared" si="23"/>
        <v>-8.6800000000000015</v>
      </c>
    </row>
    <row r="40" spans="1:26" ht="15" x14ac:dyDescent="0.2">
      <c r="A40" s="405"/>
      <c r="B40" s="217" t="s">
        <v>18</v>
      </c>
      <c r="C40" s="215">
        <f t="shared" si="0"/>
        <v>0.64</v>
      </c>
      <c r="D40" s="210">
        <v>11.314688</v>
      </c>
      <c r="E40" s="214">
        <v>5.1737288486391489E-2</v>
      </c>
      <c r="F40" s="206">
        <v>11.27712</v>
      </c>
      <c r="G40" s="213">
        <v>5.1565505892487276E-2</v>
      </c>
      <c r="H40" s="212">
        <f t="shared" si="19"/>
        <v>3.7568000000000268E-2</v>
      </c>
      <c r="I40" s="210">
        <v>17.679200000000002</v>
      </c>
      <c r="J40" s="214">
        <v>8.0839513259986701E-2</v>
      </c>
      <c r="K40" s="206">
        <v>17.6205</v>
      </c>
      <c r="L40" s="213">
        <v>8.0571102957011378E-2</v>
      </c>
      <c r="M40" s="212">
        <f t="shared" si="20"/>
        <v>5.8700000000001751E-2</v>
      </c>
      <c r="N40" s="210">
        <v>0</v>
      </c>
      <c r="O40" s="66">
        <v>0</v>
      </c>
      <c r="P40" s="211">
        <f t="shared" si="21"/>
        <v>0</v>
      </c>
      <c r="Q40" s="210">
        <v>170.12</v>
      </c>
      <c r="R40" s="66">
        <v>20.729999999999997</v>
      </c>
      <c r="S40" s="209">
        <f t="shared" si="22"/>
        <v>149.39000000000001</v>
      </c>
      <c r="T40" s="70">
        <v>170.12</v>
      </c>
      <c r="U40" s="208">
        <v>0.77788689509643749</v>
      </c>
      <c r="V40" s="207">
        <f t="shared" si="5"/>
        <v>6.6510039971784618E-2</v>
      </c>
      <c r="W40" s="206">
        <v>20.729999999999997</v>
      </c>
      <c r="X40" s="205">
        <v>9.4789532890601602E-2</v>
      </c>
      <c r="Y40" s="204">
        <f t="shared" si="6"/>
        <v>0.54400000000000004</v>
      </c>
      <c r="Z40" s="203">
        <f t="shared" si="23"/>
        <v>149.39000000000001</v>
      </c>
    </row>
    <row r="41" spans="1:26" ht="15" x14ac:dyDescent="0.2">
      <c r="A41" s="405"/>
      <c r="B41" s="217" t="s">
        <v>17</v>
      </c>
      <c r="C41" s="215">
        <f t="shared" si="0"/>
        <v>0.69</v>
      </c>
      <c r="D41" s="210">
        <v>37.640328000000004</v>
      </c>
      <c r="E41" s="214">
        <v>0.17211331929421292</v>
      </c>
      <c r="F41" s="206">
        <v>37.616643750000001</v>
      </c>
      <c r="G41" s="213">
        <v>0.17200502122405542</v>
      </c>
      <c r="H41" s="212">
        <f t="shared" si="19"/>
        <v>2.3684250000002294E-2</v>
      </c>
      <c r="I41" s="210">
        <v>54.551200000000009</v>
      </c>
      <c r="J41" s="214">
        <v>0.24943959318001874</v>
      </c>
      <c r="K41" s="206">
        <v>54.516875000000006</v>
      </c>
      <c r="L41" s="213">
        <v>0.2492826394551528</v>
      </c>
      <c r="M41" s="212">
        <f t="shared" si="20"/>
        <v>3.4325000000002603E-2</v>
      </c>
      <c r="N41" s="210">
        <v>0</v>
      </c>
      <c r="O41" s="66">
        <v>0</v>
      </c>
      <c r="P41" s="211">
        <f t="shared" si="21"/>
        <v>0</v>
      </c>
      <c r="Q41" s="210">
        <v>310.72000000000003</v>
      </c>
      <c r="R41" s="66">
        <v>64.137499999999989</v>
      </c>
      <c r="S41" s="209">
        <f t="shared" si="22"/>
        <v>246.58250000000004</v>
      </c>
      <c r="T41" s="70">
        <v>310.72000000000003</v>
      </c>
      <c r="U41" s="208">
        <v>1.4207913005194279</v>
      </c>
      <c r="V41" s="207">
        <f t="shared" si="5"/>
        <v>0.12113905767250258</v>
      </c>
      <c r="W41" s="206">
        <v>64.137499999999989</v>
      </c>
      <c r="X41" s="205">
        <v>0.29327369347665028</v>
      </c>
      <c r="Y41" s="204">
        <f t="shared" si="6"/>
        <v>0.58650000000000013</v>
      </c>
      <c r="Z41" s="203">
        <f t="shared" si="23"/>
        <v>246.58250000000004</v>
      </c>
    </row>
    <row r="42" spans="1:26" ht="15" x14ac:dyDescent="0.2">
      <c r="A42" s="405"/>
      <c r="B42" s="217" t="s">
        <v>16</v>
      </c>
      <c r="C42" s="215">
        <f t="shared" si="0"/>
        <v>0.69</v>
      </c>
      <c r="D42" s="210">
        <v>53.884445999999997</v>
      </c>
      <c r="E42" s="214">
        <v>0.24639080879926903</v>
      </c>
      <c r="F42" s="206">
        <v>44.220633750000005</v>
      </c>
      <c r="G42" s="213">
        <v>0.2022022777273938</v>
      </c>
      <c r="H42" s="212">
        <f t="shared" si="19"/>
        <v>9.6638122499999923</v>
      </c>
      <c r="I42" s="210">
        <v>78.093400000000003</v>
      </c>
      <c r="J42" s="214">
        <v>0.35708812869459283</v>
      </c>
      <c r="K42" s="206">
        <v>64.087874999999997</v>
      </c>
      <c r="L42" s="213">
        <v>0.2930467793150634</v>
      </c>
      <c r="M42" s="212">
        <f t="shared" si="20"/>
        <v>14.005525000000006</v>
      </c>
      <c r="N42" s="210">
        <v>0</v>
      </c>
      <c r="O42" s="66">
        <v>0</v>
      </c>
      <c r="P42" s="211">
        <f t="shared" si="21"/>
        <v>0</v>
      </c>
      <c r="Q42" s="210">
        <v>458.90250000000009</v>
      </c>
      <c r="R42" s="66">
        <v>75.397500000000008</v>
      </c>
      <c r="S42" s="209">
        <f t="shared" si="22"/>
        <v>383.50500000000011</v>
      </c>
      <c r="T42" s="70">
        <v>458.90250000000009</v>
      </c>
      <c r="U42" s="208">
        <v>2.0983672753173814</v>
      </c>
      <c r="V42" s="207">
        <f t="shared" si="5"/>
        <v>0.1174202493993822</v>
      </c>
      <c r="W42" s="206">
        <v>75.397500000000008</v>
      </c>
      <c r="X42" s="205">
        <v>0.34476091684125115</v>
      </c>
      <c r="Y42" s="204">
        <f t="shared" si="6"/>
        <v>0.58650000000000002</v>
      </c>
      <c r="Z42" s="203">
        <f t="shared" si="23"/>
        <v>383.50500000000011</v>
      </c>
    </row>
    <row r="43" spans="1:26" ht="15" x14ac:dyDescent="0.2">
      <c r="A43" s="405"/>
      <c r="B43" s="217" t="s">
        <v>15</v>
      </c>
      <c r="C43" s="215">
        <f t="shared" si="0"/>
        <v>0.74</v>
      </c>
      <c r="D43" s="210">
        <v>52.423228000000002</v>
      </c>
      <c r="E43" s="214">
        <v>0.2397092761571398</v>
      </c>
      <c r="F43" s="206">
        <v>52.414569999999998</v>
      </c>
      <c r="G43" s="213">
        <v>0.2396696867805953</v>
      </c>
      <c r="H43" s="212">
        <f t="shared" si="19"/>
        <v>8.6580000000040513E-3</v>
      </c>
      <c r="I43" s="210">
        <v>70.842200000000005</v>
      </c>
      <c r="J43" s="214">
        <v>0.32393145426640518</v>
      </c>
      <c r="K43" s="206">
        <v>70.830500000000001</v>
      </c>
      <c r="L43" s="213">
        <v>0.3238779551089126</v>
      </c>
      <c r="M43" s="212">
        <f t="shared" si="20"/>
        <v>1.1700000000004707E-2</v>
      </c>
      <c r="N43" s="210">
        <v>0</v>
      </c>
      <c r="O43" s="66">
        <v>0</v>
      </c>
      <c r="P43" s="211">
        <f t="shared" si="21"/>
        <v>0</v>
      </c>
      <c r="Q43" s="210">
        <v>323.79999999999995</v>
      </c>
      <c r="R43" s="66">
        <v>83.33</v>
      </c>
      <c r="S43" s="209">
        <f t="shared" si="22"/>
        <v>240.46999999999997</v>
      </c>
      <c r="T43" s="70">
        <v>323.79999999999995</v>
      </c>
      <c r="U43" s="208">
        <v>1.4806006150495321</v>
      </c>
      <c r="V43" s="207">
        <f t="shared" si="5"/>
        <v>0.16190002470660905</v>
      </c>
      <c r="W43" s="206">
        <v>83.33</v>
      </c>
      <c r="X43" s="205">
        <v>0.38103288836342653</v>
      </c>
      <c r="Y43" s="204">
        <f t="shared" si="6"/>
        <v>0.629</v>
      </c>
      <c r="Z43" s="203">
        <f t="shared" si="23"/>
        <v>240.46999999999997</v>
      </c>
    </row>
    <row r="44" spans="1:26" ht="15" x14ac:dyDescent="0.2">
      <c r="A44" s="405"/>
      <c r="B44" s="216" t="s">
        <v>14</v>
      </c>
      <c r="C44" s="215">
        <f t="shared" si="0"/>
        <v>0.74</v>
      </c>
      <c r="D44" s="210">
        <v>16.434660000000001</v>
      </c>
      <c r="E44" s="214">
        <v>7.5148757579153638E-2</v>
      </c>
      <c r="F44" s="206">
        <v>19.123172499999999</v>
      </c>
      <c r="G44" s="213">
        <v>8.7442189515745214E-2</v>
      </c>
      <c r="H44" s="212">
        <f t="shared" si="19"/>
        <v>-2.6885124999999981</v>
      </c>
      <c r="I44" s="210">
        <v>22.209000000000003</v>
      </c>
      <c r="J44" s="214">
        <v>0.1015523751069644</v>
      </c>
      <c r="K44" s="206">
        <v>25.842124999999996</v>
      </c>
      <c r="L44" s="213">
        <v>0.11816512096722324</v>
      </c>
      <c r="M44" s="212">
        <f t="shared" si="20"/>
        <v>-3.6331249999999926</v>
      </c>
      <c r="N44" s="210">
        <v>0</v>
      </c>
      <c r="O44" s="66">
        <v>0</v>
      </c>
      <c r="P44" s="211">
        <f t="shared" si="21"/>
        <v>0</v>
      </c>
      <c r="Q44" s="210">
        <v>70.457499999999996</v>
      </c>
      <c r="R44" s="66">
        <v>30.402499999999996</v>
      </c>
      <c r="S44" s="209">
        <f t="shared" si="22"/>
        <v>40.055</v>
      </c>
      <c r="T44" s="70">
        <v>70.457499999999996</v>
      </c>
      <c r="U44" s="208">
        <v>0.32217238367774065</v>
      </c>
      <c r="V44" s="207">
        <f t="shared" si="5"/>
        <v>0.23325636021715221</v>
      </c>
      <c r="W44" s="206">
        <v>30.402499999999996</v>
      </c>
      <c r="X44" s="205">
        <v>0.13901778937320383</v>
      </c>
      <c r="Y44" s="204">
        <f t="shared" si="6"/>
        <v>0.629</v>
      </c>
      <c r="Z44" s="203">
        <f t="shared" si="23"/>
        <v>40.055</v>
      </c>
    </row>
    <row r="45" spans="1:26" ht="15" x14ac:dyDescent="0.2">
      <c r="A45" s="405"/>
      <c r="B45" s="202" t="s">
        <v>13</v>
      </c>
      <c r="C45" s="158">
        <f t="shared" si="0"/>
        <v>1</v>
      </c>
      <c r="D45" s="153">
        <v>0</v>
      </c>
      <c r="E45" s="157">
        <v>0</v>
      </c>
      <c r="F45" s="149">
        <v>0</v>
      </c>
      <c r="G45" s="156">
        <v>0</v>
      </c>
      <c r="H45" s="155">
        <f t="shared" si="19"/>
        <v>0</v>
      </c>
      <c r="I45" s="153">
        <v>0</v>
      </c>
      <c r="J45" s="157">
        <v>0</v>
      </c>
      <c r="K45" s="149">
        <v>0</v>
      </c>
      <c r="L45" s="156">
        <v>0</v>
      </c>
      <c r="M45" s="155">
        <f t="shared" si="20"/>
        <v>0</v>
      </c>
      <c r="N45" s="153">
        <v>0</v>
      </c>
      <c r="O45" s="21">
        <v>0</v>
      </c>
      <c r="P45" s="154">
        <f t="shared" si="21"/>
        <v>0</v>
      </c>
      <c r="Q45" s="153">
        <v>0</v>
      </c>
      <c r="R45" s="21">
        <v>0</v>
      </c>
      <c r="S45" s="152">
        <f t="shared" si="22"/>
        <v>0</v>
      </c>
      <c r="T45" s="25">
        <v>0</v>
      </c>
      <c r="U45" s="151">
        <v>0</v>
      </c>
      <c r="V45" s="150">
        <f t="shared" si="5"/>
        <v>1</v>
      </c>
      <c r="W45" s="149">
        <v>0</v>
      </c>
      <c r="X45" s="148">
        <v>0</v>
      </c>
      <c r="Y45" s="147">
        <f t="shared" si="6"/>
        <v>1</v>
      </c>
      <c r="Z45" s="146">
        <f t="shared" si="23"/>
        <v>0</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0</v>
      </c>
      <c r="R46" s="54">
        <v>0</v>
      </c>
      <c r="S46" s="194">
        <f t="shared" si="22"/>
        <v>0</v>
      </c>
      <c r="T46" s="58">
        <v>0</v>
      </c>
      <c r="U46" s="193">
        <v>0</v>
      </c>
      <c r="V46" s="192">
        <f t="shared" si="5"/>
        <v>1</v>
      </c>
      <c r="W46" s="191">
        <v>0</v>
      </c>
      <c r="X46" s="190">
        <v>0</v>
      </c>
      <c r="Y46" s="189">
        <f t="shared" si="6"/>
        <v>1</v>
      </c>
      <c r="Z46" s="188">
        <f t="shared" si="23"/>
        <v>0</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0">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0.70548474576271192</v>
      </c>
      <c r="D48" s="167">
        <f>SUM(D36:D47)</f>
        <v>171.69735</v>
      </c>
      <c r="E48" s="171">
        <v>0.7850994503161669</v>
      </c>
      <c r="F48" s="163">
        <f>SUM(F36:F47)</f>
        <v>169.07894000000002</v>
      </c>
      <c r="G48" s="170">
        <v>0.77312656749821795</v>
      </c>
      <c r="H48" s="169">
        <f>SUM(H36:H47)</f>
        <v>2.6184100000000008</v>
      </c>
      <c r="I48" s="167">
        <f>SUM(I36:I47)</f>
        <v>243.375</v>
      </c>
      <c r="J48" s="171">
        <v>1.1128510645079677</v>
      </c>
      <c r="K48" s="163">
        <f>SUM(K36:K47)</f>
        <v>240.27587499999998</v>
      </c>
      <c r="L48" s="170">
        <v>1.0986800750665981</v>
      </c>
      <c r="M48" s="169">
        <f t="shared" ref="M48:T48" si="24">SUM(M36:M47)</f>
        <v>3.0991250000000221</v>
      </c>
      <c r="N48" s="167">
        <f t="shared" si="24"/>
        <v>0</v>
      </c>
      <c r="O48" s="32">
        <f t="shared" si="24"/>
        <v>0</v>
      </c>
      <c r="P48" s="168">
        <f t="shared" si="24"/>
        <v>0</v>
      </c>
      <c r="Q48" s="167">
        <f t="shared" si="24"/>
        <v>1334</v>
      </c>
      <c r="R48" s="32">
        <f t="shared" si="24"/>
        <v>282.67749999999995</v>
      </c>
      <c r="S48" s="166">
        <f t="shared" si="24"/>
        <v>1051.3225000000002</v>
      </c>
      <c r="T48" s="36">
        <f t="shared" si="24"/>
        <v>1334</v>
      </c>
      <c r="U48" s="165">
        <v>6.0998184696605193</v>
      </c>
      <c r="V48" s="164">
        <f t="shared" si="5"/>
        <v>0.12870865817091454</v>
      </c>
      <c r="W48" s="163">
        <f>SUM(W36:W47)</f>
        <v>282.67749999999995</v>
      </c>
      <c r="X48" s="162">
        <v>1.2925647941959977</v>
      </c>
      <c r="Y48" s="161">
        <f t="shared" si="6"/>
        <v>0.59813370360216167</v>
      </c>
      <c r="Z48" s="160">
        <f>SUM(Z36:Z47)</f>
        <v>1051.3225000000002</v>
      </c>
    </row>
    <row r="49" spans="1:26" ht="15" x14ac:dyDescent="0.2">
      <c r="A49" s="405"/>
      <c r="B49" s="159" t="s">
        <v>9</v>
      </c>
      <c r="C49" s="158">
        <f t="shared" si="0"/>
        <v>0.70548474576271192</v>
      </c>
      <c r="D49" s="153">
        <f>SUM(D39:D44)</f>
        <v>171.69735</v>
      </c>
      <c r="E49" s="157">
        <v>0.7850994503161669</v>
      </c>
      <c r="F49" s="149">
        <f>SUM(F39:F44)</f>
        <v>169.07894000000002</v>
      </c>
      <c r="G49" s="156">
        <v>0.77312656749821795</v>
      </c>
      <c r="H49" s="155">
        <f>SUM(H39:H44)</f>
        <v>2.6184100000000008</v>
      </c>
      <c r="I49" s="153">
        <f>SUM(I39:I44)</f>
        <v>243.375</v>
      </c>
      <c r="J49" s="157">
        <v>1.1128510645079677</v>
      </c>
      <c r="K49" s="149">
        <f>SUM(K39:K44)</f>
        <v>240.27587499999998</v>
      </c>
      <c r="L49" s="156">
        <v>1.0986800750665981</v>
      </c>
      <c r="M49" s="155">
        <f t="shared" ref="M49:T49" si="25">SUM(M39:M44)</f>
        <v>3.0991250000000221</v>
      </c>
      <c r="N49" s="153">
        <f t="shared" si="25"/>
        <v>0</v>
      </c>
      <c r="O49" s="21">
        <f t="shared" si="25"/>
        <v>0</v>
      </c>
      <c r="P49" s="154">
        <f t="shared" si="25"/>
        <v>0</v>
      </c>
      <c r="Q49" s="153">
        <f t="shared" si="25"/>
        <v>1334</v>
      </c>
      <c r="R49" s="21">
        <f t="shared" si="25"/>
        <v>282.67749999999995</v>
      </c>
      <c r="S49" s="152">
        <f t="shared" si="25"/>
        <v>1051.3225000000002</v>
      </c>
      <c r="T49" s="25">
        <f t="shared" si="25"/>
        <v>1334</v>
      </c>
      <c r="U49" s="151">
        <v>6.0998184696605193</v>
      </c>
      <c r="V49" s="150">
        <f t="shared" si="5"/>
        <v>0.12870865817091454</v>
      </c>
      <c r="W49" s="149">
        <f>SUM(W39:W44)</f>
        <v>282.67749999999995</v>
      </c>
      <c r="X49" s="148">
        <v>1.2925647941959977</v>
      </c>
      <c r="Y49" s="147">
        <f t="shared" si="6"/>
        <v>0.59813370360216167</v>
      </c>
      <c r="Z49" s="146">
        <f>SUM(Z39:Z44)</f>
        <v>1051.3225000000002</v>
      </c>
    </row>
    <row r="50" spans="1:26"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T50" si="26">SUM(M36:M38,M45:M47)</f>
        <v>0</v>
      </c>
      <c r="N50" s="139">
        <f t="shared" si="26"/>
        <v>0</v>
      </c>
      <c r="O50" s="10">
        <f t="shared" si="26"/>
        <v>0</v>
      </c>
      <c r="P50" s="140">
        <f t="shared" si="26"/>
        <v>0</v>
      </c>
      <c r="Q50" s="139">
        <f t="shared" si="26"/>
        <v>0</v>
      </c>
      <c r="R50" s="10">
        <f t="shared" si="26"/>
        <v>0</v>
      </c>
      <c r="S50" s="138">
        <f t="shared" si="26"/>
        <v>0</v>
      </c>
      <c r="T50" s="14">
        <f t="shared" si="26"/>
        <v>0</v>
      </c>
      <c r="U50" s="137">
        <v>0</v>
      </c>
      <c r="V50" s="136">
        <f t="shared" si="5"/>
        <v>1</v>
      </c>
      <c r="W50" s="135">
        <f>SUM(W36:W38,W45:W47)</f>
        <v>0</v>
      </c>
      <c r="X50" s="134">
        <v>0</v>
      </c>
      <c r="Y50" s="133">
        <f t="shared" si="6"/>
        <v>1</v>
      </c>
      <c r="Z50" s="132">
        <f>SUM(Z36:Z38,Z45:Z47)</f>
        <v>0</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226</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PolsonZ!A1</f>
        <v>FIIP DIVERSION: Polson Z Canal</v>
      </c>
      <c r="C1" s="129"/>
      <c r="D1" s="129"/>
      <c r="E1" s="129"/>
      <c r="F1" s="129"/>
      <c r="G1" s="129"/>
      <c r="H1" s="129"/>
      <c r="I1" s="129"/>
      <c r="J1" s="129"/>
      <c r="K1" s="129"/>
      <c r="L1" s="129"/>
      <c r="M1" s="129"/>
      <c r="N1" s="129"/>
      <c r="O1" s="129"/>
    </row>
    <row r="2" spans="2:15" ht="23.25" x14ac:dyDescent="0.35">
      <c r="B2" s="130" t="str">
        <f>PolsonZ!A2</f>
        <v>219 Acres (82% Sprinkler / 18%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7.7109375" bestFit="1" customWidth="1"/>
    <col min="24" max="24" width="6.5703125" bestFit="1" customWidth="1"/>
    <col min="25" max="25" width="9.140625" bestFit="1" customWidth="1"/>
    <col min="26" max="26" width="7.7109375" bestFit="1" customWidth="1"/>
    <col min="27" max="27" width="6.5703125" bestFit="1" customWidth="1"/>
    <col min="28" max="28" width="12.7109375" bestFit="1" customWidth="1"/>
    <col min="29" max="29" width="13.42578125" bestFit="1" customWidth="1"/>
    <col min="30" max="30" width="1.7109375" bestFit="1" customWidth="1"/>
  </cols>
  <sheetData>
    <row r="1" spans="1:30" ht="18.75" x14ac:dyDescent="0.3">
      <c r="A1" s="287" t="s">
        <v>240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303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239</v>
      </c>
      <c r="R3" s="280"/>
      <c r="S3" s="279"/>
      <c r="T3" s="281" t="s">
        <v>238</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1.4999999999999999E-2</v>
      </c>
      <c r="R6" s="88">
        <v>25.24</v>
      </c>
      <c r="S6" s="238">
        <f t="shared" ref="S6:S17" si="4">Q6-R6</f>
        <v>-25.224999999999998</v>
      </c>
      <c r="T6" s="239">
        <v>0</v>
      </c>
      <c r="U6" s="88">
        <v>0</v>
      </c>
      <c r="V6" s="238">
        <f t="shared" ref="V6:V17" si="5">T6-U6</f>
        <v>0</v>
      </c>
      <c r="W6" s="92">
        <v>1.4999999999999999E-2</v>
      </c>
      <c r="X6" s="237">
        <v>3.8289804919266573E-5</v>
      </c>
      <c r="Y6" s="236">
        <f t="shared" ref="Y6:Y50" si="6">IFERROR(D6/W6,1)</f>
        <v>0</v>
      </c>
      <c r="Z6" s="235">
        <v>25.24</v>
      </c>
      <c r="AA6" s="234">
        <v>6.4428978244713248E-2</v>
      </c>
      <c r="AB6" s="233">
        <f t="shared" ref="AB6:AB50" si="7">IFERROR(F6/Z6,1)</f>
        <v>0</v>
      </c>
      <c r="AC6" s="232">
        <f t="shared" ref="AC6:AC17" si="8">W6-Z6</f>
        <v>-25.224999999999998</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281.26750000000004</v>
      </c>
      <c r="R7" s="66">
        <v>12.307500000000001</v>
      </c>
      <c r="S7" s="209">
        <f t="shared" si="4"/>
        <v>268.96000000000004</v>
      </c>
      <c r="T7" s="210">
        <v>0</v>
      </c>
      <c r="U7" s="66">
        <v>0</v>
      </c>
      <c r="V7" s="209">
        <f t="shared" si="5"/>
        <v>0</v>
      </c>
      <c r="W7" s="70">
        <v>281.26750000000004</v>
      </c>
      <c r="X7" s="208">
        <v>0.71797851367532084</v>
      </c>
      <c r="Y7" s="207">
        <f t="shared" si="6"/>
        <v>0</v>
      </c>
      <c r="Z7" s="206">
        <v>12.307500000000001</v>
      </c>
      <c r="AA7" s="205">
        <v>3.1416784855261823E-2</v>
      </c>
      <c r="AB7" s="204">
        <f t="shared" si="7"/>
        <v>0</v>
      </c>
      <c r="AC7" s="203">
        <f t="shared" si="8"/>
        <v>268.96000000000004</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1150.51</v>
      </c>
      <c r="R8" s="77">
        <v>96.242499999999993</v>
      </c>
      <c r="S8" s="224">
        <f t="shared" si="4"/>
        <v>1054.2674999999999</v>
      </c>
      <c r="T8" s="225">
        <v>0</v>
      </c>
      <c r="U8" s="77">
        <v>0</v>
      </c>
      <c r="V8" s="224">
        <f t="shared" si="5"/>
        <v>0</v>
      </c>
      <c r="W8" s="81">
        <v>1150.51</v>
      </c>
      <c r="X8" s="223">
        <v>2.9368535638443589</v>
      </c>
      <c r="Y8" s="222">
        <f t="shared" si="6"/>
        <v>0</v>
      </c>
      <c r="Z8" s="221">
        <v>96.242499999999993</v>
      </c>
      <c r="AA8" s="220">
        <v>0.24567376936278978</v>
      </c>
      <c r="AB8" s="219">
        <f t="shared" si="7"/>
        <v>0</v>
      </c>
      <c r="AC8" s="218">
        <f t="shared" si="8"/>
        <v>1054.2674999999999</v>
      </c>
    </row>
    <row r="9" spans="1:30" ht="15" x14ac:dyDescent="0.2">
      <c r="A9" s="405"/>
      <c r="B9" s="201" t="s">
        <v>19</v>
      </c>
      <c r="C9" s="200">
        <f t="shared" si="0"/>
        <v>0.64999999999999991</v>
      </c>
      <c r="D9" s="195">
        <v>12.413114999999998</v>
      </c>
      <c r="E9" s="199">
        <v>3.1686383452694776E-2</v>
      </c>
      <c r="F9" s="191">
        <v>12.40044</v>
      </c>
      <c r="G9" s="198">
        <v>3.165402848592995E-2</v>
      </c>
      <c r="H9" s="197">
        <f t="shared" si="1"/>
        <v>1.2674999999997993E-2</v>
      </c>
      <c r="I9" s="195">
        <v>19.097099999999998</v>
      </c>
      <c r="J9" s="199">
        <v>4.8748282234915043E-2</v>
      </c>
      <c r="K9" s="191">
        <v>19.077599999999997</v>
      </c>
      <c r="L9" s="198">
        <v>4.8698505362969144E-2</v>
      </c>
      <c r="M9" s="197">
        <f t="shared" si="2"/>
        <v>1.9500000000000739E-2</v>
      </c>
      <c r="N9" s="195">
        <v>0</v>
      </c>
      <c r="O9" s="54">
        <v>0</v>
      </c>
      <c r="P9" s="196">
        <f t="shared" si="3"/>
        <v>0</v>
      </c>
      <c r="Q9" s="195">
        <v>3578.82</v>
      </c>
      <c r="R9" s="54">
        <v>5363.0899999999992</v>
      </c>
      <c r="S9" s="194">
        <f t="shared" si="4"/>
        <v>-1784.2699999999991</v>
      </c>
      <c r="T9" s="195">
        <v>0</v>
      </c>
      <c r="U9" s="54">
        <v>0</v>
      </c>
      <c r="V9" s="194">
        <f t="shared" si="5"/>
        <v>0</v>
      </c>
      <c r="W9" s="58">
        <v>3578.82</v>
      </c>
      <c r="X9" s="193">
        <v>9.1354879760779735</v>
      </c>
      <c r="Y9" s="192">
        <f t="shared" si="6"/>
        <v>3.4684938052207143E-3</v>
      </c>
      <c r="Z9" s="191">
        <v>5363.0899999999992</v>
      </c>
      <c r="AA9" s="190">
        <v>13.690111289003134</v>
      </c>
      <c r="AB9" s="189">
        <f t="shared" si="7"/>
        <v>2.3121819697226789E-3</v>
      </c>
      <c r="AC9" s="188">
        <f t="shared" si="8"/>
        <v>-1784.2699999999991</v>
      </c>
    </row>
    <row r="10" spans="1:30" ht="15" x14ac:dyDescent="0.2">
      <c r="A10" s="405"/>
      <c r="B10" s="217" t="s">
        <v>18</v>
      </c>
      <c r="C10" s="215">
        <f t="shared" si="0"/>
        <v>0.7</v>
      </c>
      <c r="D10" s="210">
        <v>18.19125</v>
      </c>
      <c r="E10" s="214">
        <v>4.6435960915840541E-2</v>
      </c>
      <c r="F10" s="206">
        <v>22.377600000000001</v>
      </c>
      <c r="G10" s="213">
        <v>5.7122262423490305E-2</v>
      </c>
      <c r="H10" s="212">
        <f t="shared" si="1"/>
        <v>-4.1863500000000009</v>
      </c>
      <c r="I10" s="210">
        <v>25.987500000000001</v>
      </c>
      <c r="J10" s="214">
        <v>6.6337087022629346E-2</v>
      </c>
      <c r="K10" s="206">
        <v>31.968000000000007</v>
      </c>
      <c r="L10" s="213">
        <v>8.1603232033557585E-2</v>
      </c>
      <c r="M10" s="212">
        <f t="shared" si="2"/>
        <v>-5.9805000000000064</v>
      </c>
      <c r="N10" s="210">
        <v>0</v>
      </c>
      <c r="O10" s="66">
        <v>0</v>
      </c>
      <c r="P10" s="211">
        <f t="shared" si="3"/>
        <v>0</v>
      </c>
      <c r="Q10" s="210">
        <v>8133.58</v>
      </c>
      <c r="R10" s="66">
        <v>5743.0024999999996</v>
      </c>
      <c r="S10" s="209">
        <f t="shared" si="4"/>
        <v>2390.5775000000003</v>
      </c>
      <c r="T10" s="210">
        <v>0</v>
      </c>
      <c r="U10" s="66">
        <v>0</v>
      </c>
      <c r="V10" s="209">
        <f t="shared" si="5"/>
        <v>0</v>
      </c>
      <c r="W10" s="70">
        <v>8133.58</v>
      </c>
      <c r="X10" s="208">
        <v>20.762212766349879</v>
      </c>
      <c r="Y10" s="207">
        <f t="shared" si="6"/>
        <v>2.2365612682238327E-3</v>
      </c>
      <c r="Z10" s="206">
        <v>5743.0024999999996</v>
      </c>
      <c r="AA10" s="205">
        <v>14.659896320595633</v>
      </c>
      <c r="AB10" s="204">
        <f t="shared" si="7"/>
        <v>3.8964983908678437E-3</v>
      </c>
      <c r="AC10" s="203">
        <f t="shared" si="8"/>
        <v>2390.5775000000003</v>
      </c>
    </row>
    <row r="11" spans="1:30" ht="15" x14ac:dyDescent="0.2">
      <c r="A11" s="405"/>
      <c r="B11" s="217" t="s">
        <v>17</v>
      </c>
      <c r="C11" s="215">
        <f t="shared" si="0"/>
        <v>0.75000000000000011</v>
      </c>
      <c r="D11" s="210">
        <v>45.12729375</v>
      </c>
      <c r="E11" s="214">
        <v>0.11519435161479585</v>
      </c>
      <c r="F11" s="206">
        <v>52.910999999999994</v>
      </c>
      <c r="G11" s="213">
        <v>0.13506345752401039</v>
      </c>
      <c r="H11" s="212">
        <f t="shared" si="1"/>
        <v>-7.7837062499999945</v>
      </c>
      <c r="I11" s="210">
        <v>60.169724999999993</v>
      </c>
      <c r="J11" s="214">
        <v>0.15359246881972777</v>
      </c>
      <c r="K11" s="206">
        <v>70.547999999999988</v>
      </c>
      <c r="L11" s="213">
        <v>0.18008461003201384</v>
      </c>
      <c r="M11" s="212">
        <f t="shared" si="2"/>
        <v>-10.378274999999995</v>
      </c>
      <c r="N11" s="210">
        <v>0</v>
      </c>
      <c r="O11" s="66">
        <v>0</v>
      </c>
      <c r="P11" s="211">
        <f t="shared" si="3"/>
        <v>0</v>
      </c>
      <c r="Q11" s="210">
        <v>14122.667500000001</v>
      </c>
      <c r="R11" s="66">
        <v>9633.5324999999993</v>
      </c>
      <c r="S11" s="209">
        <f t="shared" si="4"/>
        <v>4489.135000000002</v>
      </c>
      <c r="T11" s="210">
        <v>0</v>
      </c>
      <c r="U11" s="66">
        <v>996.61750000000006</v>
      </c>
      <c r="V11" s="209">
        <f t="shared" si="5"/>
        <v>-996.61750000000006</v>
      </c>
      <c r="W11" s="70">
        <v>14122.667500000001</v>
      </c>
      <c r="X11" s="208">
        <v>36.050278900977744</v>
      </c>
      <c r="Y11" s="207">
        <f t="shared" si="6"/>
        <v>3.1953803167850546E-3</v>
      </c>
      <c r="Z11" s="206">
        <v>10630.15</v>
      </c>
      <c r="AA11" s="205">
        <v>27.135091247545109</v>
      </c>
      <c r="AB11" s="204">
        <f t="shared" si="7"/>
        <v>4.977446226064542E-3</v>
      </c>
      <c r="AC11" s="203">
        <f t="shared" si="8"/>
        <v>3492.5175000000017</v>
      </c>
    </row>
    <row r="12" spans="1:30" ht="15" x14ac:dyDescent="0.2">
      <c r="A12" s="405"/>
      <c r="B12" s="217" t="s">
        <v>16</v>
      </c>
      <c r="C12" s="215">
        <f t="shared" si="0"/>
        <v>0.75000000000000011</v>
      </c>
      <c r="D12" s="210">
        <v>92.318737499999997</v>
      </c>
      <c r="E12" s="214">
        <v>0.23565776328453197</v>
      </c>
      <c r="F12" s="206">
        <v>105.5124</v>
      </c>
      <c r="G12" s="213">
        <v>0.26933661347652466</v>
      </c>
      <c r="H12" s="212">
        <f t="shared" si="1"/>
        <v>-13.193662500000002</v>
      </c>
      <c r="I12" s="210">
        <v>123.09164999999999</v>
      </c>
      <c r="J12" s="214">
        <v>0.31421035104604261</v>
      </c>
      <c r="K12" s="206">
        <v>140.6832</v>
      </c>
      <c r="L12" s="213">
        <v>0.35911548463536619</v>
      </c>
      <c r="M12" s="212">
        <f t="shared" si="2"/>
        <v>-17.591550000000012</v>
      </c>
      <c r="N12" s="210">
        <v>0</v>
      </c>
      <c r="O12" s="66">
        <v>0</v>
      </c>
      <c r="P12" s="211">
        <f t="shared" si="3"/>
        <v>0</v>
      </c>
      <c r="Q12" s="210">
        <v>11273.077499999999</v>
      </c>
      <c r="R12" s="66">
        <v>8829.0350000000017</v>
      </c>
      <c r="S12" s="209">
        <f t="shared" si="4"/>
        <v>2444.0424999999977</v>
      </c>
      <c r="T12" s="210">
        <v>0</v>
      </c>
      <c r="U12" s="66">
        <v>0</v>
      </c>
      <c r="V12" s="209">
        <f t="shared" si="5"/>
        <v>0</v>
      </c>
      <c r="W12" s="70">
        <v>11273.077499999999</v>
      </c>
      <c r="X12" s="208">
        <v>28.776262554318219</v>
      </c>
      <c r="Y12" s="207">
        <f t="shared" si="6"/>
        <v>8.1893109933822428E-3</v>
      </c>
      <c r="Z12" s="206">
        <v>8829.0350000000017</v>
      </c>
      <c r="AA12" s="205">
        <v>22.53746846025404</v>
      </c>
      <c r="AB12" s="204">
        <f t="shared" si="7"/>
        <v>1.1950615214460015E-2</v>
      </c>
      <c r="AC12" s="203">
        <f t="shared" si="8"/>
        <v>2444.0424999999977</v>
      </c>
    </row>
    <row r="13" spans="1:30" ht="15" x14ac:dyDescent="0.2">
      <c r="A13" s="405"/>
      <c r="B13" s="217" t="s">
        <v>15</v>
      </c>
      <c r="C13" s="215">
        <f t="shared" si="0"/>
        <v>0.79999999999999993</v>
      </c>
      <c r="D13" s="210">
        <v>73.846080000000001</v>
      </c>
      <c r="E13" s="214">
        <v>0.18850346648350352</v>
      </c>
      <c r="F13" s="206">
        <v>80.19647999999998</v>
      </c>
      <c r="G13" s="213">
        <v>0.20471383776634627</v>
      </c>
      <c r="H13" s="212">
        <f t="shared" si="1"/>
        <v>-6.3503999999999792</v>
      </c>
      <c r="I13" s="210">
        <v>92.307600000000008</v>
      </c>
      <c r="J13" s="214">
        <v>0.23562933310437945</v>
      </c>
      <c r="K13" s="206">
        <v>100.2456</v>
      </c>
      <c r="L13" s="213">
        <v>0.25589229720793288</v>
      </c>
      <c r="M13" s="212">
        <f t="shared" si="2"/>
        <v>-7.9379999999999882</v>
      </c>
      <c r="N13" s="210">
        <v>0</v>
      </c>
      <c r="O13" s="66">
        <v>0</v>
      </c>
      <c r="P13" s="211">
        <f t="shared" si="3"/>
        <v>0</v>
      </c>
      <c r="Q13" s="210">
        <v>2545.2925</v>
      </c>
      <c r="R13" s="66">
        <v>7148.335</v>
      </c>
      <c r="S13" s="209">
        <f t="shared" si="4"/>
        <v>-4603.0424999999996</v>
      </c>
      <c r="T13" s="210">
        <v>3303.7325000000001</v>
      </c>
      <c r="U13" s="66">
        <v>3571</v>
      </c>
      <c r="V13" s="209">
        <f t="shared" si="5"/>
        <v>-267.26749999999993</v>
      </c>
      <c r="W13" s="70">
        <v>5849.0249999999996</v>
      </c>
      <c r="X13" s="208">
        <v>14.930535081194211</v>
      </c>
      <c r="Y13" s="207">
        <f t="shared" si="6"/>
        <v>1.2625365766089221E-2</v>
      </c>
      <c r="Z13" s="206">
        <v>10719.334999999999</v>
      </c>
      <c r="AA13" s="205">
        <v>27.362749663739827</v>
      </c>
      <c r="AB13" s="204">
        <f t="shared" si="7"/>
        <v>7.481479028316587E-3</v>
      </c>
      <c r="AC13" s="203">
        <f t="shared" si="8"/>
        <v>-4870.3099999999995</v>
      </c>
    </row>
    <row r="14" spans="1:30" ht="15" x14ac:dyDescent="0.2">
      <c r="A14" s="405"/>
      <c r="B14" s="262" t="s">
        <v>14</v>
      </c>
      <c r="C14" s="186">
        <f t="shared" si="0"/>
        <v>0.8</v>
      </c>
      <c r="D14" s="181">
        <v>28.642680000000002</v>
      </c>
      <c r="E14" s="185">
        <v>7.3114841970998559E-2</v>
      </c>
      <c r="F14" s="177">
        <v>38.628479999999996</v>
      </c>
      <c r="G14" s="184">
        <v>9.8605130647636319E-2</v>
      </c>
      <c r="H14" s="183">
        <f t="shared" si="1"/>
        <v>-9.985799999999994</v>
      </c>
      <c r="I14" s="181">
        <v>35.803350000000002</v>
      </c>
      <c r="J14" s="185">
        <v>9.1393552463748196E-2</v>
      </c>
      <c r="K14" s="177">
        <v>48.285599999999995</v>
      </c>
      <c r="L14" s="184">
        <v>0.1232564133095454</v>
      </c>
      <c r="M14" s="183">
        <f t="shared" si="2"/>
        <v>-12.482249999999993</v>
      </c>
      <c r="N14" s="181">
        <v>0</v>
      </c>
      <c r="O14" s="43">
        <v>0</v>
      </c>
      <c r="P14" s="182">
        <f t="shared" si="3"/>
        <v>0</v>
      </c>
      <c r="Q14" s="181">
        <v>3001.8374999999996</v>
      </c>
      <c r="R14" s="43">
        <v>4975.5149999999994</v>
      </c>
      <c r="S14" s="180">
        <f t="shared" si="4"/>
        <v>-1973.6774999999998</v>
      </c>
      <c r="T14" s="181">
        <v>0</v>
      </c>
      <c r="U14" s="43">
        <v>741.3950000000001</v>
      </c>
      <c r="V14" s="180">
        <f t="shared" si="5"/>
        <v>-741.3950000000001</v>
      </c>
      <c r="W14" s="47">
        <v>3001.8374999999996</v>
      </c>
      <c r="X14" s="179">
        <v>7.6626514849559237</v>
      </c>
      <c r="Y14" s="178">
        <f t="shared" si="6"/>
        <v>9.5417156991342827E-3</v>
      </c>
      <c r="Z14" s="177">
        <v>5716.91</v>
      </c>
      <c r="AA14" s="176">
        <v>14.593291205110285</v>
      </c>
      <c r="AB14" s="175">
        <f t="shared" si="7"/>
        <v>6.7568809024455513E-3</v>
      </c>
      <c r="AC14" s="174">
        <f t="shared" si="8"/>
        <v>-2715.0725000000002</v>
      </c>
    </row>
    <row r="15" spans="1:30" ht="15" x14ac:dyDescent="0.2">
      <c r="A15" s="405"/>
      <c r="B15" s="202" t="s">
        <v>13</v>
      </c>
      <c r="C15" s="158">
        <f t="shared" si="0"/>
        <v>0.74999999999999989</v>
      </c>
      <c r="D15" s="153">
        <v>4.3287750000000003</v>
      </c>
      <c r="E15" s="157">
        <v>1.1049863352626544E-2</v>
      </c>
      <c r="F15" s="149">
        <v>0</v>
      </c>
      <c r="G15" s="156">
        <v>0</v>
      </c>
      <c r="H15" s="155">
        <f t="shared" si="1"/>
        <v>4.3287750000000003</v>
      </c>
      <c r="I15" s="153">
        <v>5.7717000000000009</v>
      </c>
      <c r="J15" s="157">
        <v>1.4733151136835395E-2</v>
      </c>
      <c r="K15" s="149">
        <v>0</v>
      </c>
      <c r="L15" s="156">
        <v>0</v>
      </c>
      <c r="M15" s="155">
        <f t="shared" si="2"/>
        <v>5.7717000000000009</v>
      </c>
      <c r="N15" s="153">
        <v>0</v>
      </c>
      <c r="O15" s="21">
        <v>0</v>
      </c>
      <c r="P15" s="154">
        <f t="shared" si="3"/>
        <v>0</v>
      </c>
      <c r="Q15" s="153">
        <v>1869.1175000000001</v>
      </c>
      <c r="R15" s="21">
        <v>1084.1749999999997</v>
      </c>
      <c r="S15" s="152">
        <f t="shared" si="4"/>
        <v>784.94250000000034</v>
      </c>
      <c r="T15" s="153">
        <v>0</v>
      </c>
      <c r="U15" s="21">
        <v>0</v>
      </c>
      <c r="V15" s="152">
        <f t="shared" si="5"/>
        <v>0</v>
      </c>
      <c r="W15" s="25">
        <v>1869.1175000000001</v>
      </c>
      <c r="X15" s="151">
        <v>4.7712096297458162</v>
      </c>
      <c r="Y15" s="150">
        <f t="shared" si="6"/>
        <v>2.3159458942522341E-3</v>
      </c>
      <c r="Z15" s="149">
        <v>1084.1749999999997</v>
      </c>
      <c r="AA15" s="148">
        <v>2.7675232760880335</v>
      </c>
      <c r="AB15" s="147">
        <f t="shared" si="7"/>
        <v>0</v>
      </c>
      <c r="AC15" s="146">
        <f t="shared" si="8"/>
        <v>784.94250000000034</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1164.6424999999999</v>
      </c>
      <c r="R16" s="54">
        <v>0</v>
      </c>
      <c r="S16" s="194">
        <f t="shared" si="4"/>
        <v>1164.6424999999999</v>
      </c>
      <c r="T16" s="195">
        <v>0</v>
      </c>
      <c r="U16" s="54">
        <v>0</v>
      </c>
      <c r="V16" s="194">
        <f t="shared" si="5"/>
        <v>0</v>
      </c>
      <c r="W16" s="58">
        <v>1164.6424999999999</v>
      </c>
      <c r="X16" s="193">
        <v>2.9729289417124614</v>
      </c>
      <c r="Y16" s="192">
        <f t="shared" si="6"/>
        <v>0</v>
      </c>
      <c r="Z16" s="191">
        <v>0</v>
      </c>
      <c r="AA16" s="190">
        <v>0</v>
      </c>
      <c r="AB16" s="189">
        <f t="shared" si="7"/>
        <v>1</v>
      </c>
      <c r="AC16" s="188">
        <f t="shared" si="8"/>
        <v>1164.6424999999999</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0.03</v>
      </c>
      <c r="R17" s="43">
        <v>0</v>
      </c>
      <c r="S17" s="180">
        <f t="shared" si="4"/>
        <v>0.03</v>
      </c>
      <c r="T17" s="181">
        <v>0</v>
      </c>
      <c r="U17" s="43">
        <v>0</v>
      </c>
      <c r="V17" s="180">
        <f t="shared" si="5"/>
        <v>0</v>
      </c>
      <c r="W17" s="47">
        <v>0.03</v>
      </c>
      <c r="X17" s="179">
        <v>7.6579609838533147E-5</v>
      </c>
      <c r="Y17" s="178">
        <f t="shared" si="6"/>
        <v>0</v>
      </c>
      <c r="Z17" s="177">
        <v>0</v>
      </c>
      <c r="AA17" s="176">
        <v>0</v>
      </c>
      <c r="AB17" s="175">
        <f t="shared" si="7"/>
        <v>1</v>
      </c>
      <c r="AC17" s="174">
        <f t="shared" si="8"/>
        <v>0.03</v>
      </c>
    </row>
    <row r="18" spans="1:29" ht="15" x14ac:dyDescent="0.2">
      <c r="A18" s="405"/>
      <c r="B18" s="173" t="s">
        <v>10</v>
      </c>
      <c r="C18" s="172">
        <f t="shared" si="0"/>
        <v>0.75882443373987907</v>
      </c>
      <c r="D18" s="167">
        <f>SUM(D6:D17)</f>
        <v>274.86793125000003</v>
      </c>
      <c r="E18" s="171">
        <v>0.70164263107499181</v>
      </c>
      <c r="F18" s="163">
        <f>SUM(F6:F17)</f>
        <v>312.02639999999997</v>
      </c>
      <c r="G18" s="170">
        <v>0.79649533032393782</v>
      </c>
      <c r="H18" s="169">
        <f>SUM(H6:H17)</f>
        <v>-37.158468749999976</v>
      </c>
      <c r="I18" s="167">
        <f>SUM(I6:I17)</f>
        <v>362.22862500000002</v>
      </c>
      <c r="J18" s="171">
        <v>0.92464422582827788</v>
      </c>
      <c r="K18" s="163">
        <f>SUM(K6:K17)</f>
        <v>410.80799999999994</v>
      </c>
      <c r="L18" s="170">
        <v>1.048650542581385</v>
      </c>
      <c r="M18" s="169">
        <f t="shared" ref="M18:W18" si="9">SUM(M6:M17)</f>
        <v>-48.579374999999992</v>
      </c>
      <c r="N18" s="167">
        <f t="shared" si="9"/>
        <v>0</v>
      </c>
      <c r="O18" s="32">
        <f t="shared" si="9"/>
        <v>0</v>
      </c>
      <c r="P18" s="168">
        <f t="shared" si="9"/>
        <v>0</v>
      </c>
      <c r="Q18" s="167">
        <f t="shared" si="9"/>
        <v>47120.857500000006</v>
      </c>
      <c r="R18" s="32">
        <f t="shared" si="9"/>
        <v>42910.475000000006</v>
      </c>
      <c r="S18" s="166">
        <f t="shared" si="9"/>
        <v>4210.3825000000015</v>
      </c>
      <c r="T18" s="167">
        <f t="shared" si="9"/>
        <v>3303.7325000000001</v>
      </c>
      <c r="U18" s="32">
        <f t="shared" si="9"/>
        <v>5309.0125000000007</v>
      </c>
      <c r="V18" s="166">
        <f t="shared" si="9"/>
        <v>-2005.2800000000002</v>
      </c>
      <c r="W18" s="36">
        <f t="shared" si="9"/>
        <v>50424.590000000004</v>
      </c>
      <c r="X18" s="165">
        <v>128.71651428226667</v>
      </c>
      <c r="Y18" s="164">
        <f t="shared" si="6"/>
        <v>5.451069235267952E-3</v>
      </c>
      <c r="Z18" s="163">
        <f>SUM(Z6:Z17)</f>
        <v>48219.487500000003</v>
      </c>
      <c r="AA18" s="162">
        <v>123.08765099479884</v>
      </c>
      <c r="AB18" s="161">
        <f t="shared" si="7"/>
        <v>6.4709605219259109E-3</v>
      </c>
      <c r="AC18" s="160">
        <f>SUM(AC6:AC17)</f>
        <v>2205.1025000000013</v>
      </c>
    </row>
    <row r="19" spans="1:29" ht="15" x14ac:dyDescent="0.2">
      <c r="A19" s="405"/>
      <c r="B19" s="159" t="s">
        <v>9</v>
      </c>
      <c r="C19" s="158">
        <f t="shared" si="0"/>
        <v>0.75896731772008641</v>
      </c>
      <c r="D19" s="153">
        <f>SUM(D9:D14)</f>
        <v>270.53915625000002</v>
      </c>
      <c r="E19" s="157">
        <v>0.69059276772236522</v>
      </c>
      <c r="F19" s="149">
        <f>SUM(F9:F14)</f>
        <v>312.02639999999997</v>
      </c>
      <c r="G19" s="156">
        <v>0.79649533032393782</v>
      </c>
      <c r="H19" s="155">
        <f>SUM(H9:H14)</f>
        <v>-41.487243749999976</v>
      </c>
      <c r="I19" s="153">
        <f>SUM(I9:I14)</f>
        <v>356.45692500000001</v>
      </c>
      <c r="J19" s="157">
        <v>0.90991107469144239</v>
      </c>
      <c r="K19" s="149">
        <f>SUM(K9:K14)</f>
        <v>410.80799999999994</v>
      </c>
      <c r="L19" s="156">
        <v>1.048650542581385</v>
      </c>
      <c r="M19" s="155">
        <f t="shared" ref="M19:W19" si="10">SUM(M9:M14)</f>
        <v>-54.351074999999994</v>
      </c>
      <c r="N19" s="153">
        <f t="shared" si="10"/>
        <v>0</v>
      </c>
      <c r="O19" s="21">
        <f t="shared" si="10"/>
        <v>0</v>
      </c>
      <c r="P19" s="154">
        <f t="shared" si="10"/>
        <v>0</v>
      </c>
      <c r="Q19" s="153">
        <f t="shared" si="10"/>
        <v>42655.275000000009</v>
      </c>
      <c r="R19" s="21">
        <f t="shared" si="10"/>
        <v>41692.51</v>
      </c>
      <c r="S19" s="152">
        <f t="shared" si="10"/>
        <v>962.76500000000124</v>
      </c>
      <c r="T19" s="153">
        <f t="shared" si="10"/>
        <v>3303.7325000000001</v>
      </c>
      <c r="U19" s="21">
        <f t="shared" si="10"/>
        <v>5309.0125000000007</v>
      </c>
      <c r="V19" s="152">
        <f t="shared" si="10"/>
        <v>-2005.2800000000002</v>
      </c>
      <c r="W19" s="25">
        <f t="shared" si="10"/>
        <v>45959.007500000007</v>
      </c>
      <c r="X19" s="151">
        <v>117.31742876387398</v>
      </c>
      <c r="Y19" s="150">
        <f t="shared" si="6"/>
        <v>5.8865317370049818E-3</v>
      </c>
      <c r="Z19" s="149">
        <f>SUM(Z9:Z14)</f>
        <v>47001.522500000006</v>
      </c>
      <c r="AA19" s="148">
        <v>119.97860818624804</v>
      </c>
      <c r="AB19" s="147">
        <f t="shared" si="7"/>
        <v>6.6386445247598076E-3</v>
      </c>
      <c r="AC19" s="146">
        <f>SUM(AC9:AC14)</f>
        <v>-1042.5149999999994</v>
      </c>
    </row>
    <row r="20" spans="1:29" ht="15.75" thickBot="1" x14ac:dyDescent="0.25">
      <c r="A20" s="406"/>
      <c r="B20" s="261" t="s">
        <v>8</v>
      </c>
      <c r="C20" s="260">
        <f t="shared" si="0"/>
        <v>0.74999999999999989</v>
      </c>
      <c r="D20" s="255">
        <f>SUM(D6:D8,D15:D17)</f>
        <v>4.3287750000000003</v>
      </c>
      <c r="E20" s="259">
        <v>1.1049863352626544E-2</v>
      </c>
      <c r="F20" s="249">
        <f>SUM(F6:F8,F15:F17)</f>
        <v>0</v>
      </c>
      <c r="G20" s="258">
        <v>0</v>
      </c>
      <c r="H20" s="257">
        <f>SUM(H6:H8,H15:H17)</f>
        <v>4.3287750000000003</v>
      </c>
      <c r="I20" s="255">
        <f>SUM(I6:I8,I15:I17)</f>
        <v>5.7717000000000009</v>
      </c>
      <c r="J20" s="259">
        <v>1.4733151136835395E-2</v>
      </c>
      <c r="K20" s="249">
        <f>SUM(K6:K8,K15:K17)</f>
        <v>0</v>
      </c>
      <c r="L20" s="258">
        <v>0</v>
      </c>
      <c r="M20" s="257">
        <f t="shared" ref="M20:W20" si="11">SUM(M6:M8,M15:M17)</f>
        <v>5.7717000000000009</v>
      </c>
      <c r="N20" s="255">
        <f t="shared" si="11"/>
        <v>0</v>
      </c>
      <c r="O20" s="254">
        <f t="shared" si="11"/>
        <v>0</v>
      </c>
      <c r="P20" s="256">
        <f t="shared" si="11"/>
        <v>0</v>
      </c>
      <c r="Q20" s="255">
        <f t="shared" si="11"/>
        <v>4465.5824999999995</v>
      </c>
      <c r="R20" s="254">
        <f t="shared" si="11"/>
        <v>1217.9649999999997</v>
      </c>
      <c r="S20" s="253">
        <f t="shared" si="11"/>
        <v>3247.6175000000007</v>
      </c>
      <c r="T20" s="255">
        <f t="shared" si="11"/>
        <v>0</v>
      </c>
      <c r="U20" s="254">
        <f t="shared" si="11"/>
        <v>0</v>
      </c>
      <c r="V20" s="253">
        <f t="shared" si="11"/>
        <v>0</v>
      </c>
      <c r="W20" s="252">
        <f t="shared" si="11"/>
        <v>4465.5824999999995</v>
      </c>
      <c r="X20" s="251">
        <v>11.399085518392713</v>
      </c>
      <c r="Y20" s="250">
        <f t="shared" si="6"/>
        <v>9.6936401913972042E-4</v>
      </c>
      <c r="Z20" s="249">
        <f>SUM(Z6:Z8,Z15:Z17)</f>
        <v>1217.9649999999997</v>
      </c>
      <c r="AA20" s="248">
        <v>3.1090428085507984</v>
      </c>
      <c r="AB20" s="247">
        <f t="shared" si="7"/>
        <v>0</v>
      </c>
      <c r="AC20" s="246">
        <f>SUM(AC6:AC8,AC15:AC17)</f>
        <v>3247.6175000000007</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5.3850000000000007</v>
      </c>
      <c r="R21" s="88">
        <v>22.16</v>
      </c>
      <c r="S21" s="238">
        <f t="shared" ref="S21:S32" si="15">Q21-R21</f>
        <v>-16.774999999999999</v>
      </c>
      <c r="T21" s="239">
        <v>0</v>
      </c>
      <c r="U21" s="88">
        <v>0</v>
      </c>
      <c r="V21" s="238">
        <f t="shared" ref="V21:V32" si="16">T21-U21</f>
        <v>0</v>
      </c>
      <c r="W21" s="92">
        <v>5.3850000000000007</v>
      </c>
      <c r="X21" s="237">
        <v>1.3746039966016702E-2</v>
      </c>
      <c r="Y21" s="236">
        <f t="shared" si="6"/>
        <v>0</v>
      </c>
      <c r="Z21" s="235">
        <v>22.16</v>
      </c>
      <c r="AA21" s="234">
        <v>5.6566804988226846E-2</v>
      </c>
      <c r="AB21" s="233">
        <f t="shared" si="7"/>
        <v>0</v>
      </c>
      <c r="AC21" s="232">
        <f t="shared" ref="AC21:AC32" si="17">W21-Z21</f>
        <v>-16.774999999999999</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216.26750000000001</v>
      </c>
      <c r="R22" s="66">
        <v>45.12583333333334</v>
      </c>
      <c r="S22" s="209">
        <f t="shared" si="15"/>
        <v>171.14166666666668</v>
      </c>
      <c r="T22" s="210">
        <v>0</v>
      </c>
      <c r="U22" s="66">
        <v>0</v>
      </c>
      <c r="V22" s="209">
        <f t="shared" si="16"/>
        <v>0</v>
      </c>
      <c r="W22" s="70">
        <v>216.26750000000001</v>
      </c>
      <c r="X22" s="208">
        <v>0.55205602569183232</v>
      </c>
      <c r="Y22" s="207">
        <f t="shared" si="6"/>
        <v>0</v>
      </c>
      <c r="Z22" s="206">
        <v>45.12583333333334</v>
      </c>
      <c r="AA22" s="205">
        <v>0.11519062337986885</v>
      </c>
      <c r="AB22" s="204">
        <f t="shared" si="7"/>
        <v>0</v>
      </c>
      <c r="AC22" s="203">
        <f t="shared" si="17"/>
        <v>171.14166666666668</v>
      </c>
    </row>
    <row r="23" spans="1:29" ht="15" x14ac:dyDescent="0.2">
      <c r="A23" s="405"/>
      <c r="B23" s="231" t="s">
        <v>20</v>
      </c>
      <c r="C23" s="230">
        <f t="shared" si="0"/>
        <v>0.65</v>
      </c>
      <c r="D23" s="225">
        <v>0.16355624999999999</v>
      </c>
      <c r="E23" s="229">
        <v>4.1750246038845288E-4</v>
      </c>
      <c r="F23" s="221">
        <v>0</v>
      </c>
      <c r="G23" s="228">
        <v>0</v>
      </c>
      <c r="H23" s="227">
        <f t="shared" si="12"/>
        <v>0.16355624999999999</v>
      </c>
      <c r="I23" s="225">
        <v>0.25162499999999999</v>
      </c>
      <c r="J23" s="229">
        <v>6.4231147752069671E-4</v>
      </c>
      <c r="K23" s="221">
        <v>0</v>
      </c>
      <c r="L23" s="228">
        <v>0</v>
      </c>
      <c r="M23" s="227">
        <f t="shared" si="13"/>
        <v>0.25162499999999999</v>
      </c>
      <c r="N23" s="225">
        <v>0</v>
      </c>
      <c r="O23" s="77">
        <v>0</v>
      </c>
      <c r="P23" s="226">
        <f t="shared" si="14"/>
        <v>0</v>
      </c>
      <c r="Q23" s="225">
        <v>849.68583333333345</v>
      </c>
      <c r="R23" s="77">
        <v>66.111666666666679</v>
      </c>
      <c r="S23" s="224">
        <f t="shared" si="15"/>
        <v>783.57416666666677</v>
      </c>
      <c r="T23" s="225">
        <v>0</v>
      </c>
      <c r="U23" s="77">
        <v>0</v>
      </c>
      <c r="V23" s="224">
        <f t="shared" si="16"/>
        <v>0</v>
      </c>
      <c r="W23" s="81">
        <v>849.68583333333345</v>
      </c>
      <c r="X23" s="223">
        <v>2.1689536533998526</v>
      </c>
      <c r="Y23" s="222">
        <f t="shared" si="6"/>
        <v>1.9249026355819745E-4</v>
      </c>
      <c r="Z23" s="221">
        <v>66.111666666666679</v>
      </c>
      <c r="AA23" s="220">
        <v>0.16876018753519817</v>
      </c>
      <c r="AB23" s="219">
        <f t="shared" si="7"/>
        <v>0</v>
      </c>
      <c r="AC23" s="218">
        <f t="shared" si="17"/>
        <v>783.57416666666677</v>
      </c>
    </row>
    <row r="24" spans="1:29" ht="15" x14ac:dyDescent="0.2">
      <c r="A24" s="405"/>
      <c r="B24" s="201" t="s">
        <v>19</v>
      </c>
      <c r="C24" s="200">
        <f t="shared" si="0"/>
        <v>0.64999999999999991</v>
      </c>
      <c r="D24" s="195">
        <v>12.93488625</v>
      </c>
      <c r="E24" s="199">
        <v>3.3018284744360235E-2</v>
      </c>
      <c r="F24" s="191">
        <v>11.09004</v>
      </c>
      <c r="G24" s="198">
        <v>2.8309031136806644E-2</v>
      </c>
      <c r="H24" s="197">
        <f t="shared" si="12"/>
        <v>1.8448462499999998</v>
      </c>
      <c r="I24" s="195">
        <v>19.899825000000003</v>
      </c>
      <c r="J24" s="199">
        <v>5.0797361145169605E-2</v>
      </c>
      <c r="K24" s="191">
        <v>17.061599999999999</v>
      </c>
      <c r="L24" s="198">
        <v>4.355235559508714E-2</v>
      </c>
      <c r="M24" s="197">
        <f t="shared" si="13"/>
        <v>2.8382250000000049</v>
      </c>
      <c r="N24" s="195">
        <v>0</v>
      </c>
      <c r="O24" s="54">
        <v>0</v>
      </c>
      <c r="P24" s="196">
        <f t="shared" si="14"/>
        <v>0</v>
      </c>
      <c r="Q24" s="195">
        <v>2055.4458333333332</v>
      </c>
      <c r="R24" s="54">
        <v>2137.9066666666668</v>
      </c>
      <c r="S24" s="194">
        <f t="shared" si="15"/>
        <v>-82.460833333333539</v>
      </c>
      <c r="T24" s="195">
        <v>369.76666666666665</v>
      </c>
      <c r="U24" s="54">
        <v>972.58083333333343</v>
      </c>
      <c r="V24" s="194">
        <f t="shared" si="16"/>
        <v>-602.81416666666678</v>
      </c>
      <c r="W24" s="58">
        <v>2425.2124999999996</v>
      </c>
      <c r="X24" s="193">
        <v>6.1907275675177846</v>
      </c>
      <c r="Y24" s="192">
        <f t="shared" si="6"/>
        <v>5.3335063422277436E-3</v>
      </c>
      <c r="Z24" s="191">
        <v>3110.4875000000002</v>
      </c>
      <c r="AA24" s="190">
        <v>7.9399972847841722</v>
      </c>
      <c r="AB24" s="189">
        <f t="shared" si="7"/>
        <v>3.5653703800449287E-3</v>
      </c>
      <c r="AC24" s="188">
        <f t="shared" si="17"/>
        <v>-685.27500000000055</v>
      </c>
    </row>
    <row r="25" spans="1:29" ht="15" x14ac:dyDescent="0.2">
      <c r="A25" s="405"/>
      <c r="B25" s="217" t="s">
        <v>18</v>
      </c>
      <c r="C25" s="215">
        <f t="shared" si="0"/>
        <v>0.69999999999999984</v>
      </c>
      <c r="D25" s="210">
        <v>15.933802499999999</v>
      </c>
      <c r="E25" s="214">
        <v>4.0673479289808134E-2</v>
      </c>
      <c r="F25" s="206">
        <v>17.84104</v>
      </c>
      <c r="G25" s="213">
        <v>4.5541995959709147E-2</v>
      </c>
      <c r="H25" s="212">
        <f t="shared" si="12"/>
        <v>-1.9072375000000008</v>
      </c>
      <c r="I25" s="210">
        <v>22.762575000000002</v>
      </c>
      <c r="J25" s="214">
        <v>5.8104970414011629E-2</v>
      </c>
      <c r="K25" s="206">
        <v>25.487200000000005</v>
      </c>
      <c r="L25" s="213">
        <v>6.5059994228155935E-2</v>
      </c>
      <c r="M25" s="212">
        <f t="shared" si="13"/>
        <v>-2.7246250000000032</v>
      </c>
      <c r="N25" s="210">
        <v>0</v>
      </c>
      <c r="O25" s="66">
        <v>0</v>
      </c>
      <c r="P25" s="211">
        <f t="shared" si="14"/>
        <v>0</v>
      </c>
      <c r="Q25" s="210">
        <v>8479.0174999999999</v>
      </c>
      <c r="R25" s="66">
        <v>4432.3808333333327</v>
      </c>
      <c r="S25" s="209">
        <f t="shared" si="15"/>
        <v>4046.6366666666672</v>
      </c>
      <c r="T25" s="210">
        <v>1314.9133333333332</v>
      </c>
      <c r="U25" s="66">
        <v>1761.3024999999998</v>
      </c>
      <c r="V25" s="209">
        <f t="shared" si="16"/>
        <v>-446.3891666666666</v>
      </c>
      <c r="W25" s="70">
        <v>9793.9308333333338</v>
      </c>
      <c r="X25" s="208">
        <v>25.000513400074883</v>
      </c>
      <c r="Y25" s="207">
        <f t="shared" si="6"/>
        <v>1.626905761450735E-3</v>
      </c>
      <c r="Z25" s="206">
        <v>6193.6833333333325</v>
      </c>
      <c r="AA25" s="205">
        <v>15.810328396908728</v>
      </c>
      <c r="AB25" s="204">
        <f t="shared" si="7"/>
        <v>2.8805218219637753E-3</v>
      </c>
      <c r="AC25" s="203">
        <f t="shared" si="17"/>
        <v>3600.2475000000013</v>
      </c>
    </row>
    <row r="26" spans="1:29" ht="15" x14ac:dyDescent="0.2">
      <c r="A26" s="405"/>
      <c r="B26" s="217" t="s">
        <v>17</v>
      </c>
      <c r="C26" s="215">
        <f t="shared" si="0"/>
        <v>0.75</v>
      </c>
      <c r="D26" s="210">
        <v>39.79243125</v>
      </c>
      <c r="E26" s="214">
        <v>0.1015762953217218</v>
      </c>
      <c r="F26" s="206">
        <v>46.980600000000003</v>
      </c>
      <c r="G26" s="213">
        <v>0.1199252002901575</v>
      </c>
      <c r="H26" s="212">
        <f t="shared" si="12"/>
        <v>-7.1881687500000027</v>
      </c>
      <c r="I26" s="210">
        <v>53.056575000000002</v>
      </c>
      <c r="J26" s="214">
        <v>0.13543506042896239</v>
      </c>
      <c r="K26" s="206">
        <v>62.640799999999992</v>
      </c>
      <c r="L26" s="213">
        <v>0.15990026705354332</v>
      </c>
      <c r="M26" s="212">
        <f t="shared" si="13"/>
        <v>-9.5842249999999893</v>
      </c>
      <c r="N26" s="210">
        <v>0</v>
      </c>
      <c r="O26" s="66">
        <v>0</v>
      </c>
      <c r="P26" s="211">
        <f t="shared" si="14"/>
        <v>0</v>
      </c>
      <c r="Q26" s="210">
        <v>11206.684166666666</v>
      </c>
      <c r="R26" s="66">
        <v>8592.4033333333336</v>
      </c>
      <c r="S26" s="209">
        <f t="shared" si="15"/>
        <v>2614.2808333333323</v>
      </c>
      <c r="T26" s="210">
        <v>3285.4458333333337</v>
      </c>
      <c r="U26" s="66">
        <v>3948.9683333333337</v>
      </c>
      <c r="V26" s="209">
        <f t="shared" si="16"/>
        <v>-663.52250000000004</v>
      </c>
      <c r="W26" s="70">
        <v>14492.13</v>
      </c>
      <c r="X26" s="208">
        <v>36.993388704310043</v>
      </c>
      <c r="Y26" s="207">
        <f t="shared" si="6"/>
        <v>2.745795907847915E-3</v>
      </c>
      <c r="Z26" s="206">
        <v>12541.371666666668</v>
      </c>
      <c r="AA26" s="205">
        <v>32.013778219910058</v>
      </c>
      <c r="AB26" s="204">
        <f t="shared" si="7"/>
        <v>3.746049574853787E-3</v>
      </c>
      <c r="AC26" s="203">
        <f t="shared" si="17"/>
        <v>1950.7583333333314</v>
      </c>
    </row>
    <row r="27" spans="1:29" ht="15" x14ac:dyDescent="0.2">
      <c r="A27" s="405"/>
      <c r="B27" s="217" t="s">
        <v>16</v>
      </c>
      <c r="C27" s="215">
        <f t="shared" si="0"/>
        <v>0.75000000000000022</v>
      </c>
      <c r="D27" s="210">
        <v>98.21233125000002</v>
      </c>
      <c r="E27" s="214">
        <v>0.25070206694859259</v>
      </c>
      <c r="F27" s="206">
        <v>121.63440000000001</v>
      </c>
      <c r="G27" s="213">
        <v>0.31049049569765252</v>
      </c>
      <c r="H27" s="212">
        <f t="shared" si="12"/>
        <v>-23.422068749999994</v>
      </c>
      <c r="I27" s="210">
        <v>130.94977499999999</v>
      </c>
      <c r="J27" s="214">
        <v>0.33426942259812337</v>
      </c>
      <c r="K27" s="206">
        <v>162.17920000000001</v>
      </c>
      <c r="L27" s="213">
        <v>0.41398732759687001</v>
      </c>
      <c r="M27" s="212">
        <f t="shared" si="13"/>
        <v>-31.22942500000002</v>
      </c>
      <c r="N27" s="210">
        <v>0</v>
      </c>
      <c r="O27" s="66">
        <v>0</v>
      </c>
      <c r="P27" s="211">
        <f t="shared" si="14"/>
        <v>0</v>
      </c>
      <c r="Q27" s="210">
        <v>6768.6624999999995</v>
      </c>
      <c r="R27" s="66">
        <v>5112.2366666666667</v>
      </c>
      <c r="S27" s="209">
        <f t="shared" si="15"/>
        <v>1656.4258333333328</v>
      </c>
      <c r="T27" s="210">
        <v>6828.8633333333337</v>
      </c>
      <c r="U27" s="66">
        <v>5799.3949999999995</v>
      </c>
      <c r="V27" s="209">
        <f t="shared" si="16"/>
        <v>1029.4683333333342</v>
      </c>
      <c r="W27" s="70">
        <v>13597.525833333333</v>
      </c>
      <c r="X27" s="208">
        <v>34.709774102868067</v>
      </c>
      <c r="Y27" s="207">
        <f t="shared" si="6"/>
        <v>7.2228089472894932E-3</v>
      </c>
      <c r="Z27" s="206">
        <v>10911.631666666666</v>
      </c>
      <c r="AA27" s="205">
        <v>27.853616452693771</v>
      </c>
      <c r="AB27" s="204">
        <f t="shared" si="7"/>
        <v>1.1147223780616985E-2</v>
      </c>
      <c r="AC27" s="203">
        <f t="shared" si="17"/>
        <v>2685.8941666666669</v>
      </c>
    </row>
    <row r="28" spans="1:29" ht="15" x14ac:dyDescent="0.2">
      <c r="A28" s="405"/>
      <c r="B28" s="217" t="s">
        <v>15</v>
      </c>
      <c r="C28" s="215">
        <f t="shared" si="0"/>
        <v>0.80000000000000016</v>
      </c>
      <c r="D28" s="210">
        <v>62.872260000000004</v>
      </c>
      <c r="E28" s="214">
        <v>0.16049110468222716</v>
      </c>
      <c r="F28" s="206">
        <v>85.7376</v>
      </c>
      <c r="G28" s="213">
        <v>0.21885839798549631</v>
      </c>
      <c r="H28" s="212">
        <f t="shared" si="12"/>
        <v>-22.865339999999996</v>
      </c>
      <c r="I28" s="210">
        <v>78.590324999999993</v>
      </c>
      <c r="J28" s="214">
        <v>0.20061388085278389</v>
      </c>
      <c r="K28" s="206">
        <v>107.17199999999998</v>
      </c>
      <c r="L28" s="213">
        <v>0.27357299748187031</v>
      </c>
      <c r="M28" s="212">
        <f t="shared" si="13"/>
        <v>-28.58167499999999</v>
      </c>
      <c r="N28" s="210">
        <v>0</v>
      </c>
      <c r="O28" s="66">
        <v>0</v>
      </c>
      <c r="P28" s="211">
        <f t="shared" si="14"/>
        <v>0</v>
      </c>
      <c r="Q28" s="210">
        <v>451.27583333333331</v>
      </c>
      <c r="R28" s="66">
        <v>1176.8591666666664</v>
      </c>
      <c r="S28" s="209">
        <f t="shared" si="15"/>
        <v>-725.58333333333303</v>
      </c>
      <c r="T28" s="210">
        <v>4700.5241666666661</v>
      </c>
      <c r="U28" s="66">
        <v>7342.6575000000003</v>
      </c>
      <c r="V28" s="209">
        <f t="shared" si="16"/>
        <v>-2642.1333333333341</v>
      </c>
      <c r="W28" s="70">
        <v>5151.7999999999993</v>
      </c>
      <c r="X28" s="208">
        <v>13.150761132205167</v>
      </c>
      <c r="Y28" s="207">
        <f t="shared" si="6"/>
        <v>1.2203940370355994E-2</v>
      </c>
      <c r="Z28" s="206">
        <v>8519.5166666666664</v>
      </c>
      <c r="AA28" s="205">
        <v>21.747375355473004</v>
      </c>
      <c r="AB28" s="204">
        <f t="shared" si="7"/>
        <v>1.0063669496117738E-2</v>
      </c>
      <c r="AC28" s="203">
        <f t="shared" si="17"/>
        <v>-3367.7166666666672</v>
      </c>
    </row>
    <row r="29" spans="1:29" ht="15" x14ac:dyDescent="0.2">
      <c r="A29" s="405"/>
      <c r="B29" s="216" t="s">
        <v>14</v>
      </c>
      <c r="C29" s="215">
        <f t="shared" si="0"/>
        <v>0.79999999999999993</v>
      </c>
      <c r="D29" s="210">
        <v>27.525299999999998</v>
      </c>
      <c r="E29" s="214">
        <v>7.0262557822952543E-2</v>
      </c>
      <c r="F29" s="206">
        <v>30.791039999999999</v>
      </c>
      <c r="G29" s="213">
        <v>7.8598860788117883E-2</v>
      </c>
      <c r="H29" s="212">
        <f t="shared" si="12"/>
        <v>-3.265740000000001</v>
      </c>
      <c r="I29" s="210">
        <v>34.406624999999998</v>
      </c>
      <c r="J29" s="214">
        <v>8.7828197278690678E-2</v>
      </c>
      <c r="K29" s="206">
        <v>38.488799999999991</v>
      </c>
      <c r="L29" s="213">
        <v>9.8248575985147329E-2</v>
      </c>
      <c r="M29" s="212">
        <f t="shared" si="13"/>
        <v>-4.0821749999999923</v>
      </c>
      <c r="N29" s="210">
        <v>0</v>
      </c>
      <c r="O29" s="66">
        <v>0</v>
      </c>
      <c r="P29" s="211">
        <f t="shared" si="14"/>
        <v>0</v>
      </c>
      <c r="Q29" s="210">
        <v>1148.6349999999998</v>
      </c>
      <c r="R29" s="66">
        <v>917.64416666666659</v>
      </c>
      <c r="S29" s="209">
        <f t="shared" si="15"/>
        <v>230.99083333333317</v>
      </c>
      <c r="T29" s="210">
        <v>5047.0974999999999</v>
      </c>
      <c r="U29" s="66">
        <v>5636.770833333333</v>
      </c>
      <c r="V29" s="209">
        <f t="shared" si="16"/>
        <v>-589.67333333333318</v>
      </c>
      <c r="W29" s="70">
        <v>6195.7325000000001</v>
      </c>
      <c r="X29" s="208">
        <v>15.815559250463986</v>
      </c>
      <c r="Y29" s="207">
        <f t="shared" si="6"/>
        <v>4.4426224017902645E-3</v>
      </c>
      <c r="Z29" s="206">
        <v>6554.415</v>
      </c>
      <c r="AA29" s="205">
        <v>16.731151404192637</v>
      </c>
      <c r="AB29" s="204">
        <f t="shared" si="7"/>
        <v>4.6977556349422486E-3</v>
      </c>
      <c r="AC29" s="203">
        <f t="shared" si="17"/>
        <v>-358.68249999999989</v>
      </c>
    </row>
    <row r="30" spans="1:29" ht="15" x14ac:dyDescent="0.2">
      <c r="A30" s="405"/>
      <c r="B30" s="202" t="s">
        <v>13</v>
      </c>
      <c r="C30" s="158">
        <f t="shared" si="0"/>
        <v>0.75</v>
      </c>
      <c r="D30" s="153">
        <v>6.588449999999999</v>
      </c>
      <c r="E30" s="157">
        <v>1.6818031014689455E-2</v>
      </c>
      <c r="F30" s="149">
        <v>0</v>
      </c>
      <c r="G30" s="156">
        <v>0</v>
      </c>
      <c r="H30" s="155">
        <f t="shared" si="12"/>
        <v>6.588449999999999</v>
      </c>
      <c r="I30" s="153">
        <v>8.7845999999999993</v>
      </c>
      <c r="J30" s="157">
        <v>2.2424041352919276E-2</v>
      </c>
      <c r="K30" s="149">
        <v>0</v>
      </c>
      <c r="L30" s="156">
        <v>0</v>
      </c>
      <c r="M30" s="155">
        <f t="shared" si="13"/>
        <v>8.7845999999999993</v>
      </c>
      <c r="N30" s="153">
        <v>0</v>
      </c>
      <c r="O30" s="21">
        <v>0</v>
      </c>
      <c r="P30" s="154">
        <f t="shared" si="14"/>
        <v>0</v>
      </c>
      <c r="Q30" s="153">
        <v>1249.5975000000001</v>
      </c>
      <c r="R30" s="21">
        <v>6.0000000000000019E-2</v>
      </c>
      <c r="S30" s="152">
        <f t="shared" si="15"/>
        <v>1249.5375000000001</v>
      </c>
      <c r="T30" s="153">
        <v>1268.7875000000001</v>
      </c>
      <c r="U30" s="21">
        <v>9.0983333333333345</v>
      </c>
      <c r="V30" s="152">
        <f t="shared" si="16"/>
        <v>1259.6891666666668</v>
      </c>
      <c r="W30" s="25">
        <v>2518.3850000000002</v>
      </c>
      <c r="X30" s="151">
        <v>6.4285646907738103</v>
      </c>
      <c r="Y30" s="150">
        <f t="shared" si="6"/>
        <v>2.6161408998227032E-3</v>
      </c>
      <c r="Z30" s="149">
        <v>9.158333333333335</v>
      </c>
      <c r="AA30" s="148">
        <v>2.3378053054325103E-2</v>
      </c>
      <c r="AB30" s="147">
        <f t="shared" si="7"/>
        <v>0</v>
      </c>
      <c r="AC30" s="146">
        <f t="shared" si="17"/>
        <v>2509.2266666666669</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0</v>
      </c>
      <c r="O31" s="54">
        <v>0</v>
      </c>
      <c r="P31" s="196">
        <f t="shared" si="14"/>
        <v>0</v>
      </c>
      <c r="Q31" s="195">
        <v>829.16166666666652</v>
      </c>
      <c r="R31" s="54">
        <v>15.057499999999999</v>
      </c>
      <c r="S31" s="194">
        <f t="shared" si="15"/>
        <v>814.10416666666652</v>
      </c>
      <c r="T31" s="195">
        <v>0</v>
      </c>
      <c r="U31" s="54">
        <v>0</v>
      </c>
      <c r="V31" s="194">
        <f t="shared" si="16"/>
        <v>0</v>
      </c>
      <c r="W31" s="58">
        <v>829.16166666666652</v>
      </c>
      <c r="X31" s="193">
        <v>2.1165625642133734</v>
      </c>
      <c r="Y31" s="192">
        <f t="shared" si="6"/>
        <v>0</v>
      </c>
      <c r="Z31" s="191">
        <v>15.057499999999999</v>
      </c>
      <c r="AA31" s="190">
        <v>3.8436582405696106E-2</v>
      </c>
      <c r="AB31" s="189">
        <f t="shared" si="7"/>
        <v>0</v>
      </c>
      <c r="AC31" s="188">
        <f t="shared" si="17"/>
        <v>814.10416666666652</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16.691666666666666</v>
      </c>
      <c r="R32" s="43">
        <v>73.626666666666665</v>
      </c>
      <c r="S32" s="180">
        <f t="shared" si="15"/>
        <v>-56.935000000000002</v>
      </c>
      <c r="T32" s="181">
        <v>0</v>
      </c>
      <c r="U32" s="43">
        <v>0</v>
      </c>
      <c r="V32" s="180">
        <f t="shared" si="16"/>
        <v>0</v>
      </c>
      <c r="W32" s="47">
        <v>16.691666666666666</v>
      </c>
      <c r="X32" s="179">
        <v>4.2608044029606079E-2</v>
      </c>
      <c r="Y32" s="178">
        <f t="shared" si="6"/>
        <v>0</v>
      </c>
      <c r="Z32" s="177">
        <v>73.626666666666665</v>
      </c>
      <c r="AA32" s="176">
        <v>0.18794337975029402</v>
      </c>
      <c r="AB32" s="175">
        <f t="shared" si="7"/>
        <v>0</v>
      </c>
      <c r="AC32" s="174">
        <f t="shared" si="17"/>
        <v>-56.935000000000002</v>
      </c>
    </row>
    <row r="33" spans="1:29" ht="15" x14ac:dyDescent="0.2">
      <c r="A33" s="405"/>
      <c r="B33" s="173" t="s">
        <v>10</v>
      </c>
      <c r="C33" s="172">
        <f t="shared" si="0"/>
        <v>0.75715962135855719</v>
      </c>
      <c r="D33" s="167">
        <f>SUM(D21:D32)</f>
        <v>264.02301750000004</v>
      </c>
      <c r="E33" s="171">
        <v>0.67395932228474043</v>
      </c>
      <c r="F33" s="163">
        <f>SUM(F21:F32)</f>
        <v>314.07472000000001</v>
      </c>
      <c r="G33" s="170">
        <v>0.80172398185794003</v>
      </c>
      <c r="H33" s="169">
        <f>SUM(H21:H32)</f>
        <v>-50.05170249999999</v>
      </c>
      <c r="I33" s="167">
        <f>SUM(I21:I32)</f>
        <v>348.70192500000002</v>
      </c>
      <c r="J33" s="171">
        <v>0.89011524554818167</v>
      </c>
      <c r="K33" s="163">
        <f>SUM(K21:K32)</f>
        <v>413.0295999999999</v>
      </c>
      <c r="L33" s="170">
        <v>1.054321517940674</v>
      </c>
      <c r="M33" s="169">
        <f t="shared" ref="M33:W33" si="18">SUM(M21:M32)</f>
        <v>-64.327674999999999</v>
      </c>
      <c r="N33" s="167">
        <f t="shared" si="18"/>
        <v>0</v>
      </c>
      <c r="O33" s="32">
        <f t="shared" si="18"/>
        <v>0</v>
      </c>
      <c r="P33" s="168">
        <f t="shared" si="18"/>
        <v>0</v>
      </c>
      <c r="Q33" s="167">
        <f t="shared" si="18"/>
        <v>33276.509999999995</v>
      </c>
      <c r="R33" s="32">
        <f t="shared" si="18"/>
        <v>22591.572499999998</v>
      </c>
      <c r="S33" s="166">
        <f t="shared" si="18"/>
        <v>10684.937499999998</v>
      </c>
      <c r="T33" s="167">
        <f t="shared" si="18"/>
        <v>22815.398333333331</v>
      </c>
      <c r="U33" s="32">
        <f t="shared" si="18"/>
        <v>25470.773333333331</v>
      </c>
      <c r="V33" s="166">
        <f t="shared" si="18"/>
        <v>-2655.375</v>
      </c>
      <c r="W33" s="36">
        <f t="shared" si="18"/>
        <v>56091.908333333333</v>
      </c>
      <c r="X33" s="165">
        <v>143.18321517551442</v>
      </c>
      <c r="Y33" s="164">
        <f t="shared" si="6"/>
        <v>4.7069715640803223E-3</v>
      </c>
      <c r="Z33" s="163">
        <f>SUM(Z21:Z32)</f>
        <v>48062.345833333333</v>
      </c>
      <c r="AA33" s="162">
        <v>122.68652274507598</v>
      </c>
      <c r="AB33" s="161">
        <f t="shared" si="7"/>
        <v>6.5347355513840841E-3</v>
      </c>
      <c r="AC33" s="160">
        <f>SUM(AC21:AC32)</f>
        <v>8029.5624999999973</v>
      </c>
    </row>
    <row r="34" spans="1:29" ht="15" x14ac:dyDescent="0.2">
      <c r="A34" s="405"/>
      <c r="B34" s="159" t="s">
        <v>9</v>
      </c>
      <c r="C34" s="158">
        <f t="shared" si="0"/>
        <v>0.75742417103051618</v>
      </c>
      <c r="D34" s="153">
        <f>SUM(D24:D29)</f>
        <v>257.27101125000002</v>
      </c>
      <c r="E34" s="157">
        <v>0.65672378880966242</v>
      </c>
      <c r="F34" s="149">
        <f>SUM(F24:F29)</f>
        <v>314.07472000000001</v>
      </c>
      <c r="G34" s="156">
        <v>0.80172398185794003</v>
      </c>
      <c r="H34" s="155">
        <f>SUM(H24:H29)</f>
        <v>-56.803708749999991</v>
      </c>
      <c r="I34" s="153">
        <f>SUM(I24:I29)</f>
        <v>339.66570000000002</v>
      </c>
      <c r="J34" s="157">
        <v>0.86704889271774166</v>
      </c>
      <c r="K34" s="149">
        <f>SUM(K24:K29)</f>
        <v>413.0295999999999</v>
      </c>
      <c r="L34" s="156">
        <v>1.054321517940674</v>
      </c>
      <c r="M34" s="155">
        <f t="shared" ref="M34:W34" si="19">SUM(M24:M29)</f>
        <v>-73.363899999999987</v>
      </c>
      <c r="N34" s="153">
        <f t="shared" si="19"/>
        <v>0</v>
      </c>
      <c r="O34" s="21">
        <f t="shared" si="19"/>
        <v>0</v>
      </c>
      <c r="P34" s="154">
        <f t="shared" si="19"/>
        <v>0</v>
      </c>
      <c r="Q34" s="153">
        <f t="shared" si="19"/>
        <v>30109.720833333329</v>
      </c>
      <c r="R34" s="21">
        <f t="shared" si="19"/>
        <v>22369.430833333332</v>
      </c>
      <c r="S34" s="152">
        <f t="shared" si="19"/>
        <v>7740.29</v>
      </c>
      <c r="T34" s="153">
        <f t="shared" si="19"/>
        <v>21546.610833333332</v>
      </c>
      <c r="U34" s="21">
        <f t="shared" si="19"/>
        <v>25461.674999999999</v>
      </c>
      <c r="V34" s="152">
        <f t="shared" si="19"/>
        <v>-3915.0641666666666</v>
      </c>
      <c r="W34" s="25">
        <f t="shared" si="19"/>
        <v>51656.331666666665</v>
      </c>
      <c r="X34" s="151">
        <v>131.86072415743993</v>
      </c>
      <c r="Y34" s="150">
        <f t="shared" si="6"/>
        <v>4.9804351751135774E-3</v>
      </c>
      <c r="Z34" s="149">
        <f>SUM(Z24:Z29)</f>
        <v>47831.105833333342</v>
      </c>
      <c r="AA34" s="148">
        <v>122.09624711396239</v>
      </c>
      <c r="AB34" s="147">
        <f t="shared" si="7"/>
        <v>6.5663278012929056E-3</v>
      </c>
      <c r="AC34" s="146">
        <f>SUM(AC24:AC29)</f>
        <v>3825.225833333332</v>
      </c>
    </row>
    <row r="35" spans="1:29" ht="15.75" thickBot="1" x14ac:dyDescent="0.25">
      <c r="A35" s="406"/>
      <c r="B35" s="261" t="s">
        <v>8</v>
      </c>
      <c r="C35" s="260">
        <f t="shared" si="0"/>
        <v>0.74721537478316435</v>
      </c>
      <c r="D35" s="255">
        <f>SUM(D21:D23,D30:D32)</f>
        <v>6.7520062499999991</v>
      </c>
      <c r="E35" s="259">
        <v>1.7235533475077908E-2</v>
      </c>
      <c r="F35" s="249">
        <f>SUM(F21:F23,F30:F32)</f>
        <v>0</v>
      </c>
      <c r="G35" s="258">
        <v>0</v>
      </c>
      <c r="H35" s="257">
        <f>SUM(H21:H23,H30:H32)</f>
        <v>6.7520062499999991</v>
      </c>
      <c r="I35" s="255">
        <f>SUM(I21:I23,I30:I32)</f>
        <v>9.036225</v>
      </c>
      <c r="J35" s="259">
        <v>2.3066352830439972E-2</v>
      </c>
      <c r="K35" s="249">
        <f>SUM(K21:K23,K30:K32)</f>
        <v>0</v>
      </c>
      <c r="L35" s="258">
        <v>0</v>
      </c>
      <c r="M35" s="257">
        <f t="shared" ref="M35:W35" si="20">SUM(M21:M23,M30:M32)</f>
        <v>9.036225</v>
      </c>
      <c r="N35" s="255">
        <f t="shared" si="20"/>
        <v>0</v>
      </c>
      <c r="O35" s="254">
        <f t="shared" si="20"/>
        <v>0</v>
      </c>
      <c r="P35" s="256">
        <f t="shared" si="20"/>
        <v>0</v>
      </c>
      <c r="Q35" s="255">
        <f t="shared" si="20"/>
        <v>3166.7891666666665</v>
      </c>
      <c r="R35" s="254">
        <f t="shared" si="20"/>
        <v>222.14166666666671</v>
      </c>
      <c r="S35" s="253">
        <f t="shared" si="20"/>
        <v>2944.6475</v>
      </c>
      <c r="T35" s="255">
        <f t="shared" si="20"/>
        <v>1268.7875000000001</v>
      </c>
      <c r="U35" s="254">
        <f t="shared" si="20"/>
        <v>9.0983333333333345</v>
      </c>
      <c r="V35" s="253">
        <f t="shared" si="20"/>
        <v>1259.6891666666668</v>
      </c>
      <c r="W35" s="252">
        <f t="shared" si="20"/>
        <v>4435.5766666666668</v>
      </c>
      <c r="X35" s="251">
        <v>11.322491018074491</v>
      </c>
      <c r="Y35" s="250">
        <f t="shared" si="6"/>
        <v>1.5222386529222429E-3</v>
      </c>
      <c r="Z35" s="249">
        <f>SUM(Z21:Z23,Z30:Z32)</f>
        <v>231.24000000000004</v>
      </c>
      <c r="AA35" s="248">
        <v>0.59027563111360914</v>
      </c>
      <c r="AB35" s="247">
        <f t="shared" si="7"/>
        <v>0</v>
      </c>
      <c r="AC35" s="246">
        <f>SUM(AC21:AC23,AC30:AC32)</f>
        <v>4204.336666666667</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50.045000000000002</v>
      </c>
      <c r="R36" s="88">
        <v>4.67</v>
      </c>
      <c r="S36" s="238">
        <f t="shared" ref="S36:S47" si="24">Q36-R36</f>
        <v>45.375</v>
      </c>
      <c r="T36" s="239">
        <v>0</v>
      </c>
      <c r="U36" s="88">
        <v>0</v>
      </c>
      <c r="V36" s="238">
        <f t="shared" ref="V36:V47" si="25">T36-U36</f>
        <v>0</v>
      </c>
      <c r="W36" s="92">
        <v>50.045000000000002</v>
      </c>
      <c r="X36" s="237">
        <v>0.1277475524789797</v>
      </c>
      <c r="Y36" s="236">
        <f t="shared" si="6"/>
        <v>0</v>
      </c>
      <c r="Z36" s="235">
        <v>4.67</v>
      </c>
      <c r="AA36" s="234">
        <v>1.1920892567464772E-2</v>
      </c>
      <c r="AB36" s="233">
        <f t="shared" si="7"/>
        <v>0</v>
      </c>
      <c r="AC36" s="232">
        <f t="shared" ref="AC36:AC47" si="26">W36-Z36</f>
        <v>45.375</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378.01499999999999</v>
      </c>
      <c r="R37" s="66">
        <v>3.0924999999999994</v>
      </c>
      <c r="S37" s="209">
        <f t="shared" si="24"/>
        <v>374.92250000000001</v>
      </c>
      <c r="T37" s="210">
        <v>0</v>
      </c>
      <c r="U37" s="66">
        <v>0</v>
      </c>
      <c r="V37" s="209">
        <f t="shared" si="25"/>
        <v>0</v>
      </c>
      <c r="W37" s="70">
        <v>378.01499999999999</v>
      </c>
      <c r="X37" s="208">
        <v>0.96494137377043687</v>
      </c>
      <c r="Y37" s="207">
        <f t="shared" si="6"/>
        <v>0</v>
      </c>
      <c r="Z37" s="206">
        <v>3.0924999999999994</v>
      </c>
      <c r="AA37" s="205">
        <v>7.894081427170194E-3</v>
      </c>
      <c r="AB37" s="204">
        <f t="shared" si="7"/>
        <v>0</v>
      </c>
      <c r="AC37" s="203">
        <f t="shared" si="26"/>
        <v>374.92250000000001</v>
      </c>
    </row>
    <row r="38" spans="1:29" ht="15" x14ac:dyDescent="0.2">
      <c r="A38" s="405"/>
      <c r="B38" s="231" t="s">
        <v>20</v>
      </c>
      <c r="C38" s="230">
        <f t="shared" si="0"/>
        <v>0.65</v>
      </c>
      <c r="D38" s="225">
        <v>0.69176249999999995</v>
      </c>
      <c r="E38" s="229">
        <v>1.7658300783642761E-3</v>
      </c>
      <c r="F38" s="221">
        <v>0</v>
      </c>
      <c r="G38" s="228">
        <v>0</v>
      </c>
      <c r="H38" s="227">
        <f t="shared" si="21"/>
        <v>0.69176249999999995</v>
      </c>
      <c r="I38" s="225">
        <v>1.0642499999999999</v>
      </c>
      <c r="J38" s="229">
        <v>2.7166616590219633E-3</v>
      </c>
      <c r="K38" s="221">
        <v>0</v>
      </c>
      <c r="L38" s="228">
        <v>0</v>
      </c>
      <c r="M38" s="227">
        <f t="shared" si="22"/>
        <v>1.0642499999999999</v>
      </c>
      <c r="N38" s="225">
        <v>0</v>
      </c>
      <c r="O38" s="77">
        <v>0</v>
      </c>
      <c r="P38" s="226">
        <f t="shared" si="23"/>
        <v>0</v>
      </c>
      <c r="Q38" s="225">
        <v>680.12750000000005</v>
      </c>
      <c r="R38" s="77">
        <v>28.315000000000005</v>
      </c>
      <c r="S38" s="224">
        <f t="shared" si="24"/>
        <v>651.8125</v>
      </c>
      <c r="T38" s="225">
        <v>0</v>
      </c>
      <c r="U38" s="77">
        <v>0</v>
      </c>
      <c r="V38" s="224">
        <f t="shared" si="25"/>
        <v>0</v>
      </c>
      <c r="W38" s="81">
        <v>680.12750000000005</v>
      </c>
      <c r="X38" s="223">
        <v>1.7361299530152319</v>
      </c>
      <c r="Y38" s="222">
        <f t="shared" si="6"/>
        <v>1.0171070865389209E-3</v>
      </c>
      <c r="Z38" s="221">
        <v>28.315000000000005</v>
      </c>
      <c r="AA38" s="220">
        <v>7.227838823292615E-2</v>
      </c>
      <c r="AB38" s="219">
        <f t="shared" si="7"/>
        <v>0</v>
      </c>
      <c r="AC38" s="218">
        <f t="shared" si="26"/>
        <v>651.8125</v>
      </c>
    </row>
    <row r="39" spans="1:29" ht="15" x14ac:dyDescent="0.2">
      <c r="A39" s="405"/>
      <c r="B39" s="201" t="s">
        <v>19</v>
      </c>
      <c r="C39" s="200">
        <f t="shared" si="0"/>
        <v>0.65</v>
      </c>
      <c r="D39" s="195">
        <v>13.825597499999999</v>
      </c>
      <c r="E39" s="199">
        <v>3.5291962077819976E-2</v>
      </c>
      <c r="F39" s="191">
        <v>9.8014799999999997</v>
      </c>
      <c r="G39" s="198">
        <v>2.5019783743502059E-2</v>
      </c>
      <c r="H39" s="197">
        <f t="shared" si="21"/>
        <v>4.0241174999999991</v>
      </c>
      <c r="I39" s="195">
        <v>21.270149999999997</v>
      </c>
      <c r="J39" s="199">
        <v>5.4295326273569186E-2</v>
      </c>
      <c r="K39" s="191">
        <v>15.0792</v>
      </c>
      <c r="L39" s="198">
        <v>3.8491974990003168E-2</v>
      </c>
      <c r="M39" s="197">
        <f t="shared" si="22"/>
        <v>6.1909499999999973</v>
      </c>
      <c r="N39" s="195">
        <v>0</v>
      </c>
      <c r="O39" s="54">
        <v>0</v>
      </c>
      <c r="P39" s="196">
        <f t="shared" si="23"/>
        <v>0</v>
      </c>
      <c r="Q39" s="195">
        <v>3028.1725000000001</v>
      </c>
      <c r="R39" s="54">
        <v>1998.8475000000001</v>
      </c>
      <c r="S39" s="194">
        <f t="shared" si="24"/>
        <v>1029.325</v>
      </c>
      <c r="T39" s="195">
        <v>387.77000000000004</v>
      </c>
      <c r="U39" s="54">
        <v>345.5625</v>
      </c>
      <c r="V39" s="194">
        <f t="shared" si="25"/>
        <v>42.207500000000039</v>
      </c>
      <c r="W39" s="58">
        <v>3415.9425000000001</v>
      </c>
      <c r="X39" s="193">
        <v>8.7197181293621178</v>
      </c>
      <c r="Y39" s="192">
        <f t="shared" si="6"/>
        <v>4.0473741873582473E-3</v>
      </c>
      <c r="Z39" s="191">
        <v>2344.41</v>
      </c>
      <c r="AA39" s="190">
        <v>5.9844667546231447</v>
      </c>
      <c r="AB39" s="189">
        <f t="shared" si="7"/>
        <v>4.1807874902427475E-3</v>
      </c>
      <c r="AC39" s="188">
        <f t="shared" si="26"/>
        <v>1071.5325000000003</v>
      </c>
    </row>
    <row r="40" spans="1:29" ht="15" x14ac:dyDescent="0.2">
      <c r="A40" s="405"/>
      <c r="B40" s="217" t="s">
        <v>18</v>
      </c>
      <c r="C40" s="215">
        <f t="shared" si="0"/>
        <v>0.7</v>
      </c>
      <c r="D40" s="210">
        <v>21.037747499999998</v>
      </c>
      <c r="E40" s="214">
        <v>5.3702083181052532E-2</v>
      </c>
      <c r="F40" s="206">
        <v>26.016480000000001</v>
      </c>
      <c r="G40" s="213">
        <v>6.641106275451733E-2</v>
      </c>
      <c r="H40" s="212">
        <f t="shared" si="21"/>
        <v>-4.9787325000000031</v>
      </c>
      <c r="I40" s="210">
        <v>30.053925</v>
      </c>
      <c r="J40" s="214">
        <v>7.6717261687217916E-2</v>
      </c>
      <c r="K40" s="206">
        <v>37.16640000000001</v>
      </c>
      <c r="L40" s="213">
        <v>9.4872946792167637E-2</v>
      </c>
      <c r="M40" s="212">
        <f t="shared" si="22"/>
        <v>-7.1124750000000105</v>
      </c>
      <c r="N40" s="210">
        <v>0</v>
      </c>
      <c r="O40" s="66">
        <v>0</v>
      </c>
      <c r="P40" s="211">
        <f t="shared" si="23"/>
        <v>0</v>
      </c>
      <c r="Q40" s="210">
        <v>6963.59</v>
      </c>
      <c r="R40" s="66">
        <v>3963.1149999999993</v>
      </c>
      <c r="S40" s="209">
        <f t="shared" si="24"/>
        <v>3000.4750000000008</v>
      </c>
      <c r="T40" s="210">
        <v>4747.5625</v>
      </c>
      <c r="U40" s="66">
        <v>4847.9225000000006</v>
      </c>
      <c r="V40" s="209">
        <f t="shared" si="25"/>
        <v>-100.36000000000058</v>
      </c>
      <c r="W40" s="70">
        <v>11711.1525</v>
      </c>
      <c r="X40" s="208">
        <v>29.894516306985402</v>
      </c>
      <c r="Y40" s="207">
        <f t="shared" si="6"/>
        <v>1.7963857528112625E-3</v>
      </c>
      <c r="Z40" s="206">
        <v>8811.0375000000004</v>
      </c>
      <c r="AA40" s="205">
        <v>22.491527076103512</v>
      </c>
      <c r="AB40" s="204">
        <f t="shared" si="7"/>
        <v>2.9527147058447997E-3</v>
      </c>
      <c r="AC40" s="203">
        <f t="shared" si="26"/>
        <v>2900.1149999999998</v>
      </c>
    </row>
    <row r="41" spans="1:29" ht="15" x14ac:dyDescent="0.2">
      <c r="A41" s="405"/>
      <c r="B41" s="217" t="s">
        <v>17</v>
      </c>
      <c r="C41" s="215">
        <f t="shared" si="0"/>
        <v>0.75</v>
      </c>
      <c r="D41" s="210">
        <v>60.528599999999997</v>
      </c>
      <c r="E41" s="214">
        <v>0.15450855240242123</v>
      </c>
      <c r="F41" s="206">
        <v>67.107600000000005</v>
      </c>
      <c r="G41" s="213">
        <v>0.17130246039837238</v>
      </c>
      <c r="H41" s="212">
        <f t="shared" si="21"/>
        <v>-6.5790000000000077</v>
      </c>
      <c r="I41" s="210">
        <v>80.704799999999992</v>
      </c>
      <c r="J41" s="214">
        <v>0.2060114032032283</v>
      </c>
      <c r="K41" s="206">
        <v>89.476799999999997</v>
      </c>
      <c r="L41" s="213">
        <v>0.22840328053116316</v>
      </c>
      <c r="M41" s="212">
        <f t="shared" si="22"/>
        <v>-8.7720000000000056</v>
      </c>
      <c r="N41" s="210">
        <v>0</v>
      </c>
      <c r="O41" s="66">
        <v>0</v>
      </c>
      <c r="P41" s="211">
        <f t="shared" si="23"/>
        <v>0</v>
      </c>
      <c r="Q41" s="210">
        <v>3943.04</v>
      </c>
      <c r="R41" s="66">
        <v>2200.6549999999988</v>
      </c>
      <c r="S41" s="209">
        <f t="shared" si="24"/>
        <v>1742.3850000000011</v>
      </c>
      <c r="T41" s="210">
        <v>5415.5424999999996</v>
      </c>
      <c r="U41" s="66">
        <v>7582.9224999999997</v>
      </c>
      <c r="V41" s="209">
        <f t="shared" si="25"/>
        <v>-2167.38</v>
      </c>
      <c r="W41" s="70">
        <v>9358.5825000000004</v>
      </c>
      <c r="X41" s="208">
        <v>23.889219883057471</v>
      </c>
      <c r="Y41" s="207">
        <f t="shared" si="6"/>
        <v>6.4677102541971492E-3</v>
      </c>
      <c r="Z41" s="206">
        <v>9783.5774999999994</v>
      </c>
      <c r="AA41" s="205">
        <v>24.974084861448731</v>
      </c>
      <c r="AB41" s="204">
        <f t="shared" si="7"/>
        <v>6.8592087096974504E-3</v>
      </c>
      <c r="AC41" s="203">
        <f t="shared" si="26"/>
        <v>-424.99499999999898</v>
      </c>
    </row>
    <row r="42" spans="1:29" ht="15" x14ac:dyDescent="0.2">
      <c r="A42" s="405"/>
      <c r="B42" s="217" t="s">
        <v>16</v>
      </c>
      <c r="C42" s="215">
        <f t="shared" si="0"/>
        <v>0.74999999999999989</v>
      </c>
      <c r="D42" s="210">
        <v>90.800325000000001</v>
      </c>
      <c r="E42" s="214">
        <v>0.23178178205706693</v>
      </c>
      <c r="F42" s="206">
        <v>99.545400000000001</v>
      </c>
      <c r="G42" s="213">
        <v>0.25410492911890958</v>
      </c>
      <c r="H42" s="212">
        <f t="shared" si="21"/>
        <v>-8.7450749999999999</v>
      </c>
      <c r="I42" s="210">
        <v>121.06710000000001</v>
      </c>
      <c r="J42" s="214">
        <v>0.30904237607608925</v>
      </c>
      <c r="K42" s="206">
        <v>132.72719999999998</v>
      </c>
      <c r="L42" s="213">
        <v>0.33880657215854609</v>
      </c>
      <c r="M42" s="212">
        <f t="shared" si="22"/>
        <v>-11.660099999999971</v>
      </c>
      <c r="N42" s="210">
        <v>0</v>
      </c>
      <c r="O42" s="66">
        <v>0</v>
      </c>
      <c r="P42" s="211">
        <f t="shared" si="23"/>
        <v>0</v>
      </c>
      <c r="Q42" s="210">
        <v>3198.58</v>
      </c>
      <c r="R42" s="66">
        <v>772.84000000000015</v>
      </c>
      <c r="S42" s="209">
        <f t="shared" si="24"/>
        <v>2425.7399999999998</v>
      </c>
      <c r="T42" s="210">
        <v>7922.1124999999993</v>
      </c>
      <c r="U42" s="66">
        <v>10674.869999999999</v>
      </c>
      <c r="V42" s="209">
        <f t="shared" si="25"/>
        <v>-2752.7574999999997</v>
      </c>
      <c r="W42" s="70">
        <v>11120.692499999999</v>
      </c>
      <c r="X42" s="208">
        <v>28.387276426143391</v>
      </c>
      <c r="Y42" s="207">
        <f t="shared" si="6"/>
        <v>8.1649883763983237E-3</v>
      </c>
      <c r="Z42" s="206">
        <v>11447.71</v>
      </c>
      <c r="AA42" s="205">
        <v>29.222038769484399</v>
      </c>
      <c r="AB42" s="204">
        <f t="shared" si="7"/>
        <v>8.6956605294858103E-3</v>
      </c>
      <c r="AC42" s="203">
        <f t="shared" si="26"/>
        <v>-327.01749999999993</v>
      </c>
    </row>
    <row r="43" spans="1:29" ht="15" x14ac:dyDescent="0.2">
      <c r="A43" s="405"/>
      <c r="B43" s="217" t="s">
        <v>15</v>
      </c>
      <c r="C43" s="215">
        <f t="shared" si="0"/>
        <v>0.8</v>
      </c>
      <c r="D43" s="210">
        <v>72.374940000000009</v>
      </c>
      <c r="E43" s="214">
        <v>0.18474815557624158</v>
      </c>
      <c r="F43" s="206">
        <v>98.559359999999998</v>
      </c>
      <c r="G43" s="213">
        <v>0.25158791050922585</v>
      </c>
      <c r="H43" s="212">
        <f t="shared" si="21"/>
        <v>-26.184419999999989</v>
      </c>
      <c r="I43" s="210">
        <v>90.468675000000005</v>
      </c>
      <c r="J43" s="214">
        <v>0.23093519447030195</v>
      </c>
      <c r="K43" s="206">
        <v>123.19919999999999</v>
      </c>
      <c r="L43" s="213">
        <v>0.3144848881365323</v>
      </c>
      <c r="M43" s="212">
        <f t="shared" si="22"/>
        <v>-32.730524999999986</v>
      </c>
      <c r="N43" s="210">
        <v>0</v>
      </c>
      <c r="O43" s="66">
        <v>0</v>
      </c>
      <c r="P43" s="211">
        <f t="shared" si="23"/>
        <v>0</v>
      </c>
      <c r="Q43" s="210">
        <v>3.875</v>
      </c>
      <c r="R43" s="66">
        <v>0</v>
      </c>
      <c r="S43" s="209">
        <f t="shared" si="24"/>
        <v>3.875</v>
      </c>
      <c r="T43" s="210">
        <v>4935.3924999999999</v>
      </c>
      <c r="U43" s="66">
        <v>8018.4849999999988</v>
      </c>
      <c r="V43" s="209">
        <f t="shared" si="25"/>
        <v>-3083.0924999999988</v>
      </c>
      <c r="W43" s="70">
        <v>4939.2674999999999</v>
      </c>
      <c r="X43" s="208">
        <v>12.608239267938234</v>
      </c>
      <c r="Y43" s="207">
        <f t="shared" si="6"/>
        <v>1.4652970303795049E-2</v>
      </c>
      <c r="Z43" s="206">
        <v>8018.4849999999988</v>
      </c>
      <c r="AA43" s="205">
        <v>20.468415040434209</v>
      </c>
      <c r="AB43" s="204">
        <f t="shared" si="7"/>
        <v>1.2291518909120615E-2</v>
      </c>
      <c r="AC43" s="203">
        <f t="shared" si="26"/>
        <v>-3079.2174999999988</v>
      </c>
    </row>
    <row r="44" spans="1:29" ht="15" x14ac:dyDescent="0.2">
      <c r="A44" s="405"/>
      <c r="B44" s="216" t="s">
        <v>14</v>
      </c>
      <c r="C44" s="215">
        <f t="shared" si="0"/>
        <v>0.8</v>
      </c>
      <c r="D44" s="210">
        <v>34.170840000000005</v>
      </c>
      <c r="E44" s="214">
        <v>8.7226319835164753E-2</v>
      </c>
      <c r="F44" s="206">
        <v>37.789440000000006</v>
      </c>
      <c r="G44" s="213">
        <v>9.6463352125194024E-2</v>
      </c>
      <c r="H44" s="212">
        <f t="shared" si="21"/>
        <v>-3.6186000000000007</v>
      </c>
      <c r="I44" s="210">
        <v>42.713550000000005</v>
      </c>
      <c r="J44" s="214">
        <v>0.10903289979395593</v>
      </c>
      <c r="K44" s="206">
        <v>47.236800000000002</v>
      </c>
      <c r="L44" s="213">
        <v>0.1205791901564925</v>
      </c>
      <c r="M44" s="212">
        <f t="shared" si="22"/>
        <v>-4.5232499999999973</v>
      </c>
      <c r="N44" s="210">
        <v>0</v>
      </c>
      <c r="O44" s="66">
        <v>0</v>
      </c>
      <c r="P44" s="211">
        <f t="shared" si="23"/>
        <v>0</v>
      </c>
      <c r="Q44" s="210">
        <v>167.08500000000001</v>
      </c>
      <c r="R44" s="66">
        <v>376.18500000000017</v>
      </c>
      <c r="S44" s="209">
        <f t="shared" si="24"/>
        <v>-209.10000000000016</v>
      </c>
      <c r="T44" s="210">
        <v>6280.85</v>
      </c>
      <c r="U44" s="66">
        <v>7068.28</v>
      </c>
      <c r="V44" s="209">
        <f t="shared" si="25"/>
        <v>-787.42999999999938</v>
      </c>
      <c r="W44" s="70">
        <v>6447.9350000000004</v>
      </c>
      <c r="X44" s="208">
        <v>16.459344885474074</v>
      </c>
      <c r="Y44" s="207">
        <f t="shared" si="6"/>
        <v>5.2995013132111296E-3</v>
      </c>
      <c r="Z44" s="206">
        <v>7444.4650000000001</v>
      </c>
      <c r="AA44" s="205">
        <v>19.003140789561378</v>
      </c>
      <c r="AB44" s="204">
        <f t="shared" si="7"/>
        <v>5.0761794165195221E-3</v>
      </c>
      <c r="AC44" s="203">
        <f t="shared" si="26"/>
        <v>-996.52999999999975</v>
      </c>
    </row>
    <row r="45" spans="1:29" ht="15" x14ac:dyDescent="0.2">
      <c r="A45" s="405"/>
      <c r="B45" s="202" t="s">
        <v>13</v>
      </c>
      <c r="C45" s="158">
        <f t="shared" si="0"/>
        <v>0.75</v>
      </c>
      <c r="D45" s="153">
        <v>9.5559750000000001</v>
      </c>
      <c r="E45" s="157">
        <v>2.439309457089256E-2</v>
      </c>
      <c r="F45" s="149">
        <v>0</v>
      </c>
      <c r="G45" s="156">
        <v>0</v>
      </c>
      <c r="H45" s="155">
        <f t="shared" si="21"/>
        <v>9.5559750000000001</v>
      </c>
      <c r="I45" s="153">
        <v>12.741300000000001</v>
      </c>
      <c r="J45" s="157">
        <v>3.2524126094523417E-2</v>
      </c>
      <c r="K45" s="149">
        <v>0</v>
      </c>
      <c r="L45" s="156">
        <v>0</v>
      </c>
      <c r="M45" s="155">
        <f t="shared" si="22"/>
        <v>12.741300000000001</v>
      </c>
      <c r="N45" s="153">
        <v>0</v>
      </c>
      <c r="O45" s="21">
        <v>0</v>
      </c>
      <c r="P45" s="154">
        <f t="shared" si="23"/>
        <v>0</v>
      </c>
      <c r="Q45" s="153">
        <v>88.335000000000264</v>
      </c>
      <c r="R45" s="21">
        <v>2171.9399999999996</v>
      </c>
      <c r="S45" s="152">
        <f t="shared" si="24"/>
        <v>-2083.6049999999996</v>
      </c>
      <c r="T45" s="153">
        <v>5761.1200000000008</v>
      </c>
      <c r="U45" s="21">
        <v>3612</v>
      </c>
      <c r="V45" s="152">
        <f t="shared" si="25"/>
        <v>2149.1200000000008</v>
      </c>
      <c r="W45" s="25">
        <v>5849.4550000000008</v>
      </c>
      <c r="X45" s="151">
        <v>14.931632722268565</v>
      </c>
      <c r="Y45" s="150">
        <f t="shared" si="6"/>
        <v>1.6336521949480761E-3</v>
      </c>
      <c r="Z45" s="149">
        <v>5783.94</v>
      </c>
      <c r="AA45" s="148">
        <v>14.764395579585052</v>
      </c>
      <c r="AB45" s="147">
        <f t="shared" si="7"/>
        <v>0</v>
      </c>
      <c r="AC45" s="146">
        <f t="shared" si="26"/>
        <v>65.515000000001237</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229.32249999999999</v>
      </c>
      <c r="R46" s="54">
        <v>0</v>
      </c>
      <c r="S46" s="194">
        <f t="shared" si="24"/>
        <v>229.32249999999999</v>
      </c>
      <c r="T46" s="195">
        <v>0</v>
      </c>
      <c r="U46" s="54">
        <v>0</v>
      </c>
      <c r="V46" s="194">
        <f t="shared" si="25"/>
        <v>0</v>
      </c>
      <c r="W46" s="58">
        <v>229.32249999999999</v>
      </c>
      <c r="X46" s="193">
        <v>0.58538091923990054</v>
      </c>
      <c r="Y46" s="192">
        <f t="shared" si="6"/>
        <v>0</v>
      </c>
      <c r="Z46" s="191">
        <v>0</v>
      </c>
      <c r="AA46" s="190">
        <v>0</v>
      </c>
      <c r="AB46" s="189">
        <f t="shared" si="7"/>
        <v>1</v>
      </c>
      <c r="AC46" s="188">
        <f t="shared" si="26"/>
        <v>229.32249999999999</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1.4999999999999999E-2</v>
      </c>
      <c r="R47" s="43">
        <v>0</v>
      </c>
      <c r="S47" s="180">
        <f t="shared" si="24"/>
        <v>1.4999999999999999E-2</v>
      </c>
      <c r="T47" s="181">
        <v>0</v>
      </c>
      <c r="U47" s="43">
        <v>0</v>
      </c>
      <c r="V47" s="180">
        <f t="shared" si="25"/>
        <v>0</v>
      </c>
      <c r="W47" s="47">
        <v>1.4999999999999999E-2</v>
      </c>
      <c r="X47" s="179">
        <v>3.8289804919266573E-5</v>
      </c>
      <c r="Y47" s="178">
        <f t="shared" si="6"/>
        <v>0</v>
      </c>
      <c r="Z47" s="177">
        <v>0</v>
      </c>
      <c r="AA47" s="176">
        <v>0</v>
      </c>
      <c r="AB47" s="175">
        <f t="shared" si="7"/>
        <v>1</v>
      </c>
      <c r="AC47" s="174">
        <f t="shared" si="26"/>
        <v>1.4999999999999999E-2</v>
      </c>
    </row>
    <row r="48" spans="1:29" ht="15" x14ac:dyDescent="0.2">
      <c r="A48" s="405"/>
      <c r="B48" s="173" t="s">
        <v>10</v>
      </c>
      <c r="C48" s="172">
        <f t="shared" si="0"/>
        <v>0.75730590782554907</v>
      </c>
      <c r="D48" s="167">
        <f>SUM(D36:D47)</f>
        <v>302.98578750000001</v>
      </c>
      <c r="E48" s="171">
        <v>0.77341777977902382</v>
      </c>
      <c r="F48" s="163">
        <f>SUM(F36:F47)</f>
        <v>338.81975999999997</v>
      </c>
      <c r="G48" s="170">
        <v>0.8648894986497212</v>
      </c>
      <c r="H48" s="169">
        <f>SUM(H36:H47)</f>
        <v>-35.833972500000002</v>
      </c>
      <c r="I48" s="167">
        <f>SUM(I36:I47)</f>
        <v>400.08375000000001</v>
      </c>
      <c r="J48" s="171">
        <v>1.0212752492579078</v>
      </c>
      <c r="K48" s="163">
        <f>SUM(K36:K47)</f>
        <v>444.88559999999995</v>
      </c>
      <c r="L48" s="170">
        <v>1.1356388527649048</v>
      </c>
      <c r="M48" s="169">
        <f t="shared" ref="M48:W48" si="27">SUM(M36:M47)</f>
        <v>-44.801849999999973</v>
      </c>
      <c r="N48" s="167">
        <f t="shared" si="27"/>
        <v>0</v>
      </c>
      <c r="O48" s="32">
        <f t="shared" si="27"/>
        <v>0</v>
      </c>
      <c r="P48" s="168">
        <f t="shared" si="27"/>
        <v>0</v>
      </c>
      <c r="Q48" s="167">
        <f t="shared" si="27"/>
        <v>18730.202499999996</v>
      </c>
      <c r="R48" s="32">
        <f t="shared" si="27"/>
        <v>11519.659999999996</v>
      </c>
      <c r="S48" s="166">
        <f t="shared" si="27"/>
        <v>7210.5425000000041</v>
      </c>
      <c r="T48" s="167">
        <f t="shared" si="27"/>
        <v>35450.35</v>
      </c>
      <c r="U48" s="32">
        <f t="shared" si="27"/>
        <v>42150.042499999996</v>
      </c>
      <c r="V48" s="166">
        <f t="shared" si="27"/>
        <v>-6699.6924999999992</v>
      </c>
      <c r="W48" s="36">
        <f t="shared" si="27"/>
        <v>54180.552500000005</v>
      </c>
      <c r="X48" s="165">
        <v>138.30418570953873</v>
      </c>
      <c r="Y48" s="164">
        <f t="shared" si="6"/>
        <v>5.5921502000187244E-3</v>
      </c>
      <c r="Z48" s="163">
        <f>SUM(Z36:Z47)</f>
        <v>53669.702499999999</v>
      </c>
      <c r="AA48" s="162">
        <v>137.00016223346799</v>
      </c>
      <c r="AB48" s="161">
        <f t="shared" si="7"/>
        <v>6.3130545581093914E-3</v>
      </c>
      <c r="AC48" s="160">
        <f>SUM(AC36:AC47)</f>
        <v>510.85000000000343</v>
      </c>
    </row>
    <row r="49" spans="1:29" ht="15" x14ac:dyDescent="0.2">
      <c r="A49" s="405"/>
      <c r="B49" s="159" t="s">
        <v>9</v>
      </c>
      <c r="C49" s="158">
        <f t="shared" si="0"/>
        <v>0.75784253421497783</v>
      </c>
      <c r="D49" s="153">
        <f>SUM(D39:D44)</f>
        <v>292.73805000000004</v>
      </c>
      <c r="E49" s="157">
        <v>0.74725885512976709</v>
      </c>
      <c r="F49" s="149">
        <f>SUM(F39:F44)</f>
        <v>338.81975999999997</v>
      </c>
      <c r="G49" s="156">
        <v>0.8648894986497212</v>
      </c>
      <c r="H49" s="155">
        <f>SUM(H39:H44)</f>
        <v>-46.081710000000001</v>
      </c>
      <c r="I49" s="153">
        <f>SUM(I39:I44)</f>
        <v>386.27819999999997</v>
      </c>
      <c r="J49" s="157">
        <v>0.98603446150436247</v>
      </c>
      <c r="K49" s="149">
        <f>SUM(K39:K44)</f>
        <v>444.88559999999995</v>
      </c>
      <c r="L49" s="156">
        <v>1.1356388527649048</v>
      </c>
      <c r="M49" s="155">
        <f t="shared" ref="M49:W49" si="28">SUM(M39:M44)</f>
        <v>-58.607399999999977</v>
      </c>
      <c r="N49" s="153">
        <f t="shared" si="28"/>
        <v>0</v>
      </c>
      <c r="O49" s="21">
        <f t="shared" si="28"/>
        <v>0</v>
      </c>
      <c r="P49" s="154">
        <f t="shared" si="28"/>
        <v>0</v>
      </c>
      <c r="Q49" s="153">
        <f t="shared" si="28"/>
        <v>17304.342499999999</v>
      </c>
      <c r="R49" s="21">
        <f t="shared" si="28"/>
        <v>9311.6424999999981</v>
      </c>
      <c r="S49" s="152">
        <f t="shared" si="28"/>
        <v>7992.7000000000025</v>
      </c>
      <c r="T49" s="153">
        <f t="shared" si="28"/>
        <v>29689.229999999996</v>
      </c>
      <c r="U49" s="21">
        <f t="shared" si="28"/>
        <v>38538.042499999996</v>
      </c>
      <c r="V49" s="152">
        <f t="shared" si="28"/>
        <v>-8848.8125</v>
      </c>
      <c r="W49" s="25">
        <f t="shared" si="28"/>
        <v>46993.572500000002</v>
      </c>
      <c r="X49" s="151">
        <v>119.95831489896069</v>
      </c>
      <c r="Y49" s="150">
        <f t="shared" si="6"/>
        <v>6.2293210417233126E-3</v>
      </c>
      <c r="Z49" s="149">
        <f>SUM(Z39:Z44)</f>
        <v>47849.684999999998</v>
      </c>
      <c r="AA49" s="148">
        <v>122.14367329165538</v>
      </c>
      <c r="AB49" s="147">
        <f t="shared" si="7"/>
        <v>7.0809193414752888E-3</v>
      </c>
      <c r="AC49" s="146">
        <f>SUM(AC39:AC44)</f>
        <v>-856.11249999999745</v>
      </c>
    </row>
    <row r="50" spans="1:29" ht="15.75" thickBot="1" x14ac:dyDescent="0.25">
      <c r="A50" s="422"/>
      <c r="B50" s="145" t="s">
        <v>8</v>
      </c>
      <c r="C50" s="144">
        <f t="shared" si="0"/>
        <v>0.7422911437791323</v>
      </c>
      <c r="D50" s="139">
        <f>SUM(D36:D38,D45:D47)</f>
        <v>10.247737499999999</v>
      </c>
      <c r="E50" s="143">
        <v>2.6158924649256836E-2</v>
      </c>
      <c r="F50" s="135">
        <f>SUM(F36:F38,F45:F47)</f>
        <v>0</v>
      </c>
      <c r="G50" s="142">
        <v>0</v>
      </c>
      <c r="H50" s="141">
        <f>SUM(H36:H38,H45:H47)</f>
        <v>10.247737499999999</v>
      </c>
      <c r="I50" s="139">
        <f>SUM(I36:I38,I45:I47)</f>
        <v>13.80555</v>
      </c>
      <c r="J50" s="143">
        <v>3.5240787753545375E-2</v>
      </c>
      <c r="K50" s="135">
        <f>SUM(K36:K38,K45:K47)</f>
        <v>0</v>
      </c>
      <c r="L50" s="142">
        <v>0</v>
      </c>
      <c r="M50" s="141">
        <f t="shared" ref="M50:W50" si="29">SUM(M36:M38,M45:M47)</f>
        <v>13.80555</v>
      </c>
      <c r="N50" s="139">
        <f t="shared" si="29"/>
        <v>0</v>
      </c>
      <c r="O50" s="10">
        <f t="shared" si="29"/>
        <v>0</v>
      </c>
      <c r="P50" s="140">
        <f t="shared" si="29"/>
        <v>0</v>
      </c>
      <c r="Q50" s="139">
        <f t="shared" si="29"/>
        <v>1425.8600000000004</v>
      </c>
      <c r="R50" s="10">
        <f t="shared" si="29"/>
        <v>2208.0174999999995</v>
      </c>
      <c r="S50" s="138">
        <f t="shared" si="29"/>
        <v>-782.15749999999946</v>
      </c>
      <c r="T50" s="139">
        <f t="shared" si="29"/>
        <v>5761.1200000000008</v>
      </c>
      <c r="U50" s="10">
        <f t="shared" si="29"/>
        <v>3612</v>
      </c>
      <c r="V50" s="138">
        <f t="shared" si="29"/>
        <v>2149.1200000000008</v>
      </c>
      <c r="W50" s="14">
        <f t="shared" si="29"/>
        <v>7186.9800000000014</v>
      </c>
      <c r="X50" s="137">
        <v>18.345870810578035</v>
      </c>
      <c r="Y50" s="136">
        <f t="shared" si="6"/>
        <v>1.4258753328936489E-3</v>
      </c>
      <c r="Z50" s="135">
        <f>SUM(Z36:Z38,Z45:Z47)</f>
        <v>5820.0174999999999</v>
      </c>
      <c r="AA50" s="134">
        <v>14.856488941812614</v>
      </c>
      <c r="AB50" s="133">
        <f t="shared" si="7"/>
        <v>0</v>
      </c>
      <c r="AC50" s="132">
        <f>SUM(AC36:AC38,AC45:AC47)</f>
        <v>1366.9625000000015</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237</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B52:AC52"/>
    <mergeCell ref="B53:AC53"/>
    <mergeCell ref="A62:AC62"/>
    <mergeCell ref="A56:AC56"/>
    <mergeCell ref="A57:AC57"/>
    <mergeCell ref="A58:AC58"/>
    <mergeCell ref="A59:AC59"/>
    <mergeCell ref="A60:AC60"/>
    <mergeCell ref="A61:AC61"/>
    <mergeCell ref="A55:AC55"/>
    <mergeCell ref="C3:C4"/>
    <mergeCell ref="W3:X4"/>
    <mergeCell ref="Y3:Y4"/>
    <mergeCell ref="AB3:AB4"/>
    <mergeCell ref="AC3:AC4"/>
    <mergeCell ref="D4:E4"/>
    <mergeCell ref="F4:G4"/>
    <mergeCell ref="I4:J4"/>
    <mergeCell ref="K4:L4"/>
    <mergeCell ref="Z3:AA4"/>
    <mergeCell ref="A6:A20"/>
    <mergeCell ref="A21:A35"/>
    <mergeCell ref="A36:A50"/>
    <mergeCell ref="A3:A5"/>
    <mergeCell ref="B3:B5"/>
  </mergeCells>
  <pageMargins left="0.7" right="0.3" top="0.7" bottom="0.7" header="0.3" footer="0.3"/>
  <pageSetup paperSize="3" scale="67" orientation="landscape" r:id="rId1"/>
  <headerFooter>
    <oddFooter>&amp;L&amp;Z&amp;F
Tab: &amp;A&amp;R&amp;D &amp;T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TaborRes!$A$1</f>
        <v>Tabor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PabloFdrFlatheadPmp!A1</f>
        <v>FIIP DIVERSION: Pablo Feeder Canal from Flathead Pump Canal to Pablo Reservoir</v>
      </c>
      <c r="C1" s="288"/>
      <c r="D1" s="288"/>
      <c r="E1" s="288"/>
      <c r="F1" s="288"/>
      <c r="G1" s="288"/>
      <c r="H1" s="288"/>
      <c r="I1" s="288"/>
      <c r="J1" s="288"/>
      <c r="K1" s="288"/>
      <c r="L1" s="288"/>
      <c r="M1" s="288"/>
      <c r="N1" s="288"/>
      <c r="O1" s="288"/>
    </row>
    <row r="2" spans="2:15" ht="23.25" x14ac:dyDescent="0.35">
      <c r="B2" s="289" t="str">
        <f>PabloFdrFlatheadPmp!A2</f>
        <v>392 Acres (100% Sprinkler / 0% Flood)</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7.7109375" bestFit="1" customWidth="1"/>
    <col min="5" max="5" width="6.42578125" bestFit="1" customWidth="1"/>
    <col min="6" max="6" width="7.7109375" bestFit="1" customWidth="1"/>
    <col min="7" max="7" width="6.42578125" bestFit="1" customWidth="1"/>
    <col min="8" max="8" width="12.7109375" bestFit="1" customWidth="1"/>
    <col min="9" max="9" width="7.7109375" bestFit="1" customWidth="1"/>
    <col min="10" max="10" width="6.42578125" bestFit="1" customWidth="1"/>
    <col min="11" max="11" width="7.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242</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304</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132</v>
      </c>
      <c r="U3" s="280"/>
      <c r="V3" s="279"/>
      <c r="W3" s="281" t="s">
        <v>131</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1.2925</v>
      </c>
      <c r="U6" s="88">
        <v>0</v>
      </c>
      <c r="V6" s="238">
        <f t="shared" ref="V6:V17" si="5">T6-U6</f>
        <v>1.2925</v>
      </c>
      <c r="W6" s="239">
        <v>17.984999999999999</v>
      </c>
      <c r="X6" s="88">
        <v>0</v>
      </c>
      <c r="Y6" s="238">
        <f t="shared" ref="Y6:Y17" si="6">W6-X6</f>
        <v>17.984999999999999</v>
      </c>
      <c r="Z6" s="92">
        <v>19.2775</v>
      </c>
      <c r="AA6" s="237">
        <v>5.0996695345555555E-4</v>
      </c>
      <c r="AB6" s="236">
        <f t="shared" ref="AB6:AB50" si="7">IFERROR(D6/Z6,1)</f>
        <v>0</v>
      </c>
      <c r="AC6" s="235">
        <v>0</v>
      </c>
      <c r="AD6" s="234">
        <v>0</v>
      </c>
      <c r="AE6" s="233">
        <f t="shared" ref="AE6:AE50" si="8">IFERROR(F6/AC6,1)</f>
        <v>1</v>
      </c>
      <c r="AF6" s="232">
        <f t="shared" ref="AF6:AF17" si="9">Z6-AC6</f>
        <v>19.2775</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1.0575000000000001</v>
      </c>
      <c r="U7" s="66">
        <v>0</v>
      </c>
      <c r="V7" s="209">
        <f t="shared" si="5"/>
        <v>1.0575000000000001</v>
      </c>
      <c r="W7" s="210">
        <v>14.717499999999745</v>
      </c>
      <c r="X7" s="66">
        <v>0</v>
      </c>
      <c r="Y7" s="209">
        <f t="shared" si="6"/>
        <v>14.717499999999745</v>
      </c>
      <c r="Z7" s="70">
        <v>15.774999999999746</v>
      </c>
      <c r="AA7" s="208">
        <v>4.1731182418681153E-4</v>
      </c>
      <c r="AB7" s="207">
        <f t="shared" si="7"/>
        <v>0</v>
      </c>
      <c r="AC7" s="206">
        <v>0</v>
      </c>
      <c r="AD7" s="205">
        <v>0</v>
      </c>
      <c r="AE7" s="204">
        <f t="shared" si="8"/>
        <v>1</v>
      </c>
      <c r="AF7" s="203">
        <f t="shared" si="9"/>
        <v>15.774999999999746</v>
      </c>
    </row>
    <row r="8" spans="1:33" ht="15" x14ac:dyDescent="0.2">
      <c r="A8" s="405"/>
      <c r="B8" s="231" t="s">
        <v>20</v>
      </c>
      <c r="C8" s="230">
        <f t="shared" si="0"/>
        <v>0.63</v>
      </c>
      <c r="D8" s="225">
        <v>0.41159475000000001</v>
      </c>
      <c r="E8" s="229">
        <v>1.0888326842993181E-5</v>
      </c>
      <c r="F8" s="221">
        <v>0</v>
      </c>
      <c r="G8" s="228">
        <v>0</v>
      </c>
      <c r="H8" s="227">
        <f t="shared" si="1"/>
        <v>0.41159475000000001</v>
      </c>
      <c r="I8" s="225">
        <v>0.65332500000000004</v>
      </c>
      <c r="J8" s="229">
        <v>1.7283058480941556E-5</v>
      </c>
      <c r="K8" s="221">
        <v>0</v>
      </c>
      <c r="L8" s="228">
        <v>0</v>
      </c>
      <c r="M8" s="227">
        <f t="shared" si="2"/>
        <v>0.65332500000000004</v>
      </c>
      <c r="N8" s="225">
        <v>0</v>
      </c>
      <c r="O8" s="77">
        <v>0</v>
      </c>
      <c r="P8" s="226">
        <f t="shared" si="3"/>
        <v>0</v>
      </c>
      <c r="Q8" s="225">
        <v>47.83</v>
      </c>
      <c r="R8" s="77">
        <v>0</v>
      </c>
      <c r="S8" s="226">
        <f t="shared" si="4"/>
        <v>47.83</v>
      </c>
      <c r="T8" s="225">
        <v>79.992500000000007</v>
      </c>
      <c r="U8" s="77">
        <v>0</v>
      </c>
      <c r="V8" s="224">
        <f t="shared" si="5"/>
        <v>79.992500000000007</v>
      </c>
      <c r="W8" s="225">
        <v>0</v>
      </c>
      <c r="X8" s="77">
        <v>0</v>
      </c>
      <c r="Y8" s="224">
        <f t="shared" si="6"/>
        <v>0</v>
      </c>
      <c r="Z8" s="81">
        <v>127.82250000000001</v>
      </c>
      <c r="AA8" s="223">
        <v>3.3814162058395931E-3</v>
      </c>
      <c r="AB8" s="222">
        <f t="shared" si="7"/>
        <v>3.220049287097342E-3</v>
      </c>
      <c r="AC8" s="221">
        <v>0</v>
      </c>
      <c r="AD8" s="220">
        <v>0</v>
      </c>
      <c r="AE8" s="219">
        <f t="shared" si="8"/>
        <v>1</v>
      </c>
      <c r="AF8" s="218">
        <f t="shared" si="9"/>
        <v>127.82250000000001</v>
      </c>
    </row>
    <row r="9" spans="1:33" ht="15" x14ac:dyDescent="0.2">
      <c r="A9" s="405"/>
      <c r="B9" s="201" t="s">
        <v>19</v>
      </c>
      <c r="C9" s="200">
        <f t="shared" si="0"/>
        <v>0.59303919949134809</v>
      </c>
      <c r="D9" s="195">
        <v>436.5669785</v>
      </c>
      <c r="E9" s="199">
        <v>1.1548942134869252E-2</v>
      </c>
      <c r="F9" s="191">
        <v>196.26733949999999</v>
      </c>
      <c r="G9" s="198">
        <v>5.1920558800686795E-3</v>
      </c>
      <c r="H9" s="197">
        <f t="shared" si="1"/>
        <v>240.29963900000001</v>
      </c>
      <c r="I9" s="195">
        <v>736.1519759139785</v>
      </c>
      <c r="J9" s="199">
        <v>1.947416316623728E-2</v>
      </c>
      <c r="K9" s="191">
        <v>328.89102544354836</v>
      </c>
      <c r="L9" s="198">
        <v>8.7004826524180456E-3</v>
      </c>
      <c r="M9" s="197">
        <f t="shared" si="2"/>
        <v>407.26095047043015</v>
      </c>
      <c r="N9" s="195">
        <v>0</v>
      </c>
      <c r="O9" s="54">
        <v>0</v>
      </c>
      <c r="P9" s="196">
        <f t="shared" si="3"/>
        <v>0</v>
      </c>
      <c r="Q9" s="195">
        <v>79.287499999999994</v>
      </c>
      <c r="R9" s="54">
        <v>36.3125</v>
      </c>
      <c r="S9" s="196">
        <f t="shared" si="4"/>
        <v>42.974999999999994</v>
      </c>
      <c r="T9" s="195">
        <v>775.5625</v>
      </c>
      <c r="U9" s="54">
        <v>468.95499999999998</v>
      </c>
      <c r="V9" s="194">
        <f t="shared" si="5"/>
        <v>306.60750000000002</v>
      </c>
      <c r="W9" s="195">
        <v>0</v>
      </c>
      <c r="X9" s="54">
        <v>0</v>
      </c>
      <c r="Y9" s="194">
        <f t="shared" si="6"/>
        <v>0</v>
      </c>
      <c r="Z9" s="58">
        <v>854.85</v>
      </c>
      <c r="AA9" s="193">
        <v>2.2614200501179182E-2</v>
      </c>
      <c r="AB9" s="192">
        <f t="shared" si="7"/>
        <v>0.51069424869860214</v>
      </c>
      <c r="AC9" s="191">
        <v>505.26749999999998</v>
      </c>
      <c r="AD9" s="190">
        <v>1.3366345623605917E-2</v>
      </c>
      <c r="AE9" s="189">
        <f t="shared" si="8"/>
        <v>0.38844243791654914</v>
      </c>
      <c r="AF9" s="188">
        <f t="shared" si="9"/>
        <v>349.58250000000004</v>
      </c>
    </row>
    <row r="10" spans="1:33" ht="15" x14ac:dyDescent="0.2">
      <c r="A10" s="405"/>
      <c r="B10" s="217" t="s">
        <v>18</v>
      </c>
      <c r="C10" s="215">
        <f t="shared" si="0"/>
        <v>0.63337963765664695</v>
      </c>
      <c r="D10" s="210">
        <v>2365.5982802500002</v>
      </c>
      <c r="E10" s="214">
        <v>6.2579533034822679E-2</v>
      </c>
      <c r="F10" s="206">
        <v>1521.6969090000002</v>
      </c>
      <c r="G10" s="213">
        <v>4.0254967556921442E-2</v>
      </c>
      <c r="H10" s="212">
        <f t="shared" si="1"/>
        <v>843.90137125000001</v>
      </c>
      <c r="I10" s="210">
        <v>3734.8821143069072</v>
      </c>
      <c r="J10" s="214">
        <v>9.8802565340357279E-2</v>
      </c>
      <c r="K10" s="206">
        <v>2390.5124815291624</v>
      </c>
      <c r="L10" s="213">
        <v>6.3238613300207594E-2</v>
      </c>
      <c r="M10" s="212">
        <f t="shared" si="2"/>
        <v>1344.3696327777448</v>
      </c>
      <c r="N10" s="210">
        <v>0</v>
      </c>
      <c r="O10" s="66">
        <v>0</v>
      </c>
      <c r="P10" s="211">
        <f t="shared" si="3"/>
        <v>0</v>
      </c>
      <c r="Q10" s="210">
        <v>117.0125</v>
      </c>
      <c r="R10" s="66">
        <v>68.482500000000002</v>
      </c>
      <c r="S10" s="211">
        <f t="shared" si="4"/>
        <v>48.53</v>
      </c>
      <c r="T10" s="210">
        <v>4050.9950000000003</v>
      </c>
      <c r="U10" s="66">
        <v>2149.61</v>
      </c>
      <c r="V10" s="209">
        <f t="shared" si="5"/>
        <v>1901.3850000000002</v>
      </c>
      <c r="W10" s="210">
        <v>266.31749999999988</v>
      </c>
      <c r="X10" s="66">
        <v>702.10500000000002</v>
      </c>
      <c r="Y10" s="209">
        <f t="shared" si="6"/>
        <v>-435.78750000000014</v>
      </c>
      <c r="Z10" s="70">
        <v>4434.3250000000007</v>
      </c>
      <c r="AA10" s="208">
        <v>0.11730562629395963</v>
      </c>
      <c r="AB10" s="207">
        <f t="shared" si="7"/>
        <v>0.53347426727855984</v>
      </c>
      <c r="AC10" s="206">
        <v>2920.1975000000002</v>
      </c>
      <c r="AD10" s="205">
        <v>7.7250899917746432E-2</v>
      </c>
      <c r="AE10" s="204">
        <f t="shared" si="8"/>
        <v>0.52109383320819913</v>
      </c>
      <c r="AF10" s="203">
        <f t="shared" si="9"/>
        <v>1514.1275000000005</v>
      </c>
    </row>
    <row r="11" spans="1:33" ht="15" x14ac:dyDescent="0.2">
      <c r="A11" s="405"/>
      <c r="B11" s="217" t="s">
        <v>17</v>
      </c>
      <c r="C11" s="215">
        <f t="shared" si="0"/>
        <v>0.68345122343440146</v>
      </c>
      <c r="D11" s="210">
        <v>5677.1916937499991</v>
      </c>
      <c r="E11" s="214">
        <v>0.15018441977667604</v>
      </c>
      <c r="F11" s="206">
        <v>4816.6776797499997</v>
      </c>
      <c r="G11" s="213">
        <v>0.12742038350981749</v>
      </c>
      <c r="H11" s="212">
        <f t="shared" si="1"/>
        <v>860.51401399999941</v>
      </c>
      <c r="I11" s="210">
        <v>8306.6523243921056</v>
      </c>
      <c r="J11" s="214">
        <v>0.21974416699700436</v>
      </c>
      <c r="K11" s="206">
        <v>7018.9351673557776</v>
      </c>
      <c r="L11" s="213">
        <v>0.18567889950681485</v>
      </c>
      <c r="M11" s="212">
        <f t="shared" si="2"/>
        <v>1287.717157036328</v>
      </c>
      <c r="N11" s="210">
        <v>0</v>
      </c>
      <c r="O11" s="66">
        <v>0</v>
      </c>
      <c r="P11" s="211">
        <f t="shared" si="3"/>
        <v>0</v>
      </c>
      <c r="Q11" s="210">
        <v>341.64500000000004</v>
      </c>
      <c r="R11" s="66">
        <v>119.75749999999999</v>
      </c>
      <c r="S11" s="211">
        <f t="shared" si="4"/>
        <v>221.88750000000005</v>
      </c>
      <c r="T11" s="210">
        <v>9837.0300000000025</v>
      </c>
      <c r="U11" s="66">
        <v>7465.8550000000014</v>
      </c>
      <c r="V11" s="209">
        <f t="shared" si="5"/>
        <v>2371.1750000000011</v>
      </c>
      <c r="W11" s="210">
        <v>0</v>
      </c>
      <c r="X11" s="66">
        <v>1208.1175000000001</v>
      </c>
      <c r="Y11" s="209">
        <f t="shared" si="6"/>
        <v>-1208.1175000000001</v>
      </c>
      <c r="Z11" s="70">
        <v>10178.675000000003</v>
      </c>
      <c r="AA11" s="208">
        <v>0.26926665179427978</v>
      </c>
      <c r="AB11" s="207">
        <f t="shared" si="7"/>
        <v>0.55775350856078987</v>
      </c>
      <c r="AC11" s="206">
        <v>8793.7300000000014</v>
      </c>
      <c r="AD11" s="205">
        <v>0.23262931912436893</v>
      </c>
      <c r="AE11" s="204">
        <f t="shared" si="8"/>
        <v>0.54774000108600096</v>
      </c>
      <c r="AF11" s="203">
        <f t="shared" si="9"/>
        <v>1384.9450000000015</v>
      </c>
    </row>
    <row r="12" spans="1:33" ht="15" x14ac:dyDescent="0.2">
      <c r="A12" s="405"/>
      <c r="B12" s="217" t="s">
        <v>16</v>
      </c>
      <c r="C12" s="215">
        <f t="shared" si="0"/>
        <v>0.68423213065519217</v>
      </c>
      <c r="D12" s="210">
        <v>9849.2097837500005</v>
      </c>
      <c r="E12" s="214">
        <v>0.26055097950271761</v>
      </c>
      <c r="F12" s="206">
        <v>9349.1887117500009</v>
      </c>
      <c r="G12" s="213">
        <v>0.2473234229820154</v>
      </c>
      <c r="H12" s="212">
        <f t="shared" si="1"/>
        <v>500.02107199999955</v>
      </c>
      <c r="I12" s="210">
        <v>14394.544398724462</v>
      </c>
      <c r="J12" s="214">
        <v>0.38079325396956276</v>
      </c>
      <c r="K12" s="206">
        <v>13622.62368527117</v>
      </c>
      <c r="L12" s="213">
        <v>0.36037286482438435</v>
      </c>
      <c r="M12" s="212">
        <f t="shared" si="2"/>
        <v>771.92071345329168</v>
      </c>
      <c r="N12" s="210">
        <v>0</v>
      </c>
      <c r="O12" s="66">
        <v>0</v>
      </c>
      <c r="P12" s="211">
        <f t="shared" si="3"/>
        <v>0</v>
      </c>
      <c r="Q12" s="210">
        <v>596.61750000000006</v>
      </c>
      <c r="R12" s="66">
        <v>191.45249999999999</v>
      </c>
      <c r="S12" s="211">
        <f t="shared" si="4"/>
        <v>405.16500000000008</v>
      </c>
      <c r="T12" s="210">
        <v>12014.262500000001</v>
      </c>
      <c r="U12" s="66">
        <v>9680.755000000001</v>
      </c>
      <c r="V12" s="209">
        <f t="shared" si="5"/>
        <v>2333.5074999999997</v>
      </c>
      <c r="W12" s="210">
        <v>4844.8599999999979</v>
      </c>
      <c r="X12" s="66">
        <v>7190.482500000001</v>
      </c>
      <c r="Y12" s="209">
        <f t="shared" si="6"/>
        <v>-2345.6225000000031</v>
      </c>
      <c r="Z12" s="70">
        <v>17455.739999999998</v>
      </c>
      <c r="AA12" s="208">
        <v>0.46177411739656482</v>
      </c>
      <c r="AB12" s="207">
        <f t="shared" si="7"/>
        <v>0.56423902875214693</v>
      </c>
      <c r="AC12" s="206">
        <v>17062.690000000002</v>
      </c>
      <c r="AD12" s="205">
        <v>0.4513763735218364</v>
      </c>
      <c r="AE12" s="204">
        <f t="shared" si="8"/>
        <v>0.54793169844555578</v>
      </c>
      <c r="AF12" s="203">
        <f t="shared" si="9"/>
        <v>393.04999999999563</v>
      </c>
    </row>
    <row r="13" spans="1:33" ht="15" x14ac:dyDescent="0.2">
      <c r="A13" s="405"/>
      <c r="B13" s="217" t="s">
        <v>15</v>
      </c>
      <c r="C13" s="215">
        <f t="shared" si="0"/>
        <v>0.73265823797440355</v>
      </c>
      <c r="D13" s="210">
        <v>7045.3205792500003</v>
      </c>
      <c r="E13" s="214">
        <v>0.18637689907497615</v>
      </c>
      <c r="F13" s="206">
        <v>7572.6384627500011</v>
      </c>
      <c r="G13" s="213">
        <v>0.20032656558303932</v>
      </c>
      <c r="H13" s="212">
        <f t="shared" si="1"/>
        <v>-527.31788350000079</v>
      </c>
      <c r="I13" s="210">
        <v>9616.1077758824558</v>
      </c>
      <c r="J13" s="214">
        <v>0.25438449936802254</v>
      </c>
      <c r="K13" s="206">
        <v>10303.460277470555</v>
      </c>
      <c r="L13" s="213">
        <v>0.27256772143026409</v>
      </c>
      <c r="M13" s="212">
        <f t="shared" si="2"/>
        <v>-687.35250158809868</v>
      </c>
      <c r="N13" s="210">
        <v>0</v>
      </c>
      <c r="O13" s="66">
        <v>0</v>
      </c>
      <c r="P13" s="211">
        <f t="shared" si="3"/>
        <v>0</v>
      </c>
      <c r="Q13" s="210">
        <v>542.43249999999989</v>
      </c>
      <c r="R13" s="66">
        <v>233.495</v>
      </c>
      <c r="S13" s="211">
        <f t="shared" si="4"/>
        <v>308.93749999999989</v>
      </c>
      <c r="T13" s="210">
        <v>6387.0949999999993</v>
      </c>
      <c r="U13" s="66">
        <v>10370.045</v>
      </c>
      <c r="V13" s="209">
        <f t="shared" si="5"/>
        <v>-3982.9500000000007</v>
      </c>
      <c r="W13" s="210">
        <v>4611.9149999999991</v>
      </c>
      <c r="X13" s="66">
        <v>2246.2750000000005</v>
      </c>
      <c r="Y13" s="209">
        <f t="shared" si="6"/>
        <v>2365.6399999999985</v>
      </c>
      <c r="Z13" s="70">
        <v>11541.442499999997</v>
      </c>
      <c r="AA13" s="208">
        <v>0.30531730100933574</v>
      </c>
      <c r="AB13" s="207">
        <f t="shared" si="7"/>
        <v>0.61043674386888835</v>
      </c>
      <c r="AC13" s="206">
        <v>12849.815000000002</v>
      </c>
      <c r="AD13" s="205">
        <v>0.33992898512054642</v>
      </c>
      <c r="AE13" s="204">
        <f t="shared" si="8"/>
        <v>0.58931887056350618</v>
      </c>
      <c r="AF13" s="203">
        <f t="shared" si="9"/>
        <v>-1308.3725000000049</v>
      </c>
    </row>
    <row r="14" spans="1:33" ht="15" x14ac:dyDescent="0.2">
      <c r="A14" s="405"/>
      <c r="B14" s="262" t="s">
        <v>14</v>
      </c>
      <c r="C14" s="186">
        <f t="shared" si="0"/>
        <v>0.7357424772108907</v>
      </c>
      <c r="D14" s="181">
        <v>2819.3876599999999</v>
      </c>
      <c r="E14" s="185">
        <v>7.4584076544177799E-2</v>
      </c>
      <c r="F14" s="177">
        <v>3977.9317585000003</v>
      </c>
      <c r="G14" s="184">
        <v>0.10523220027258723</v>
      </c>
      <c r="H14" s="183">
        <f t="shared" si="1"/>
        <v>-1158.5440985000005</v>
      </c>
      <c r="I14" s="181">
        <v>3832.0305641288405</v>
      </c>
      <c r="J14" s="185">
        <v>0.10137253027297932</v>
      </c>
      <c r="K14" s="177">
        <v>5418.8302555846658</v>
      </c>
      <c r="L14" s="184">
        <v>0.14334972677205129</v>
      </c>
      <c r="M14" s="183">
        <f t="shared" si="2"/>
        <v>-1586.7996914558253</v>
      </c>
      <c r="N14" s="181">
        <v>0</v>
      </c>
      <c r="O14" s="43">
        <v>0</v>
      </c>
      <c r="P14" s="182">
        <f t="shared" si="3"/>
        <v>0</v>
      </c>
      <c r="Q14" s="181">
        <v>382.34249999999997</v>
      </c>
      <c r="R14" s="43">
        <v>241.22499999999997</v>
      </c>
      <c r="S14" s="182">
        <f t="shared" si="4"/>
        <v>141.11750000000001</v>
      </c>
      <c r="T14" s="181">
        <v>2884.6174999999998</v>
      </c>
      <c r="U14" s="43">
        <v>6045.26</v>
      </c>
      <c r="V14" s="180">
        <f t="shared" si="5"/>
        <v>-3160.6425000000004</v>
      </c>
      <c r="W14" s="181">
        <v>2689.6749999999997</v>
      </c>
      <c r="X14" s="43">
        <v>489.20750000000032</v>
      </c>
      <c r="Y14" s="180">
        <f t="shared" si="6"/>
        <v>2200.4674999999993</v>
      </c>
      <c r="Z14" s="47">
        <v>5956.6350000000002</v>
      </c>
      <c r="AA14" s="179">
        <v>0.15757681254295075</v>
      </c>
      <c r="AB14" s="178">
        <f t="shared" si="7"/>
        <v>0.47331885536045093</v>
      </c>
      <c r="AC14" s="177">
        <v>6775.692500000001</v>
      </c>
      <c r="AD14" s="176">
        <v>0.17924415838001545</v>
      </c>
      <c r="AE14" s="175">
        <f t="shared" si="8"/>
        <v>0.58708859035441763</v>
      </c>
      <c r="AF14" s="174">
        <f t="shared" si="9"/>
        <v>-819.0575000000008</v>
      </c>
    </row>
    <row r="15" spans="1:33" ht="15" x14ac:dyDescent="0.2">
      <c r="A15" s="405"/>
      <c r="B15" s="202" t="s">
        <v>13</v>
      </c>
      <c r="C15" s="158">
        <f t="shared" si="0"/>
        <v>0.69626035485536886</v>
      </c>
      <c r="D15" s="153">
        <v>109.43696974999997</v>
      </c>
      <c r="E15" s="157">
        <v>2.8950454186909753E-3</v>
      </c>
      <c r="F15" s="149">
        <v>0</v>
      </c>
      <c r="G15" s="156">
        <v>0</v>
      </c>
      <c r="H15" s="155">
        <f t="shared" si="1"/>
        <v>109.43696974999997</v>
      </c>
      <c r="I15" s="153">
        <v>157.17822936038465</v>
      </c>
      <c r="J15" s="157">
        <v>4.157992622303406E-3</v>
      </c>
      <c r="K15" s="149">
        <v>0</v>
      </c>
      <c r="L15" s="156">
        <v>0</v>
      </c>
      <c r="M15" s="155">
        <f t="shared" si="2"/>
        <v>157.17822936038465</v>
      </c>
      <c r="N15" s="153">
        <v>0</v>
      </c>
      <c r="O15" s="21">
        <v>0</v>
      </c>
      <c r="P15" s="154">
        <f t="shared" si="3"/>
        <v>0</v>
      </c>
      <c r="Q15" s="153">
        <v>120.0925</v>
      </c>
      <c r="R15" s="21">
        <v>0</v>
      </c>
      <c r="S15" s="154">
        <f t="shared" si="4"/>
        <v>120.0925</v>
      </c>
      <c r="T15" s="153">
        <v>30.997499999999999</v>
      </c>
      <c r="U15" s="21">
        <v>0</v>
      </c>
      <c r="V15" s="152">
        <f t="shared" si="5"/>
        <v>30.997499999999999</v>
      </c>
      <c r="W15" s="153">
        <v>0</v>
      </c>
      <c r="X15" s="21">
        <v>0</v>
      </c>
      <c r="Y15" s="152">
        <f t="shared" si="6"/>
        <v>0</v>
      </c>
      <c r="Z15" s="25">
        <v>151.09</v>
      </c>
      <c r="AA15" s="151">
        <v>3.9969346127661726E-3</v>
      </c>
      <c r="AB15" s="150">
        <f t="shared" si="7"/>
        <v>0.72431643225891829</v>
      </c>
      <c r="AC15" s="149">
        <v>0</v>
      </c>
      <c r="AD15" s="148">
        <v>0</v>
      </c>
      <c r="AE15" s="147">
        <f t="shared" si="8"/>
        <v>1</v>
      </c>
      <c r="AF15" s="146">
        <f t="shared" si="9"/>
        <v>151.09</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135.27249999999998</v>
      </c>
      <c r="R16" s="54">
        <v>0</v>
      </c>
      <c r="S16" s="196">
        <f t="shared" si="4"/>
        <v>135.27249999999998</v>
      </c>
      <c r="T16" s="195">
        <v>12.884999999999996</v>
      </c>
      <c r="U16" s="54">
        <v>0</v>
      </c>
      <c r="V16" s="194">
        <f t="shared" si="5"/>
        <v>12.884999999999996</v>
      </c>
      <c r="W16" s="195">
        <v>0</v>
      </c>
      <c r="X16" s="54">
        <v>0</v>
      </c>
      <c r="Y16" s="194">
        <f t="shared" si="6"/>
        <v>0</v>
      </c>
      <c r="Z16" s="58">
        <v>148.15749999999997</v>
      </c>
      <c r="AA16" s="193">
        <v>3.9193582625647238E-3</v>
      </c>
      <c r="AB16" s="192">
        <f t="shared" si="7"/>
        <v>0</v>
      </c>
      <c r="AC16" s="191">
        <v>0</v>
      </c>
      <c r="AD16" s="190">
        <v>0</v>
      </c>
      <c r="AE16" s="189">
        <f t="shared" si="8"/>
        <v>1</v>
      </c>
      <c r="AF16" s="188">
        <f t="shared" si="9"/>
        <v>148.15749999999997</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25.67</v>
      </c>
      <c r="R17" s="43">
        <v>0</v>
      </c>
      <c r="S17" s="182">
        <f t="shared" si="4"/>
        <v>25.67</v>
      </c>
      <c r="T17" s="181">
        <v>1.845</v>
      </c>
      <c r="U17" s="43">
        <v>0</v>
      </c>
      <c r="V17" s="180">
        <f t="shared" si="5"/>
        <v>1.845</v>
      </c>
      <c r="W17" s="181">
        <v>0</v>
      </c>
      <c r="X17" s="43">
        <v>0</v>
      </c>
      <c r="Y17" s="180">
        <f t="shared" si="6"/>
        <v>0</v>
      </c>
      <c r="Z17" s="47">
        <v>27.515000000000001</v>
      </c>
      <c r="AA17" s="179">
        <v>7.2788176497624749E-4</v>
      </c>
      <c r="AB17" s="178">
        <f t="shared" si="7"/>
        <v>0</v>
      </c>
      <c r="AC17" s="177">
        <v>0</v>
      </c>
      <c r="AD17" s="176">
        <v>0</v>
      </c>
      <c r="AE17" s="175">
        <f t="shared" si="8"/>
        <v>1</v>
      </c>
      <c r="AF17" s="174">
        <f t="shared" si="9"/>
        <v>27.515000000000001</v>
      </c>
    </row>
    <row r="18" spans="1:32" ht="15" x14ac:dyDescent="0.2">
      <c r="A18" s="405"/>
      <c r="B18" s="173" t="s">
        <v>10</v>
      </c>
      <c r="C18" s="172">
        <f t="shared" si="0"/>
        <v>0.69407485001292091</v>
      </c>
      <c r="D18" s="167">
        <f>SUM(D6:D17)</f>
        <v>28303.123540000001</v>
      </c>
      <c r="E18" s="171">
        <v>0.74873078381377356</v>
      </c>
      <c r="F18" s="163">
        <f>SUM(F6:F17)</f>
        <v>27434.40086125</v>
      </c>
      <c r="G18" s="170">
        <v>0.72574959578444953</v>
      </c>
      <c r="H18" s="169">
        <f>SUM(H6:H17)</f>
        <v>868.72267874999795</v>
      </c>
      <c r="I18" s="167">
        <f>SUM(I6:I17)</f>
        <v>40778.200707709133</v>
      </c>
      <c r="J18" s="171">
        <v>1.0787464547949479</v>
      </c>
      <c r="K18" s="163">
        <f>SUM(K6:K17)</f>
        <v>39083.252892654884</v>
      </c>
      <c r="L18" s="170">
        <v>1.0339083084861402</v>
      </c>
      <c r="M18" s="169">
        <f t="shared" ref="M18:Z18" si="10">SUM(M6:M17)</f>
        <v>1694.9478150542554</v>
      </c>
      <c r="N18" s="167">
        <f t="shared" si="10"/>
        <v>0</v>
      </c>
      <c r="O18" s="32">
        <f t="shared" si="10"/>
        <v>0</v>
      </c>
      <c r="P18" s="168">
        <f t="shared" si="10"/>
        <v>0</v>
      </c>
      <c r="Q18" s="167">
        <f t="shared" si="10"/>
        <v>2388.2025000000003</v>
      </c>
      <c r="R18" s="32">
        <f t="shared" si="10"/>
        <v>890.72499999999991</v>
      </c>
      <c r="S18" s="168">
        <f t="shared" si="10"/>
        <v>1497.4775</v>
      </c>
      <c r="T18" s="167">
        <f t="shared" si="10"/>
        <v>36077.632500000007</v>
      </c>
      <c r="U18" s="32">
        <f t="shared" si="10"/>
        <v>36180.480000000003</v>
      </c>
      <c r="V18" s="166">
        <f t="shared" si="10"/>
        <v>-102.84750000000028</v>
      </c>
      <c r="W18" s="167">
        <f t="shared" si="10"/>
        <v>12445.469999999996</v>
      </c>
      <c r="X18" s="32">
        <f t="shared" si="10"/>
        <v>11836.187500000004</v>
      </c>
      <c r="Y18" s="166">
        <f t="shared" si="10"/>
        <v>609.28249999999434</v>
      </c>
      <c r="Z18" s="36">
        <f t="shared" si="10"/>
        <v>50911.304999999993</v>
      </c>
      <c r="AA18" s="165">
        <v>1.3468075791620588</v>
      </c>
      <c r="AB18" s="164">
        <f t="shared" si="7"/>
        <v>0.55593003440002187</v>
      </c>
      <c r="AC18" s="163">
        <f>SUM(AC6:AC17)</f>
        <v>48907.392500000002</v>
      </c>
      <c r="AD18" s="162">
        <v>1.2937960816881193</v>
      </c>
      <c r="AE18" s="161">
        <f t="shared" si="8"/>
        <v>0.56094589097650216</v>
      </c>
      <c r="AF18" s="160">
        <f>SUM(AF6:AF17)</f>
        <v>2003.9124999999915</v>
      </c>
    </row>
    <row r="19" spans="1:32" ht="15" x14ac:dyDescent="0.2">
      <c r="A19" s="405"/>
      <c r="B19" s="159" t="s">
        <v>9</v>
      </c>
      <c r="C19" s="158">
        <f t="shared" si="0"/>
        <v>0.69406742388444642</v>
      </c>
      <c r="D19" s="153">
        <f>SUM(D9:D14)</f>
        <v>28193.2749755</v>
      </c>
      <c r="E19" s="157">
        <v>0.74582485006823962</v>
      </c>
      <c r="F19" s="149">
        <f>SUM(F9:F14)</f>
        <v>27434.40086125</v>
      </c>
      <c r="G19" s="156">
        <v>0.72574959578444953</v>
      </c>
      <c r="H19" s="155">
        <f>SUM(H9:H14)</f>
        <v>758.87411424999755</v>
      </c>
      <c r="I19" s="153">
        <f>SUM(I9:I14)</f>
        <v>40620.369153348751</v>
      </c>
      <c r="J19" s="157">
        <v>1.0745711791141634</v>
      </c>
      <c r="K19" s="149">
        <f>SUM(K9:K14)</f>
        <v>39083.252892654884</v>
      </c>
      <c r="L19" s="156">
        <v>1.0339083084861402</v>
      </c>
      <c r="M19" s="155">
        <f t="shared" ref="M19:Z19" si="11">SUM(M9:M14)</f>
        <v>1537.1162606938706</v>
      </c>
      <c r="N19" s="153">
        <f t="shared" si="11"/>
        <v>0</v>
      </c>
      <c r="O19" s="21">
        <f t="shared" si="11"/>
        <v>0</v>
      </c>
      <c r="P19" s="154">
        <f t="shared" si="11"/>
        <v>0</v>
      </c>
      <c r="Q19" s="153">
        <f t="shared" si="11"/>
        <v>2059.3374999999996</v>
      </c>
      <c r="R19" s="21">
        <f t="shared" si="11"/>
        <v>890.72499999999991</v>
      </c>
      <c r="S19" s="154">
        <f t="shared" si="11"/>
        <v>1168.6125</v>
      </c>
      <c r="T19" s="153">
        <f t="shared" si="11"/>
        <v>35949.562500000007</v>
      </c>
      <c r="U19" s="21">
        <f t="shared" si="11"/>
        <v>36180.480000000003</v>
      </c>
      <c r="V19" s="152">
        <f t="shared" si="11"/>
        <v>-230.91750000000002</v>
      </c>
      <c r="W19" s="153">
        <f t="shared" si="11"/>
        <v>12412.767499999996</v>
      </c>
      <c r="X19" s="21">
        <f t="shared" si="11"/>
        <v>11836.187500000004</v>
      </c>
      <c r="Y19" s="152">
        <f t="shared" si="11"/>
        <v>576.57999999999447</v>
      </c>
      <c r="Z19" s="25">
        <f t="shared" si="11"/>
        <v>50421.667500000003</v>
      </c>
      <c r="AA19" s="151">
        <v>1.33385470953827</v>
      </c>
      <c r="AB19" s="150">
        <f t="shared" si="7"/>
        <v>0.55914999192559423</v>
      </c>
      <c r="AC19" s="149">
        <f>SUM(AC9:AC14)</f>
        <v>48907.392500000002</v>
      </c>
      <c r="AD19" s="148">
        <v>1.2937960816881193</v>
      </c>
      <c r="AE19" s="147">
        <f t="shared" si="8"/>
        <v>0.56094589097650216</v>
      </c>
      <c r="AF19" s="146">
        <f>SUM(AF9:AF14)</f>
        <v>1514.2749999999919</v>
      </c>
    </row>
    <row r="20" spans="1:32" ht="15.75" thickBot="1" x14ac:dyDescent="0.25">
      <c r="A20" s="406"/>
      <c r="B20" s="261" t="s">
        <v>8</v>
      </c>
      <c r="C20" s="260">
        <f t="shared" si="0"/>
        <v>0.69598607797511314</v>
      </c>
      <c r="D20" s="255">
        <f>SUM(D6:D8,D15:D17)</f>
        <v>109.84856449999998</v>
      </c>
      <c r="E20" s="259">
        <v>2.9059337455339686E-3</v>
      </c>
      <c r="F20" s="249">
        <f>SUM(F6:F8,F15:F17)</f>
        <v>0</v>
      </c>
      <c r="G20" s="258">
        <v>0</v>
      </c>
      <c r="H20" s="257">
        <f>SUM(H6:H8,H15:H17)</f>
        <v>109.84856449999998</v>
      </c>
      <c r="I20" s="255">
        <f>SUM(I6:I8,I15:I17)</f>
        <v>157.83155436038464</v>
      </c>
      <c r="J20" s="259">
        <v>4.1752756807843482E-3</v>
      </c>
      <c r="K20" s="249">
        <f>SUM(K6:K8,K15:K17)</f>
        <v>0</v>
      </c>
      <c r="L20" s="258">
        <v>0</v>
      </c>
      <c r="M20" s="257">
        <f t="shared" ref="M20:Z20" si="12">SUM(M6:M8,M15:M17)</f>
        <v>157.83155436038464</v>
      </c>
      <c r="N20" s="255">
        <f t="shared" si="12"/>
        <v>0</v>
      </c>
      <c r="O20" s="254">
        <f t="shared" si="12"/>
        <v>0</v>
      </c>
      <c r="P20" s="256">
        <f t="shared" si="12"/>
        <v>0</v>
      </c>
      <c r="Q20" s="255">
        <f t="shared" si="12"/>
        <v>328.86500000000001</v>
      </c>
      <c r="R20" s="254">
        <f t="shared" si="12"/>
        <v>0</v>
      </c>
      <c r="S20" s="256">
        <f t="shared" si="12"/>
        <v>328.86500000000001</v>
      </c>
      <c r="T20" s="255">
        <f t="shared" si="12"/>
        <v>128.07</v>
      </c>
      <c r="U20" s="254">
        <f t="shared" si="12"/>
        <v>0</v>
      </c>
      <c r="V20" s="253">
        <f t="shared" si="12"/>
        <v>128.07</v>
      </c>
      <c r="W20" s="255">
        <f t="shared" si="12"/>
        <v>32.702499999999745</v>
      </c>
      <c r="X20" s="254">
        <f t="shared" si="12"/>
        <v>0</v>
      </c>
      <c r="Y20" s="253">
        <f t="shared" si="12"/>
        <v>32.702499999999745</v>
      </c>
      <c r="Z20" s="252">
        <f t="shared" si="12"/>
        <v>489.6374999999997</v>
      </c>
      <c r="AA20" s="251">
        <v>1.2952869623789103E-2</v>
      </c>
      <c r="AB20" s="250">
        <f t="shared" si="7"/>
        <v>0.22434671466135672</v>
      </c>
      <c r="AC20" s="249">
        <f>SUM(AC6:AC8,AC15:AC17)</f>
        <v>0</v>
      </c>
      <c r="AD20" s="248">
        <v>0</v>
      </c>
      <c r="AE20" s="247">
        <f t="shared" si="8"/>
        <v>1</v>
      </c>
      <c r="AF20" s="246">
        <f>SUM(AF6:AF8,AF15:AF17)</f>
        <v>489.6374999999997</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18.914166666666667</v>
      </c>
      <c r="R21" s="88">
        <v>0</v>
      </c>
      <c r="S21" s="240">
        <f t="shared" ref="S21:S32" si="16">Q21-R21</f>
        <v>18.914166666666667</v>
      </c>
      <c r="T21" s="239">
        <v>3.9766666666666666</v>
      </c>
      <c r="U21" s="88">
        <v>0</v>
      </c>
      <c r="V21" s="238">
        <f t="shared" ref="V21:V32" si="17">T21-U21</f>
        <v>3.9766666666666666</v>
      </c>
      <c r="W21" s="239">
        <v>2.3816666666666606</v>
      </c>
      <c r="X21" s="88">
        <v>0</v>
      </c>
      <c r="Y21" s="238">
        <f t="shared" ref="Y21:Y32" si="18">W21-X21</f>
        <v>2.3816666666666606</v>
      </c>
      <c r="Z21" s="92">
        <v>25.272499999999994</v>
      </c>
      <c r="AA21" s="237">
        <v>6.6855867364572815E-4</v>
      </c>
      <c r="AB21" s="236">
        <f t="shared" si="7"/>
        <v>0</v>
      </c>
      <c r="AC21" s="235">
        <v>0</v>
      </c>
      <c r="AD21" s="234">
        <v>0</v>
      </c>
      <c r="AE21" s="233">
        <f t="shared" si="8"/>
        <v>1</v>
      </c>
      <c r="AF21" s="232">
        <f t="shared" ref="AF21:AF32" si="19">Z21-AC21</f>
        <v>25.272499999999994</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15.059999999999997</v>
      </c>
      <c r="R22" s="66">
        <v>0</v>
      </c>
      <c r="S22" s="211">
        <f t="shared" si="16"/>
        <v>15.059999999999997</v>
      </c>
      <c r="T22" s="210">
        <v>4.5424999999999986</v>
      </c>
      <c r="U22" s="66">
        <v>0</v>
      </c>
      <c r="V22" s="209">
        <f t="shared" si="17"/>
        <v>4.5424999999999986</v>
      </c>
      <c r="W22" s="210">
        <v>1.999999999998181E-2</v>
      </c>
      <c r="X22" s="66">
        <v>0</v>
      </c>
      <c r="Y22" s="209">
        <f t="shared" si="18"/>
        <v>1.999999999998181E-2</v>
      </c>
      <c r="Z22" s="70">
        <v>19.622499999999977</v>
      </c>
      <c r="AA22" s="208">
        <v>5.1909358289101951E-4</v>
      </c>
      <c r="AB22" s="207">
        <f t="shared" si="7"/>
        <v>0</v>
      </c>
      <c r="AC22" s="206">
        <v>0</v>
      </c>
      <c r="AD22" s="205">
        <v>0</v>
      </c>
      <c r="AE22" s="204">
        <f t="shared" si="8"/>
        <v>1</v>
      </c>
      <c r="AF22" s="203">
        <f t="shared" si="19"/>
        <v>19.622499999999977</v>
      </c>
    </row>
    <row r="23" spans="1:32" ht="15" x14ac:dyDescent="0.2">
      <c r="A23" s="405"/>
      <c r="B23" s="231" t="s">
        <v>20</v>
      </c>
      <c r="C23" s="230">
        <f t="shared" si="0"/>
        <v>0.62598463025114603</v>
      </c>
      <c r="D23" s="225">
        <v>2.7910063333333337</v>
      </c>
      <c r="E23" s="229">
        <v>7.3833276974979176E-5</v>
      </c>
      <c r="F23" s="221">
        <v>0</v>
      </c>
      <c r="G23" s="228">
        <v>0</v>
      </c>
      <c r="H23" s="227">
        <f t="shared" si="13"/>
        <v>2.7910063333333337</v>
      </c>
      <c r="I23" s="225">
        <v>4.4585860394265229</v>
      </c>
      <c r="J23" s="229">
        <v>1.1794742779124966E-4</v>
      </c>
      <c r="K23" s="221">
        <v>0</v>
      </c>
      <c r="L23" s="228">
        <v>0</v>
      </c>
      <c r="M23" s="227">
        <f t="shared" si="14"/>
        <v>4.4585860394265229</v>
      </c>
      <c r="N23" s="225">
        <v>0</v>
      </c>
      <c r="O23" s="77">
        <v>0</v>
      </c>
      <c r="P23" s="226">
        <f t="shared" si="15"/>
        <v>0</v>
      </c>
      <c r="Q23" s="225">
        <v>48.414999999999992</v>
      </c>
      <c r="R23" s="77">
        <v>0</v>
      </c>
      <c r="S23" s="226">
        <f t="shared" si="16"/>
        <v>48.414999999999992</v>
      </c>
      <c r="T23" s="225">
        <v>85.439166666666665</v>
      </c>
      <c r="U23" s="77">
        <v>0</v>
      </c>
      <c r="V23" s="224">
        <f t="shared" si="17"/>
        <v>85.439166666666665</v>
      </c>
      <c r="W23" s="225">
        <v>0</v>
      </c>
      <c r="X23" s="77">
        <v>0</v>
      </c>
      <c r="Y23" s="224">
        <f t="shared" si="18"/>
        <v>0</v>
      </c>
      <c r="Z23" s="81">
        <v>133.85416666666666</v>
      </c>
      <c r="AA23" s="223">
        <v>3.5409779059697665E-3</v>
      </c>
      <c r="AB23" s="222">
        <f t="shared" si="7"/>
        <v>2.0851097898832688E-2</v>
      </c>
      <c r="AC23" s="221">
        <v>0</v>
      </c>
      <c r="AD23" s="220">
        <v>0</v>
      </c>
      <c r="AE23" s="219">
        <f t="shared" si="8"/>
        <v>1</v>
      </c>
      <c r="AF23" s="218">
        <f t="shared" si="19"/>
        <v>133.85416666666666</v>
      </c>
    </row>
    <row r="24" spans="1:32" ht="15" x14ac:dyDescent="0.2">
      <c r="A24" s="405"/>
      <c r="B24" s="201" t="s">
        <v>19</v>
      </c>
      <c r="C24" s="200">
        <f t="shared" si="0"/>
        <v>0.59367996153077918</v>
      </c>
      <c r="D24" s="195">
        <v>617.16134599999998</v>
      </c>
      <c r="E24" s="199">
        <v>1.63263852372014E-2</v>
      </c>
      <c r="F24" s="191">
        <v>560.05482933333315</v>
      </c>
      <c r="G24" s="198">
        <v>1.4815689544724243E-2</v>
      </c>
      <c r="H24" s="197">
        <f t="shared" si="13"/>
        <v>57.106516666666835</v>
      </c>
      <c r="I24" s="195">
        <v>1039.5522604614698</v>
      </c>
      <c r="J24" s="199">
        <v>2.7500313797192165E-2</v>
      </c>
      <c r="K24" s="191">
        <v>941.16446291336536</v>
      </c>
      <c r="L24" s="198">
        <v>2.4897563171895034E-2</v>
      </c>
      <c r="M24" s="197">
        <f t="shared" si="14"/>
        <v>98.387797548104459</v>
      </c>
      <c r="N24" s="195">
        <v>0</v>
      </c>
      <c r="O24" s="54">
        <v>0</v>
      </c>
      <c r="P24" s="196">
        <f t="shared" si="15"/>
        <v>0</v>
      </c>
      <c r="Q24" s="195">
        <v>83.598333333333329</v>
      </c>
      <c r="R24" s="54">
        <v>40.900833333333338</v>
      </c>
      <c r="S24" s="196">
        <f t="shared" si="16"/>
        <v>42.697499999999991</v>
      </c>
      <c r="T24" s="195">
        <v>846.29500000000007</v>
      </c>
      <c r="U24" s="54">
        <v>1070.6183333333333</v>
      </c>
      <c r="V24" s="194">
        <f t="shared" si="17"/>
        <v>-224.32333333333327</v>
      </c>
      <c r="W24" s="195">
        <v>244.78833333333333</v>
      </c>
      <c r="X24" s="54">
        <v>0</v>
      </c>
      <c r="Y24" s="194">
        <f t="shared" si="18"/>
        <v>244.78833333333333</v>
      </c>
      <c r="Z24" s="58">
        <v>1174.6816666666668</v>
      </c>
      <c r="AA24" s="193">
        <v>3.1075026887827494E-2</v>
      </c>
      <c r="AB24" s="192">
        <f t="shared" si="7"/>
        <v>0.52538603735196332</v>
      </c>
      <c r="AC24" s="191">
        <v>1111.5191666666667</v>
      </c>
      <c r="AD24" s="190">
        <v>2.9404126228045731E-2</v>
      </c>
      <c r="AE24" s="189">
        <f t="shared" si="8"/>
        <v>0.503864302235004</v>
      </c>
      <c r="AF24" s="188">
        <f t="shared" si="19"/>
        <v>63.162500000000136</v>
      </c>
    </row>
    <row r="25" spans="1:32" ht="15" x14ac:dyDescent="0.2">
      <c r="A25" s="405"/>
      <c r="B25" s="217" t="s">
        <v>18</v>
      </c>
      <c r="C25" s="215">
        <f t="shared" si="0"/>
        <v>0.63424672424181416</v>
      </c>
      <c r="D25" s="210">
        <v>2136.3572840833335</v>
      </c>
      <c r="E25" s="214">
        <v>5.6515192097344701E-2</v>
      </c>
      <c r="F25" s="206">
        <v>2205.3695332499997</v>
      </c>
      <c r="G25" s="213">
        <v>5.8340842047410447E-2</v>
      </c>
      <c r="H25" s="212">
        <f t="shared" si="13"/>
        <v>-69.012249166666152</v>
      </c>
      <c r="I25" s="210">
        <v>3368.33790767648</v>
      </c>
      <c r="J25" s="214">
        <v>8.9106005497945007E-2</v>
      </c>
      <c r="K25" s="206">
        <v>3472.4806356683439</v>
      </c>
      <c r="L25" s="213">
        <v>9.1860997090891183E-2</v>
      </c>
      <c r="M25" s="212">
        <f t="shared" si="14"/>
        <v>-104.14272799186392</v>
      </c>
      <c r="N25" s="210">
        <v>0</v>
      </c>
      <c r="O25" s="66">
        <v>0</v>
      </c>
      <c r="P25" s="211">
        <f t="shared" si="15"/>
        <v>0</v>
      </c>
      <c r="Q25" s="210">
        <v>140.33166666666668</v>
      </c>
      <c r="R25" s="66">
        <v>61.860833333333325</v>
      </c>
      <c r="S25" s="211">
        <f t="shared" si="16"/>
        <v>78.47083333333336</v>
      </c>
      <c r="T25" s="210">
        <v>4914.2950000000001</v>
      </c>
      <c r="U25" s="66">
        <v>3846.4041666666667</v>
      </c>
      <c r="V25" s="209">
        <f t="shared" si="17"/>
        <v>1067.8908333333334</v>
      </c>
      <c r="W25" s="210">
        <v>73.317500000000123</v>
      </c>
      <c r="X25" s="66">
        <v>404.17416666666685</v>
      </c>
      <c r="Y25" s="209">
        <f t="shared" si="18"/>
        <v>-330.85666666666674</v>
      </c>
      <c r="Z25" s="70">
        <v>5127.9441666666671</v>
      </c>
      <c r="AA25" s="208">
        <v>0.13565462659396643</v>
      </c>
      <c r="AB25" s="207">
        <f t="shared" si="7"/>
        <v>0.41661087068193181</v>
      </c>
      <c r="AC25" s="206">
        <v>4312.439166666667</v>
      </c>
      <c r="AD25" s="205">
        <v>0.11408125870443231</v>
      </c>
      <c r="AE25" s="204">
        <f t="shared" si="8"/>
        <v>0.51139725060855923</v>
      </c>
      <c r="AF25" s="203">
        <f t="shared" si="19"/>
        <v>815.50500000000011</v>
      </c>
    </row>
    <row r="26" spans="1:32" ht="15" x14ac:dyDescent="0.2">
      <c r="A26" s="405"/>
      <c r="B26" s="217" t="s">
        <v>17</v>
      </c>
      <c r="C26" s="215">
        <f t="shared" si="0"/>
        <v>0.68304517593803027</v>
      </c>
      <c r="D26" s="210">
        <v>5256.7990141666678</v>
      </c>
      <c r="E26" s="214">
        <v>0.13906335251888177</v>
      </c>
      <c r="F26" s="206">
        <v>4750.1157775000001</v>
      </c>
      <c r="G26" s="213">
        <v>0.12565955505590315</v>
      </c>
      <c r="H26" s="212">
        <f t="shared" si="13"/>
        <v>506.68323666666765</v>
      </c>
      <c r="I26" s="210">
        <v>7696.1220126435592</v>
      </c>
      <c r="J26" s="214">
        <v>0.20359319912904031</v>
      </c>
      <c r="K26" s="206">
        <v>6924.4703210777589</v>
      </c>
      <c r="L26" s="213">
        <v>0.18317992661694402</v>
      </c>
      <c r="M26" s="212">
        <f t="shared" si="14"/>
        <v>771.65169156580032</v>
      </c>
      <c r="N26" s="210">
        <v>0</v>
      </c>
      <c r="O26" s="66">
        <v>0</v>
      </c>
      <c r="P26" s="211">
        <f t="shared" si="15"/>
        <v>0</v>
      </c>
      <c r="Q26" s="210">
        <v>316.42749999999995</v>
      </c>
      <c r="R26" s="66">
        <v>110.87666666666668</v>
      </c>
      <c r="S26" s="211">
        <f t="shared" si="16"/>
        <v>205.55083333333329</v>
      </c>
      <c r="T26" s="210">
        <v>8791.9125000000004</v>
      </c>
      <c r="U26" s="66">
        <v>8164.0966666666645</v>
      </c>
      <c r="V26" s="209">
        <f t="shared" si="17"/>
        <v>627.81583333333583</v>
      </c>
      <c r="W26" s="210">
        <v>127.3425000000002</v>
      </c>
      <c r="X26" s="66">
        <v>413.99083333333346</v>
      </c>
      <c r="Y26" s="209">
        <f t="shared" si="18"/>
        <v>-286.64833333333326</v>
      </c>
      <c r="Z26" s="70">
        <v>9235.6825000000008</v>
      </c>
      <c r="AA26" s="208">
        <v>0.24432072974233118</v>
      </c>
      <c r="AB26" s="207">
        <f t="shared" si="7"/>
        <v>0.56918360003894319</v>
      </c>
      <c r="AC26" s="206">
        <v>8688.9641666666648</v>
      </c>
      <c r="AD26" s="205">
        <v>0.22985784393968267</v>
      </c>
      <c r="AE26" s="204">
        <f t="shared" si="8"/>
        <v>0.54668378029717213</v>
      </c>
      <c r="AF26" s="203">
        <f t="shared" si="19"/>
        <v>546.71833333333598</v>
      </c>
    </row>
    <row r="27" spans="1:32" ht="15" x14ac:dyDescent="0.2">
      <c r="A27" s="405"/>
      <c r="B27" s="217" t="s">
        <v>16</v>
      </c>
      <c r="C27" s="215">
        <f t="shared" si="0"/>
        <v>0.68483831345977952</v>
      </c>
      <c r="D27" s="210">
        <v>9516.2919367499999</v>
      </c>
      <c r="E27" s="214">
        <v>0.25174397132294468</v>
      </c>
      <c r="F27" s="206">
        <v>9949.292953166665</v>
      </c>
      <c r="G27" s="213">
        <v>0.26319857960888526</v>
      </c>
      <c r="H27" s="212">
        <f t="shared" si="13"/>
        <v>-433.00101641666515</v>
      </c>
      <c r="I27" s="210">
        <v>13895.676906091923</v>
      </c>
      <c r="J27" s="214">
        <v>0.36759621413577581</v>
      </c>
      <c r="K27" s="206">
        <v>14482.728302199661</v>
      </c>
      <c r="L27" s="213">
        <v>0.38312607096237139</v>
      </c>
      <c r="M27" s="212">
        <f t="shared" si="14"/>
        <v>-587.05139610773767</v>
      </c>
      <c r="N27" s="210">
        <v>0</v>
      </c>
      <c r="O27" s="66">
        <v>0</v>
      </c>
      <c r="P27" s="211">
        <f t="shared" si="15"/>
        <v>0</v>
      </c>
      <c r="Q27" s="210">
        <v>531.35166666666669</v>
      </c>
      <c r="R27" s="66">
        <v>183.28833333333333</v>
      </c>
      <c r="S27" s="211">
        <f t="shared" si="16"/>
        <v>348.06333333333339</v>
      </c>
      <c r="T27" s="210">
        <v>13927.380833333335</v>
      </c>
      <c r="U27" s="66">
        <v>11766.168333333333</v>
      </c>
      <c r="V27" s="209">
        <f t="shared" si="17"/>
        <v>2161.2125000000015</v>
      </c>
      <c r="W27" s="210">
        <v>2462.8366666666657</v>
      </c>
      <c r="X27" s="66">
        <v>6109.0916666666644</v>
      </c>
      <c r="Y27" s="209">
        <f t="shared" si="18"/>
        <v>-3646.2549999999987</v>
      </c>
      <c r="Z27" s="70">
        <v>16921.569166666668</v>
      </c>
      <c r="AA27" s="208">
        <v>0.44764316304564727</v>
      </c>
      <c r="AB27" s="207">
        <f t="shared" si="7"/>
        <v>0.56237644647612706</v>
      </c>
      <c r="AC27" s="206">
        <v>18058.548333333332</v>
      </c>
      <c r="AD27" s="205">
        <v>0.47772080825290747</v>
      </c>
      <c r="AE27" s="204">
        <f t="shared" si="8"/>
        <v>0.55094644206820231</v>
      </c>
      <c r="AF27" s="203">
        <f t="shared" si="19"/>
        <v>-1136.9791666666642</v>
      </c>
    </row>
    <row r="28" spans="1:32" ht="15" x14ac:dyDescent="0.2">
      <c r="A28" s="405"/>
      <c r="B28" s="217" t="s">
        <v>15</v>
      </c>
      <c r="C28" s="215">
        <f t="shared" si="0"/>
        <v>0.73152869831885881</v>
      </c>
      <c r="D28" s="210">
        <v>7539.1755190833346</v>
      </c>
      <c r="E28" s="214">
        <v>0.19944133684521514</v>
      </c>
      <c r="F28" s="206">
        <v>7900.3979400833341</v>
      </c>
      <c r="G28" s="213">
        <v>0.20899711426358925</v>
      </c>
      <c r="H28" s="212">
        <f t="shared" si="13"/>
        <v>-361.22242099999949</v>
      </c>
      <c r="I28" s="210">
        <v>10306.055711018951</v>
      </c>
      <c r="J28" s="214">
        <v>0.27263638091513753</v>
      </c>
      <c r="K28" s="206">
        <v>10751.082704632896</v>
      </c>
      <c r="L28" s="213">
        <v>0.28440912439073396</v>
      </c>
      <c r="M28" s="212">
        <f t="shared" si="14"/>
        <v>-445.0269936139448</v>
      </c>
      <c r="N28" s="210">
        <v>0</v>
      </c>
      <c r="O28" s="66">
        <v>0</v>
      </c>
      <c r="P28" s="211">
        <f t="shared" si="15"/>
        <v>0</v>
      </c>
      <c r="Q28" s="210">
        <v>494.82750000000004</v>
      </c>
      <c r="R28" s="66">
        <v>202.37916666666663</v>
      </c>
      <c r="S28" s="211">
        <f t="shared" si="16"/>
        <v>292.44833333333338</v>
      </c>
      <c r="T28" s="210">
        <v>5750.6566666666668</v>
      </c>
      <c r="U28" s="66">
        <v>8629.7425000000021</v>
      </c>
      <c r="V28" s="209">
        <f t="shared" si="17"/>
        <v>-2879.0858333333354</v>
      </c>
      <c r="W28" s="210">
        <v>7903.2391666666663</v>
      </c>
      <c r="X28" s="66">
        <v>4581.8874999999998</v>
      </c>
      <c r="Y28" s="209">
        <f t="shared" si="18"/>
        <v>3321.3516666666665</v>
      </c>
      <c r="Z28" s="70">
        <v>14148.723333333333</v>
      </c>
      <c r="AA28" s="208">
        <v>0.37429030390795137</v>
      </c>
      <c r="AB28" s="207">
        <f t="shared" si="7"/>
        <v>0.5328519995384744</v>
      </c>
      <c r="AC28" s="206">
        <v>13414.00916666667</v>
      </c>
      <c r="AD28" s="205">
        <v>0.35485417668835756</v>
      </c>
      <c r="AE28" s="204">
        <f t="shared" si="8"/>
        <v>0.58896619511156578</v>
      </c>
      <c r="AF28" s="203">
        <f t="shared" si="19"/>
        <v>734.714166666663</v>
      </c>
    </row>
    <row r="29" spans="1:32" ht="15" x14ac:dyDescent="0.2">
      <c r="A29" s="405"/>
      <c r="B29" s="216" t="s">
        <v>14</v>
      </c>
      <c r="C29" s="215">
        <f t="shared" si="0"/>
        <v>0.73458402758695929</v>
      </c>
      <c r="D29" s="210">
        <v>3375.5588384166663</v>
      </c>
      <c r="E29" s="214">
        <v>8.929702798793003E-2</v>
      </c>
      <c r="F29" s="206">
        <v>3017.0753208333331</v>
      </c>
      <c r="G29" s="213">
        <v>7.9813705632580847E-2</v>
      </c>
      <c r="H29" s="212">
        <f t="shared" si="13"/>
        <v>358.4835175833332</v>
      </c>
      <c r="I29" s="210">
        <v>4595.1977059793489</v>
      </c>
      <c r="J29" s="214">
        <v>0.12156135259469571</v>
      </c>
      <c r="K29" s="206">
        <v>4104.9680168598979</v>
      </c>
      <c r="L29" s="213">
        <v>0.10859281724472197</v>
      </c>
      <c r="M29" s="212">
        <f t="shared" si="14"/>
        <v>490.229689119451</v>
      </c>
      <c r="N29" s="210">
        <v>0</v>
      </c>
      <c r="O29" s="66">
        <v>0</v>
      </c>
      <c r="P29" s="211">
        <f t="shared" si="15"/>
        <v>0</v>
      </c>
      <c r="Q29" s="210">
        <v>332.0066666666666</v>
      </c>
      <c r="R29" s="66">
        <v>184.90749999999994</v>
      </c>
      <c r="S29" s="211">
        <f t="shared" si="16"/>
        <v>147.09916666666666</v>
      </c>
      <c r="T29" s="210">
        <v>4831.7966666666662</v>
      </c>
      <c r="U29" s="66">
        <v>4909.8291666666664</v>
      </c>
      <c r="V29" s="209">
        <f t="shared" si="17"/>
        <v>-78.032500000000255</v>
      </c>
      <c r="W29" s="210">
        <v>1409.0074999999999</v>
      </c>
      <c r="X29" s="66">
        <v>62.84583333333336</v>
      </c>
      <c r="Y29" s="209">
        <f t="shared" si="18"/>
        <v>1346.1616666666666</v>
      </c>
      <c r="Z29" s="70">
        <v>6572.8108333333321</v>
      </c>
      <c r="AA29" s="208">
        <v>0.17387712702968075</v>
      </c>
      <c r="AB29" s="207">
        <f t="shared" si="7"/>
        <v>0.51356397194604597</v>
      </c>
      <c r="AC29" s="206">
        <v>5157.5825000000004</v>
      </c>
      <c r="AD29" s="205">
        <v>0.13643867907051507</v>
      </c>
      <c r="AE29" s="204">
        <f t="shared" si="8"/>
        <v>0.58497858654385704</v>
      </c>
      <c r="AF29" s="203">
        <f t="shared" si="19"/>
        <v>1415.2283333333316</v>
      </c>
    </row>
    <row r="30" spans="1:32" ht="15" x14ac:dyDescent="0.2">
      <c r="A30" s="405"/>
      <c r="B30" s="202" t="s">
        <v>13</v>
      </c>
      <c r="C30" s="158">
        <f t="shared" si="0"/>
        <v>0.6952263407412631</v>
      </c>
      <c r="D30" s="153">
        <v>201.31564424999996</v>
      </c>
      <c r="E30" s="157">
        <v>5.3256037235697015E-3</v>
      </c>
      <c r="F30" s="149">
        <v>0</v>
      </c>
      <c r="G30" s="156">
        <v>0</v>
      </c>
      <c r="H30" s="155">
        <f t="shared" si="13"/>
        <v>201.31564424999996</v>
      </c>
      <c r="I30" s="153">
        <v>289.56849367265562</v>
      </c>
      <c r="J30" s="157">
        <v>7.6602444577854234E-3</v>
      </c>
      <c r="K30" s="149">
        <v>0</v>
      </c>
      <c r="L30" s="156">
        <v>0</v>
      </c>
      <c r="M30" s="155">
        <f t="shared" si="14"/>
        <v>289.56849367265562</v>
      </c>
      <c r="N30" s="153">
        <v>0</v>
      </c>
      <c r="O30" s="21">
        <v>0</v>
      </c>
      <c r="P30" s="154">
        <f t="shared" si="15"/>
        <v>0</v>
      </c>
      <c r="Q30" s="153">
        <v>197.49333333333331</v>
      </c>
      <c r="R30" s="21">
        <v>0</v>
      </c>
      <c r="S30" s="154">
        <f t="shared" si="16"/>
        <v>197.49333333333331</v>
      </c>
      <c r="T30" s="153">
        <v>673.25166666666667</v>
      </c>
      <c r="U30" s="21">
        <v>0</v>
      </c>
      <c r="V30" s="152">
        <f t="shared" si="17"/>
        <v>673.25166666666667</v>
      </c>
      <c r="W30" s="153">
        <v>156.21250000000001</v>
      </c>
      <c r="X30" s="21">
        <v>0</v>
      </c>
      <c r="Y30" s="152">
        <f t="shared" si="18"/>
        <v>156.21250000000001</v>
      </c>
      <c r="Z30" s="25">
        <v>1026.9575</v>
      </c>
      <c r="AA30" s="151">
        <v>2.7167132024553686E-2</v>
      </c>
      <c r="AB30" s="150">
        <f t="shared" si="7"/>
        <v>0.19603113493012123</v>
      </c>
      <c r="AC30" s="149">
        <v>0</v>
      </c>
      <c r="AD30" s="148">
        <v>0</v>
      </c>
      <c r="AE30" s="147">
        <f t="shared" si="8"/>
        <v>1</v>
      </c>
      <c r="AF30" s="146">
        <f t="shared" si="19"/>
        <v>1026.9575</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114.07916666666669</v>
      </c>
      <c r="R31" s="54">
        <v>0</v>
      </c>
      <c r="S31" s="196">
        <f t="shared" si="16"/>
        <v>114.07916666666669</v>
      </c>
      <c r="T31" s="195">
        <v>109.47750000000001</v>
      </c>
      <c r="U31" s="54">
        <v>0</v>
      </c>
      <c r="V31" s="194">
        <f t="shared" si="17"/>
        <v>109.47750000000001</v>
      </c>
      <c r="W31" s="195">
        <v>0</v>
      </c>
      <c r="X31" s="54">
        <v>0</v>
      </c>
      <c r="Y31" s="194">
        <f t="shared" si="18"/>
        <v>0</v>
      </c>
      <c r="Z31" s="58">
        <v>223.5566666666667</v>
      </c>
      <c r="AA31" s="193">
        <v>5.9139676941864436E-3</v>
      </c>
      <c r="AB31" s="192">
        <f t="shared" si="7"/>
        <v>0</v>
      </c>
      <c r="AC31" s="191">
        <v>0</v>
      </c>
      <c r="AD31" s="190">
        <v>0</v>
      </c>
      <c r="AE31" s="189">
        <f t="shared" si="8"/>
        <v>1</v>
      </c>
      <c r="AF31" s="188">
        <f t="shared" si="19"/>
        <v>223.5566666666667</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24.560833333333335</v>
      </c>
      <c r="R32" s="43">
        <v>0</v>
      </c>
      <c r="S32" s="182">
        <f t="shared" si="16"/>
        <v>24.560833333333335</v>
      </c>
      <c r="T32" s="181">
        <v>0.61499999999999999</v>
      </c>
      <c r="U32" s="43">
        <v>0</v>
      </c>
      <c r="V32" s="180">
        <f t="shared" si="17"/>
        <v>0.61499999999999999</v>
      </c>
      <c r="W32" s="181">
        <v>5.7733333333333299</v>
      </c>
      <c r="X32" s="43">
        <v>0</v>
      </c>
      <c r="Y32" s="180">
        <f t="shared" si="18"/>
        <v>5.7733333333333299</v>
      </c>
      <c r="Z32" s="47">
        <v>30.949166666666663</v>
      </c>
      <c r="AA32" s="179">
        <v>8.1872920435680093E-4</v>
      </c>
      <c r="AB32" s="178">
        <f t="shared" si="7"/>
        <v>0</v>
      </c>
      <c r="AC32" s="177">
        <v>0</v>
      </c>
      <c r="AD32" s="176">
        <v>0</v>
      </c>
      <c r="AE32" s="175">
        <f t="shared" si="8"/>
        <v>1</v>
      </c>
      <c r="AF32" s="174">
        <f t="shared" si="19"/>
        <v>30.949166666666663</v>
      </c>
    </row>
    <row r="33" spans="1:32" ht="15" x14ac:dyDescent="0.2">
      <c r="A33" s="405"/>
      <c r="B33" s="173" t="s">
        <v>10</v>
      </c>
      <c r="C33" s="172">
        <f t="shared" si="0"/>
        <v>0.69536282897265544</v>
      </c>
      <c r="D33" s="167">
        <f>SUM(D21:D32)</f>
        <v>28645.450589083335</v>
      </c>
      <c r="E33" s="171">
        <v>0.75778670301006246</v>
      </c>
      <c r="F33" s="163">
        <f>SUM(F21:F32)</f>
        <v>28382.306354166663</v>
      </c>
      <c r="G33" s="170">
        <v>0.75082548615309319</v>
      </c>
      <c r="H33" s="169">
        <f>SUM(H21:H32)</f>
        <v>263.14423491667014</v>
      </c>
      <c r="I33" s="167">
        <f>SUM(I21:I32)</f>
        <v>41194.969583583814</v>
      </c>
      <c r="J33" s="171">
        <v>1.0897716579553631</v>
      </c>
      <c r="K33" s="163">
        <f>SUM(K21:K32)</f>
        <v>40676.894443351921</v>
      </c>
      <c r="L33" s="170">
        <v>1.0760664994775575</v>
      </c>
      <c r="M33" s="169">
        <f t="shared" ref="M33:Z33" si="20">SUM(M21:M32)</f>
        <v>518.07514023189151</v>
      </c>
      <c r="N33" s="167">
        <f t="shared" si="20"/>
        <v>0</v>
      </c>
      <c r="O33" s="32">
        <f t="shared" si="20"/>
        <v>0</v>
      </c>
      <c r="P33" s="168">
        <f t="shared" si="20"/>
        <v>0</v>
      </c>
      <c r="Q33" s="167">
        <f t="shared" si="20"/>
        <v>2317.0658333333336</v>
      </c>
      <c r="R33" s="32">
        <f t="shared" si="20"/>
        <v>784.21333333333314</v>
      </c>
      <c r="S33" s="168">
        <f t="shared" si="20"/>
        <v>1532.8525</v>
      </c>
      <c r="T33" s="167">
        <f t="shared" si="20"/>
        <v>39939.639166666668</v>
      </c>
      <c r="U33" s="32">
        <f t="shared" si="20"/>
        <v>38386.859166666662</v>
      </c>
      <c r="V33" s="166">
        <f t="shared" si="20"/>
        <v>1552.7800000000013</v>
      </c>
      <c r="W33" s="167">
        <f t="shared" si="20"/>
        <v>12384.919166666665</v>
      </c>
      <c r="X33" s="32">
        <f t="shared" si="20"/>
        <v>11571.989999999998</v>
      </c>
      <c r="Y33" s="166">
        <f t="shared" si="20"/>
        <v>812.92916666666758</v>
      </c>
      <c r="Z33" s="36">
        <f t="shared" si="20"/>
        <v>54641.624166666661</v>
      </c>
      <c r="AA33" s="165">
        <v>1.4454894362930077</v>
      </c>
      <c r="AB33" s="164">
        <f t="shared" si="7"/>
        <v>0.52424229744177486</v>
      </c>
      <c r="AC33" s="163">
        <f>SUM(AC21:AC32)</f>
        <v>50743.0625</v>
      </c>
      <c r="AD33" s="162">
        <v>1.3423568928839407</v>
      </c>
      <c r="AE33" s="161">
        <f t="shared" si="8"/>
        <v>0.5593337287075778</v>
      </c>
      <c r="AF33" s="160">
        <f>SUM(AF21:AF32)</f>
        <v>3898.561666666667</v>
      </c>
    </row>
    <row r="34" spans="1:32" ht="15" x14ac:dyDescent="0.2">
      <c r="A34" s="405"/>
      <c r="B34" s="159" t="s">
        <v>9</v>
      </c>
      <c r="C34" s="158">
        <f t="shared" si="0"/>
        <v>0.69537135814920903</v>
      </c>
      <c r="D34" s="153">
        <f>SUM(D24:D29)</f>
        <v>28441.343938500002</v>
      </c>
      <c r="E34" s="157">
        <v>0.75238726600951777</v>
      </c>
      <c r="F34" s="149">
        <f>SUM(F24:F29)</f>
        <v>28382.306354166663</v>
      </c>
      <c r="G34" s="156">
        <v>0.75082548615309319</v>
      </c>
      <c r="H34" s="155">
        <f>SUM(H24:H29)</f>
        <v>59.037584333336895</v>
      </c>
      <c r="I34" s="153">
        <f>SUM(I24:I29)</f>
        <v>40900.942503871738</v>
      </c>
      <c r="J34" s="157">
        <v>1.0819934660697867</v>
      </c>
      <c r="K34" s="149">
        <f>SUM(K24:K29)</f>
        <v>40676.894443351921</v>
      </c>
      <c r="L34" s="156">
        <v>1.0760664994775575</v>
      </c>
      <c r="M34" s="155">
        <f t="shared" ref="M34:Z34" si="21">SUM(M24:M29)</f>
        <v>224.04806051980938</v>
      </c>
      <c r="N34" s="153">
        <f t="shared" si="21"/>
        <v>0</v>
      </c>
      <c r="O34" s="21">
        <f t="shared" si="21"/>
        <v>0</v>
      </c>
      <c r="P34" s="154">
        <f t="shared" si="21"/>
        <v>0</v>
      </c>
      <c r="Q34" s="153">
        <f t="shared" si="21"/>
        <v>1898.5433333333333</v>
      </c>
      <c r="R34" s="21">
        <f t="shared" si="21"/>
        <v>784.21333333333314</v>
      </c>
      <c r="S34" s="154">
        <f t="shared" si="21"/>
        <v>1114.3300000000002</v>
      </c>
      <c r="T34" s="153">
        <f t="shared" si="21"/>
        <v>39062.33666666667</v>
      </c>
      <c r="U34" s="21">
        <f t="shared" si="21"/>
        <v>38386.859166666662</v>
      </c>
      <c r="V34" s="152">
        <f t="shared" si="21"/>
        <v>675.47750000000178</v>
      </c>
      <c r="W34" s="153">
        <f t="shared" si="21"/>
        <v>12220.531666666666</v>
      </c>
      <c r="X34" s="21">
        <f t="shared" si="21"/>
        <v>11571.989999999998</v>
      </c>
      <c r="Y34" s="152">
        <f t="shared" si="21"/>
        <v>648.54166666666765</v>
      </c>
      <c r="Z34" s="25">
        <f t="shared" si="21"/>
        <v>53181.411666666667</v>
      </c>
      <c r="AA34" s="151">
        <v>1.4068609772074046</v>
      </c>
      <c r="AB34" s="150">
        <f t="shared" si="7"/>
        <v>0.53479858934106894</v>
      </c>
      <c r="AC34" s="149">
        <f>SUM(AC24:AC29)</f>
        <v>50743.0625</v>
      </c>
      <c r="AD34" s="148">
        <v>1.3423568928839407</v>
      </c>
      <c r="AE34" s="147">
        <f t="shared" si="8"/>
        <v>0.5593337287075778</v>
      </c>
      <c r="AF34" s="146">
        <f>SUM(AF24:AF29)</f>
        <v>2438.3491666666669</v>
      </c>
    </row>
    <row r="35" spans="1:32" ht="15.75" thickBot="1" x14ac:dyDescent="0.25">
      <c r="A35" s="406"/>
      <c r="B35" s="261" t="s">
        <v>8</v>
      </c>
      <c r="C35" s="260">
        <f t="shared" si="0"/>
        <v>0.69417636900383151</v>
      </c>
      <c r="D35" s="255">
        <f>SUM(D21:D23,D30:D32)</f>
        <v>204.10665058333331</v>
      </c>
      <c r="E35" s="259">
        <v>5.3994370005446806E-3</v>
      </c>
      <c r="F35" s="249">
        <f>SUM(F21:F23,F30:F32)</f>
        <v>0</v>
      </c>
      <c r="G35" s="258">
        <v>0</v>
      </c>
      <c r="H35" s="257">
        <f>SUM(H21:H23,H30:H32)</f>
        <v>204.10665058333331</v>
      </c>
      <c r="I35" s="255">
        <f>SUM(I21:I23,I30:I32)</f>
        <v>294.02707971208213</v>
      </c>
      <c r="J35" s="259">
        <v>7.778191885576673E-3</v>
      </c>
      <c r="K35" s="249">
        <f>SUM(K21:K23,K30:K32)</f>
        <v>0</v>
      </c>
      <c r="L35" s="258">
        <v>0</v>
      </c>
      <c r="M35" s="257">
        <f t="shared" ref="M35:Z35" si="22">SUM(M21:M23,M30:M32)</f>
        <v>294.02707971208213</v>
      </c>
      <c r="N35" s="255">
        <f t="shared" si="22"/>
        <v>0</v>
      </c>
      <c r="O35" s="254">
        <f t="shared" si="22"/>
        <v>0</v>
      </c>
      <c r="P35" s="256">
        <f t="shared" si="22"/>
        <v>0</v>
      </c>
      <c r="Q35" s="255">
        <f t="shared" si="22"/>
        <v>418.52249999999998</v>
      </c>
      <c r="R35" s="254">
        <f t="shared" si="22"/>
        <v>0</v>
      </c>
      <c r="S35" s="256">
        <f t="shared" si="22"/>
        <v>418.52249999999998</v>
      </c>
      <c r="T35" s="255">
        <f t="shared" si="22"/>
        <v>877.30250000000001</v>
      </c>
      <c r="U35" s="254">
        <f t="shared" si="22"/>
        <v>0</v>
      </c>
      <c r="V35" s="253">
        <f t="shared" si="22"/>
        <v>877.30250000000001</v>
      </c>
      <c r="W35" s="255">
        <f t="shared" si="22"/>
        <v>164.38749999999999</v>
      </c>
      <c r="X35" s="254">
        <f t="shared" si="22"/>
        <v>0</v>
      </c>
      <c r="Y35" s="253">
        <f t="shared" si="22"/>
        <v>164.38749999999999</v>
      </c>
      <c r="Z35" s="252">
        <f t="shared" si="22"/>
        <v>1460.2124999999999</v>
      </c>
      <c r="AA35" s="251">
        <v>3.8628459085603445E-2</v>
      </c>
      <c r="AB35" s="250">
        <f t="shared" si="7"/>
        <v>0.13977873123489445</v>
      </c>
      <c r="AC35" s="249">
        <f>SUM(AC21:AC23,AC30:AC32)</f>
        <v>0</v>
      </c>
      <c r="AD35" s="248">
        <v>0</v>
      </c>
      <c r="AE35" s="247">
        <f t="shared" si="8"/>
        <v>1</v>
      </c>
      <c r="AF35" s="246">
        <f>SUM(AF21:AF23,AF30:AF32)</f>
        <v>1460.2124999999999</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11.345000000000001</v>
      </c>
      <c r="R36" s="88">
        <v>0</v>
      </c>
      <c r="S36" s="240">
        <f t="shared" ref="S36:S47" si="26">Q36-R36</f>
        <v>11.345000000000001</v>
      </c>
      <c r="T36" s="239">
        <v>0.97</v>
      </c>
      <c r="U36" s="88">
        <v>0</v>
      </c>
      <c r="V36" s="238">
        <f t="shared" ref="V36:V47" si="27">T36-U36</f>
        <v>0.97</v>
      </c>
      <c r="W36" s="239">
        <v>6.6399999999999988</v>
      </c>
      <c r="X36" s="88">
        <v>0</v>
      </c>
      <c r="Y36" s="238">
        <f t="shared" ref="Y36:Y47" si="28">W36-X36</f>
        <v>6.6399999999999988</v>
      </c>
      <c r="Z36" s="92">
        <v>18.954999999999998</v>
      </c>
      <c r="AA36" s="237">
        <v>5.0143553898327354E-4</v>
      </c>
      <c r="AB36" s="236">
        <f t="shared" si="7"/>
        <v>0</v>
      </c>
      <c r="AC36" s="235">
        <v>0</v>
      </c>
      <c r="AD36" s="234">
        <v>0</v>
      </c>
      <c r="AE36" s="233">
        <f t="shared" si="8"/>
        <v>1</v>
      </c>
      <c r="AF36" s="232">
        <f t="shared" ref="AF36:AF47" si="29">Z36-AC36</f>
        <v>18.954999999999998</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9.0850000000000009</v>
      </c>
      <c r="R37" s="66">
        <v>0</v>
      </c>
      <c r="S37" s="211">
        <f t="shared" si="26"/>
        <v>9.0850000000000009</v>
      </c>
      <c r="T37" s="210">
        <v>0</v>
      </c>
      <c r="U37" s="66">
        <v>0</v>
      </c>
      <c r="V37" s="209">
        <f t="shared" si="27"/>
        <v>0</v>
      </c>
      <c r="W37" s="210">
        <v>5.6299999999996544</v>
      </c>
      <c r="X37" s="66">
        <v>0</v>
      </c>
      <c r="Y37" s="209">
        <f t="shared" si="28"/>
        <v>5.6299999999996544</v>
      </c>
      <c r="Z37" s="70">
        <v>14.714999999999655</v>
      </c>
      <c r="AA37" s="208">
        <v>3.8927058592132404E-4</v>
      </c>
      <c r="AB37" s="207">
        <f t="shared" si="7"/>
        <v>0</v>
      </c>
      <c r="AC37" s="206">
        <v>0</v>
      </c>
      <c r="AD37" s="205">
        <v>0</v>
      </c>
      <c r="AE37" s="204">
        <f t="shared" si="8"/>
        <v>1</v>
      </c>
      <c r="AF37" s="203">
        <f t="shared" si="29"/>
        <v>14.714999999999655</v>
      </c>
    </row>
    <row r="38" spans="1:32" ht="15" x14ac:dyDescent="0.2">
      <c r="A38" s="405"/>
      <c r="B38" s="231" t="s">
        <v>20</v>
      </c>
      <c r="C38" s="230">
        <f t="shared" si="0"/>
        <v>0.62119774736562727</v>
      </c>
      <c r="D38" s="225">
        <v>7.6809392499999989</v>
      </c>
      <c r="E38" s="229">
        <v>2.0319155435091164E-4</v>
      </c>
      <c r="F38" s="221">
        <v>0</v>
      </c>
      <c r="G38" s="228">
        <v>0</v>
      </c>
      <c r="H38" s="227">
        <f t="shared" si="23"/>
        <v>7.6809392499999989</v>
      </c>
      <c r="I38" s="225">
        <v>12.364724892473118</v>
      </c>
      <c r="J38" s="229">
        <v>3.2709641207265402E-4</v>
      </c>
      <c r="K38" s="221">
        <v>0</v>
      </c>
      <c r="L38" s="228">
        <v>0</v>
      </c>
      <c r="M38" s="227">
        <f t="shared" si="24"/>
        <v>12.364724892473118</v>
      </c>
      <c r="N38" s="225">
        <v>0</v>
      </c>
      <c r="O38" s="77">
        <v>0</v>
      </c>
      <c r="P38" s="226">
        <f t="shared" si="25"/>
        <v>0</v>
      </c>
      <c r="Q38" s="225">
        <v>36.644999999999996</v>
      </c>
      <c r="R38" s="77">
        <v>0</v>
      </c>
      <c r="S38" s="226">
        <f t="shared" si="26"/>
        <v>36.644999999999996</v>
      </c>
      <c r="T38" s="225">
        <v>62.642499999999998</v>
      </c>
      <c r="U38" s="77">
        <v>0</v>
      </c>
      <c r="V38" s="224">
        <f t="shared" si="27"/>
        <v>62.642499999999998</v>
      </c>
      <c r="W38" s="225">
        <v>0</v>
      </c>
      <c r="X38" s="77">
        <v>0</v>
      </c>
      <c r="Y38" s="224">
        <f t="shared" si="28"/>
        <v>0</v>
      </c>
      <c r="Z38" s="81">
        <v>99.287499999999994</v>
      </c>
      <c r="AA38" s="223">
        <v>2.6265513625324068E-3</v>
      </c>
      <c r="AB38" s="222">
        <f t="shared" si="7"/>
        <v>7.7360586680095669E-2</v>
      </c>
      <c r="AC38" s="221">
        <v>0</v>
      </c>
      <c r="AD38" s="220">
        <v>0</v>
      </c>
      <c r="AE38" s="219">
        <f t="shared" si="8"/>
        <v>1</v>
      </c>
      <c r="AF38" s="218">
        <f t="shared" si="29"/>
        <v>99.287499999999994</v>
      </c>
    </row>
    <row r="39" spans="1:32" ht="15" x14ac:dyDescent="0.2">
      <c r="A39" s="405"/>
      <c r="B39" s="201" t="s">
        <v>19</v>
      </c>
      <c r="C39" s="200">
        <f t="shared" si="0"/>
        <v>0.59815182811546597</v>
      </c>
      <c r="D39" s="195">
        <v>438.2671105</v>
      </c>
      <c r="E39" s="199">
        <v>1.1593917424015268E-2</v>
      </c>
      <c r="F39" s="191">
        <v>385.80668000000003</v>
      </c>
      <c r="G39" s="198">
        <v>1.0206129285528812E-2</v>
      </c>
      <c r="H39" s="197">
        <f t="shared" si="23"/>
        <v>52.460430499999973</v>
      </c>
      <c r="I39" s="195">
        <v>732.70211658602148</v>
      </c>
      <c r="J39" s="199">
        <v>1.9382900593220627E-2</v>
      </c>
      <c r="K39" s="191">
        <v>648.73014495048096</v>
      </c>
      <c r="L39" s="198">
        <v>1.7161506199904197E-2</v>
      </c>
      <c r="M39" s="197">
        <f t="shared" si="24"/>
        <v>83.971971635540513</v>
      </c>
      <c r="N39" s="195">
        <v>0</v>
      </c>
      <c r="O39" s="54">
        <v>0</v>
      </c>
      <c r="P39" s="196">
        <f t="shared" si="25"/>
        <v>0</v>
      </c>
      <c r="Q39" s="195">
        <v>64.84</v>
      </c>
      <c r="R39" s="54">
        <v>33.505000000000003</v>
      </c>
      <c r="S39" s="196">
        <f t="shared" si="26"/>
        <v>31.335000000000001</v>
      </c>
      <c r="T39" s="195">
        <v>441.41249999999997</v>
      </c>
      <c r="U39" s="54">
        <v>733.375</v>
      </c>
      <c r="V39" s="194">
        <f t="shared" si="27"/>
        <v>-291.96250000000003</v>
      </c>
      <c r="W39" s="195">
        <v>0</v>
      </c>
      <c r="X39" s="54">
        <v>0</v>
      </c>
      <c r="Y39" s="194">
        <f t="shared" si="28"/>
        <v>0</v>
      </c>
      <c r="Z39" s="58">
        <v>506.25249999999994</v>
      </c>
      <c r="AA39" s="193">
        <v>1.3392402806601407E-2</v>
      </c>
      <c r="AB39" s="192">
        <f t="shared" si="7"/>
        <v>0.86570853576031737</v>
      </c>
      <c r="AC39" s="191">
        <v>766.88</v>
      </c>
      <c r="AD39" s="190">
        <v>2.0287042273312465E-2</v>
      </c>
      <c r="AE39" s="189">
        <f t="shared" si="8"/>
        <v>0.50308611516795332</v>
      </c>
      <c r="AF39" s="188">
        <f t="shared" si="29"/>
        <v>-260.62750000000005</v>
      </c>
    </row>
    <row r="40" spans="1:32" ht="15" x14ac:dyDescent="0.2">
      <c r="A40" s="405"/>
      <c r="B40" s="217" t="s">
        <v>18</v>
      </c>
      <c r="C40" s="215">
        <f t="shared" si="0"/>
        <v>0.6394924654072035</v>
      </c>
      <c r="D40" s="210">
        <v>2322.8674300000002</v>
      </c>
      <c r="E40" s="214">
        <v>6.1449131192231159E-2</v>
      </c>
      <c r="F40" s="206">
        <v>2523.8164942500002</v>
      </c>
      <c r="G40" s="213">
        <v>6.6765037436017402E-2</v>
      </c>
      <c r="H40" s="212">
        <f t="shared" si="23"/>
        <v>-200.94906424999999</v>
      </c>
      <c r="I40" s="210">
        <v>3632.3609043945344</v>
      </c>
      <c r="J40" s="214">
        <v>9.6090469421094393E-2</v>
      </c>
      <c r="K40" s="206">
        <v>3960.6103236118252</v>
      </c>
      <c r="L40" s="213">
        <v>0.10477397906221424</v>
      </c>
      <c r="M40" s="212">
        <f t="shared" si="24"/>
        <v>-328.24941921729078</v>
      </c>
      <c r="N40" s="210">
        <v>0</v>
      </c>
      <c r="O40" s="66">
        <v>0</v>
      </c>
      <c r="P40" s="211">
        <f t="shared" si="25"/>
        <v>0</v>
      </c>
      <c r="Q40" s="210">
        <v>188.315</v>
      </c>
      <c r="R40" s="66">
        <v>59.852499999999999</v>
      </c>
      <c r="S40" s="211">
        <f t="shared" si="26"/>
        <v>128.46250000000001</v>
      </c>
      <c r="T40" s="210">
        <v>4836.5025000000005</v>
      </c>
      <c r="U40" s="66">
        <v>4815.642499999999</v>
      </c>
      <c r="V40" s="209">
        <f t="shared" si="27"/>
        <v>20.860000000001492</v>
      </c>
      <c r="W40" s="210">
        <v>0</v>
      </c>
      <c r="X40" s="66">
        <v>0</v>
      </c>
      <c r="Y40" s="209">
        <f t="shared" si="28"/>
        <v>0</v>
      </c>
      <c r="Z40" s="70">
        <v>5024.8175000000001</v>
      </c>
      <c r="AA40" s="208">
        <v>0.13292651392271618</v>
      </c>
      <c r="AB40" s="207">
        <f t="shared" si="7"/>
        <v>0.46227896436039723</v>
      </c>
      <c r="AC40" s="206">
        <v>4875.494999999999</v>
      </c>
      <c r="AD40" s="205">
        <v>0.1289763368040939</v>
      </c>
      <c r="AE40" s="204">
        <f t="shared" si="8"/>
        <v>0.51765338581005638</v>
      </c>
      <c r="AF40" s="203">
        <f t="shared" si="29"/>
        <v>149.32250000000113</v>
      </c>
    </row>
    <row r="41" spans="1:32" ht="15" x14ac:dyDescent="0.2">
      <c r="A41" s="405"/>
      <c r="B41" s="217" t="s">
        <v>17</v>
      </c>
      <c r="C41" s="215">
        <f t="shared" si="0"/>
        <v>0.68656376577402178</v>
      </c>
      <c r="D41" s="210">
        <v>5714.9972077500006</v>
      </c>
      <c r="E41" s="214">
        <v>0.15118452678216959</v>
      </c>
      <c r="F41" s="206">
        <v>5592.0274079999999</v>
      </c>
      <c r="G41" s="213">
        <v>0.14793148396048655</v>
      </c>
      <c r="H41" s="212">
        <f t="shared" si="23"/>
        <v>122.96979975000067</v>
      </c>
      <c r="I41" s="210">
        <v>8324.0588750077677</v>
      </c>
      <c r="J41" s="214">
        <v>0.22020463985850813</v>
      </c>
      <c r="K41" s="206">
        <v>8147.1950063814111</v>
      </c>
      <c r="L41" s="213">
        <v>0.21552588345422999</v>
      </c>
      <c r="M41" s="212">
        <f t="shared" si="24"/>
        <v>176.86386862635663</v>
      </c>
      <c r="N41" s="210">
        <v>0</v>
      </c>
      <c r="O41" s="66">
        <v>0</v>
      </c>
      <c r="P41" s="211">
        <f t="shared" si="25"/>
        <v>0</v>
      </c>
      <c r="Q41" s="210">
        <v>310.72749999999996</v>
      </c>
      <c r="R41" s="66">
        <v>104.095</v>
      </c>
      <c r="S41" s="211">
        <f t="shared" si="26"/>
        <v>206.63249999999996</v>
      </c>
      <c r="T41" s="210">
        <v>7663.6725000000006</v>
      </c>
      <c r="U41" s="66">
        <v>10001.2075</v>
      </c>
      <c r="V41" s="209">
        <f t="shared" si="27"/>
        <v>-2337.5349999999999</v>
      </c>
      <c r="W41" s="210">
        <v>1872.8650000000005</v>
      </c>
      <c r="X41" s="66">
        <v>105.1749999999999</v>
      </c>
      <c r="Y41" s="209">
        <f t="shared" si="28"/>
        <v>1767.6900000000005</v>
      </c>
      <c r="Z41" s="70">
        <v>9847.2650000000012</v>
      </c>
      <c r="AA41" s="208">
        <v>0.26049953219657745</v>
      </c>
      <c r="AB41" s="207">
        <f t="shared" si="7"/>
        <v>0.58036390893816703</v>
      </c>
      <c r="AC41" s="206">
        <v>10210.477499999999</v>
      </c>
      <c r="AD41" s="205">
        <v>0.27010795518621655</v>
      </c>
      <c r="AE41" s="204">
        <f t="shared" si="8"/>
        <v>0.54767540577803542</v>
      </c>
      <c r="AF41" s="203">
        <f t="shared" si="29"/>
        <v>-363.21249999999782</v>
      </c>
    </row>
    <row r="42" spans="1:32" ht="15" x14ac:dyDescent="0.2">
      <c r="A42" s="405"/>
      <c r="B42" s="217" t="s">
        <v>16</v>
      </c>
      <c r="C42" s="215">
        <f t="shared" si="0"/>
        <v>0.68709222381833523</v>
      </c>
      <c r="D42" s="210">
        <v>8585.6415395000004</v>
      </c>
      <c r="E42" s="214">
        <v>0.22712454723694883</v>
      </c>
      <c r="F42" s="206">
        <v>9385.3055787500016</v>
      </c>
      <c r="G42" s="213">
        <v>0.24827885852291962</v>
      </c>
      <c r="H42" s="212">
        <f t="shared" si="23"/>
        <v>-799.66403925000122</v>
      </c>
      <c r="I42" s="210">
        <v>12495.617388576375</v>
      </c>
      <c r="J42" s="214">
        <v>0.3305590419503856</v>
      </c>
      <c r="K42" s="206">
        <v>13675.029403296745</v>
      </c>
      <c r="L42" s="213">
        <v>0.36175920560383895</v>
      </c>
      <c r="M42" s="212">
        <f t="shared" si="24"/>
        <v>-1179.4120147203703</v>
      </c>
      <c r="N42" s="210">
        <v>0</v>
      </c>
      <c r="O42" s="66">
        <v>0</v>
      </c>
      <c r="P42" s="211">
        <f t="shared" si="25"/>
        <v>0</v>
      </c>
      <c r="Q42" s="210">
        <v>514.20000000000005</v>
      </c>
      <c r="R42" s="66">
        <v>147.0625</v>
      </c>
      <c r="S42" s="211">
        <f t="shared" si="26"/>
        <v>367.13750000000005</v>
      </c>
      <c r="T42" s="210">
        <v>11062.4925</v>
      </c>
      <c r="U42" s="66">
        <v>12287.4125</v>
      </c>
      <c r="V42" s="209">
        <f t="shared" si="27"/>
        <v>-1224.92</v>
      </c>
      <c r="W42" s="210">
        <v>3490.1999999999989</v>
      </c>
      <c r="X42" s="66">
        <v>4697.3550000000014</v>
      </c>
      <c r="Y42" s="209">
        <f t="shared" si="28"/>
        <v>-1207.1550000000025</v>
      </c>
      <c r="Z42" s="70">
        <v>15066.8925</v>
      </c>
      <c r="AA42" s="208">
        <v>0.39857954954051922</v>
      </c>
      <c r="AB42" s="207">
        <f t="shared" si="7"/>
        <v>0.56983492379068879</v>
      </c>
      <c r="AC42" s="206">
        <v>17131.830000000002</v>
      </c>
      <c r="AD42" s="205">
        <v>0.45320540296943812</v>
      </c>
      <c r="AE42" s="204">
        <f t="shared" si="8"/>
        <v>0.54782854947486637</v>
      </c>
      <c r="AF42" s="203">
        <f t="shared" si="29"/>
        <v>-2064.9375000000018</v>
      </c>
    </row>
    <row r="43" spans="1:32" ht="15" x14ac:dyDescent="0.2">
      <c r="A43" s="405"/>
      <c r="B43" s="217" t="s">
        <v>15</v>
      </c>
      <c r="C43" s="215">
        <f t="shared" si="0"/>
        <v>0.73426767403314341</v>
      </c>
      <c r="D43" s="210">
        <v>6663.6083995000008</v>
      </c>
      <c r="E43" s="214">
        <v>0.1762790856964786</v>
      </c>
      <c r="F43" s="206">
        <v>8494.7046354999984</v>
      </c>
      <c r="G43" s="213">
        <v>0.22471890261799998</v>
      </c>
      <c r="H43" s="212">
        <f t="shared" si="23"/>
        <v>-1831.0962359999976</v>
      </c>
      <c r="I43" s="210">
        <v>9075.1760361429424</v>
      </c>
      <c r="J43" s="214">
        <v>0.24007469201009887</v>
      </c>
      <c r="K43" s="206">
        <v>11560.98296712019</v>
      </c>
      <c r="L43" s="213">
        <v>0.3058342246179489</v>
      </c>
      <c r="M43" s="212">
        <f t="shared" si="24"/>
        <v>-2485.8069309772472</v>
      </c>
      <c r="N43" s="210">
        <v>0</v>
      </c>
      <c r="O43" s="66">
        <v>0</v>
      </c>
      <c r="P43" s="211">
        <f t="shared" si="25"/>
        <v>0</v>
      </c>
      <c r="Q43" s="210">
        <v>372.54</v>
      </c>
      <c r="R43" s="66">
        <v>156.23249999999999</v>
      </c>
      <c r="S43" s="211">
        <f t="shared" si="26"/>
        <v>216.30750000000003</v>
      </c>
      <c r="T43" s="210">
        <v>5184.1424999999999</v>
      </c>
      <c r="U43" s="66">
        <v>8730.625</v>
      </c>
      <c r="V43" s="209">
        <f t="shared" si="27"/>
        <v>-3546.4825000000001</v>
      </c>
      <c r="W43" s="210">
        <v>5856.6374999999989</v>
      </c>
      <c r="X43" s="66">
        <v>5544.8049999999994</v>
      </c>
      <c r="Y43" s="209">
        <f t="shared" si="28"/>
        <v>311.83249999999953</v>
      </c>
      <c r="Z43" s="70">
        <v>11413.32</v>
      </c>
      <c r="AA43" s="208">
        <v>0.30192794860398708</v>
      </c>
      <c r="AB43" s="207">
        <f t="shared" si="7"/>
        <v>0.58384487594319623</v>
      </c>
      <c r="AC43" s="206">
        <v>14431.662499999999</v>
      </c>
      <c r="AD43" s="205">
        <v>0.38177517631399727</v>
      </c>
      <c r="AE43" s="204">
        <f t="shared" si="8"/>
        <v>0.58861580469332619</v>
      </c>
      <c r="AF43" s="203">
        <f t="shared" si="29"/>
        <v>-3018.3424999999988</v>
      </c>
    </row>
    <row r="44" spans="1:32" ht="15" x14ac:dyDescent="0.2">
      <c r="A44" s="405"/>
      <c r="B44" s="216" t="s">
        <v>14</v>
      </c>
      <c r="C44" s="215">
        <f t="shared" si="0"/>
        <v>0.73692409833934647</v>
      </c>
      <c r="D44" s="210">
        <v>3431.7264755000001</v>
      </c>
      <c r="E44" s="214">
        <v>9.078288656742349E-2</v>
      </c>
      <c r="F44" s="206">
        <v>3744.4693057499999</v>
      </c>
      <c r="G44" s="213">
        <v>9.9056184927069718E-2</v>
      </c>
      <c r="H44" s="212">
        <f t="shared" si="23"/>
        <v>-312.74283024999977</v>
      </c>
      <c r="I44" s="210">
        <v>4656.8248795681575</v>
      </c>
      <c r="J44" s="214">
        <v>0.12319163774397135</v>
      </c>
      <c r="K44" s="206">
        <v>5096.5114344359172</v>
      </c>
      <c r="L44" s="213">
        <v>0.1348231052013637</v>
      </c>
      <c r="M44" s="212">
        <f t="shared" si="24"/>
        <v>-439.6865548677597</v>
      </c>
      <c r="N44" s="210">
        <v>0</v>
      </c>
      <c r="O44" s="66">
        <v>0</v>
      </c>
      <c r="P44" s="211">
        <f t="shared" si="25"/>
        <v>0</v>
      </c>
      <c r="Q44" s="210">
        <v>253.02249999999998</v>
      </c>
      <c r="R44" s="66">
        <v>142.8075</v>
      </c>
      <c r="S44" s="211">
        <f t="shared" si="26"/>
        <v>110.21499999999997</v>
      </c>
      <c r="T44" s="210">
        <v>3912.5974999999999</v>
      </c>
      <c r="U44" s="66">
        <v>6217.5625000000018</v>
      </c>
      <c r="V44" s="209">
        <f t="shared" si="27"/>
        <v>-2304.965000000002</v>
      </c>
      <c r="W44" s="210">
        <v>1457.7274999999995</v>
      </c>
      <c r="X44" s="66">
        <v>0</v>
      </c>
      <c r="Y44" s="209">
        <f t="shared" si="28"/>
        <v>1457.7274999999995</v>
      </c>
      <c r="Z44" s="70">
        <v>5623.3474999999999</v>
      </c>
      <c r="AA44" s="208">
        <v>0.14876002556332069</v>
      </c>
      <c r="AB44" s="207">
        <f t="shared" si="7"/>
        <v>0.61026398875402954</v>
      </c>
      <c r="AC44" s="206">
        <v>6360.3700000000017</v>
      </c>
      <c r="AD44" s="205">
        <v>0.16825721764018939</v>
      </c>
      <c r="AE44" s="204">
        <f t="shared" si="8"/>
        <v>0.58871878613193873</v>
      </c>
      <c r="AF44" s="203">
        <f t="shared" si="29"/>
        <v>-737.02250000000186</v>
      </c>
    </row>
    <row r="45" spans="1:32" ht="15" x14ac:dyDescent="0.2">
      <c r="A45" s="405"/>
      <c r="B45" s="202" t="s">
        <v>13</v>
      </c>
      <c r="C45" s="158">
        <f t="shared" si="0"/>
        <v>0.70753345853175531</v>
      </c>
      <c r="D45" s="153">
        <v>162.03129275000001</v>
      </c>
      <c r="E45" s="157">
        <v>4.2863755532710542E-3</v>
      </c>
      <c r="F45" s="149">
        <v>0</v>
      </c>
      <c r="G45" s="156">
        <v>0</v>
      </c>
      <c r="H45" s="155">
        <f t="shared" si="23"/>
        <v>162.03129275000001</v>
      </c>
      <c r="I45" s="153">
        <v>229.00866495591708</v>
      </c>
      <c r="J45" s="157">
        <v>6.0581948480089784E-3</v>
      </c>
      <c r="K45" s="149">
        <v>0</v>
      </c>
      <c r="L45" s="156">
        <v>0</v>
      </c>
      <c r="M45" s="155">
        <f t="shared" si="24"/>
        <v>229.00866495591708</v>
      </c>
      <c r="N45" s="153">
        <v>0</v>
      </c>
      <c r="O45" s="21">
        <v>0</v>
      </c>
      <c r="P45" s="154">
        <f t="shared" si="25"/>
        <v>0</v>
      </c>
      <c r="Q45" s="153">
        <v>148.82</v>
      </c>
      <c r="R45" s="21">
        <v>0</v>
      </c>
      <c r="S45" s="154">
        <f t="shared" si="26"/>
        <v>148.82</v>
      </c>
      <c r="T45" s="153">
        <v>134.99999999999997</v>
      </c>
      <c r="U45" s="21">
        <v>0</v>
      </c>
      <c r="V45" s="152">
        <f t="shared" si="27"/>
        <v>134.99999999999997</v>
      </c>
      <c r="W45" s="153">
        <v>0</v>
      </c>
      <c r="X45" s="21">
        <v>0</v>
      </c>
      <c r="Y45" s="152">
        <f t="shared" si="28"/>
        <v>0</v>
      </c>
      <c r="Z45" s="25">
        <v>283.81999999999994</v>
      </c>
      <c r="AA45" s="151">
        <v>7.5081738155754509E-3</v>
      </c>
      <c r="AB45" s="150">
        <f t="shared" si="7"/>
        <v>0.57089455552815183</v>
      </c>
      <c r="AC45" s="149">
        <v>0</v>
      </c>
      <c r="AD45" s="148">
        <v>0</v>
      </c>
      <c r="AE45" s="147">
        <f t="shared" si="8"/>
        <v>1</v>
      </c>
      <c r="AF45" s="146">
        <f t="shared" si="29"/>
        <v>283.81999999999994</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85.635000000000005</v>
      </c>
      <c r="R46" s="54">
        <v>0</v>
      </c>
      <c r="S46" s="196">
        <f t="shared" si="26"/>
        <v>85.635000000000005</v>
      </c>
      <c r="T46" s="195">
        <v>93.664999999999992</v>
      </c>
      <c r="U46" s="54">
        <v>0</v>
      </c>
      <c r="V46" s="194">
        <f t="shared" si="27"/>
        <v>93.664999999999992</v>
      </c>
      <c r="W46" s="195">
        <v>0</v>
      </c>
      <c r="X46" s="54">
        <v>0</v>
      </c>
      <c r="Y46" s="194">
        <f t="shared" si="28"/>
        <v>0</v>
      </c>
      <c r="Z46" s="58">
        <v>179.3</v>
      </c>
      <c r="AA46" s="193">
        <v>4.7432019066051675E-3</v>
      </c>
      <c r="AB46" s="192">
        <f t="shared" si="7"/>
        <v>0</v>
      </c>
      <c r="AC46" s="191">
        <v>0</v>
      </c>
      <c r="AD46" s="190">
        <v>0</v>
      </c>
      <c r="AE46" s="189">
        <f t="shared" si="8"/>
        <v>1</v>
      </c>
      <c r="AF46" s="188">
        <f t="shared" si="29"/>
        <v>179.3</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44.847500000000004</v>
      </c>
      <c r="R47" s="43">
        <v>0</v>
      </c>
      <c r="S47" s="182">
        <f t="shared" si="26"/>
        <v>44.847500000000004</v>
      </c>
      <c r="T47" s="181">
        <v>5.55</v>
      </c>
      <c r="U47" s="43">
        <v>0</v>
      </c>
      <c r="V47" s="180">
        <f t="shared" si="27"/>
        <v>5.55</v>
      </c>
      <c r="W47" s="181">
        <v>32.147499999999745</v>
      </c>
      <c r="X47" s="43">
        <v>0</v>
      </c>
      <c r="Y47" s="180">
        <f t="shared" si="28"/>
        <v>32.147499999999745</v>
      </c>
      <c r="Z47" s="47">
        <v>82.544999999999746</v>
      </c>
      <c r="AA47" s="179">
        <v>2.1836452949287356E-3</v>
      </c>
      <c r="AB47" s="178">
        <f t="shared" si="7"/>
        <v>0</v>
      </c>
      <c r="AC47" s="177">
        <v>0</v>
      </c>
      <c r="AD47" s="176">
        <v>0</v>
      </c>
      <c r="AE47" s="175">
        <f t="shared" si="8"/>
        <v>1</v>
      </c>
      <c r="AF47" s="174">
        <f t="shared" si="29"/>
        <v>82.544999999999746</v>
      </c>
    </row>
    <row r="48" spans="1:32" ht="15" x14ac:dyDescent="0.2">
      <c r="A48" s="405"/>
      <c r="B48" s="173" t="s">
        <v>10</v>
      </c>
      <c r="C48" s="172">
        <f t="shared" si="0"/>
        <v>0.69785844846320488</v>
      </c>
      <c r="D48" s="167">
        <f>SUM(D36:D47)</f>
        <v>27326.820394750004</v>
      </c>
      <c r="E48" s="171">
        <v>0.72290366200688894</v>
      </c>
      <c r="F48" s="163">
        <f>SUM(F36:F47)</f>
        <v>30126.130102250001</v>
      </c>
      <c r="G48" s="170">
        <v>0.79695659675002206</v>
      </c>
      <c r="H48" s="169">
        <f>SUM(H36:H47)</f>
        <v>-2799.3097074999982</v>
      </c>
      <c r="I48" s="167">
        <f>SUM(I36:I47)</f>
        <v>39158.113590124187</v>
      </c>
      <c r="J48" s="171">
        <v>1.0358886728373606</v>
      </c>
      <c r="K48" s="163">
        <f>SUM(K36:K47)</f>
        <v>43089.059279796566</v>
      </c>
      <c r="L48" s="170">
        <v>1.1398779041395</v>
      </c>
      <c r="M48" s="169">
        <f t="shared" ref="M48:Z48" si="30">SUM(M36:M47)</f>
        <v>-3930.9456896723805</v>
      </c>
      <c r="N48" s="167">
        <f t="shared" si="30"/>
        <v>0</v>
      </c>
      <c r="O48" s="32">
        <f t="shared" si="30"/>
        <v>0</v>
      </c>
      <c r="P48" s="168">
        <f t="shared" si="30"/>
        <v>0</v>
      </c>
      <c r="Q48" s="167">
        <f t="shared" si="30"/>
        <v>2040.0225</v>
      </c>
      <c r="R48" s="32">
        <f t="shared" si="30"/>
        <v>643.55499999999995</v>
      </c>
      <c r="S48" s="168">
        <f t="shared" si="30"/>
        <v>1396.4675</v>
      </c>
      <c r="T48" s="167">
        <f t="shared" si="30"/>
        <v>33398.647499999999</v>
      </c>
      <c r="U48" s="32">
        <f t="shared" si="30"/>
        <v>42785.824999999997</v>
      </c>
      <c r="V48" s="166">
        <f t="shared" si="30"/>
        <v>-9387.1774999999998</v>
      </c>
      <c r="W48" s="167">
        <f t="shared" si="30"/>
        <v>12721.847499999996</v>
      </c>
      <c r="X48" s="32">
        <f t="shared" si="30"/>
        <v>10347.335000000001</v>
      </c>
      <c r="Y48" s="166">
        <f t="shared" si="30"/>
        <v>2374.5124999999966</v>
      </c>
      <c r="Z48" s="36">
        <f t="shared" si="30"/>
        <v>48160.517500000009</v>
      </c>
      <c r="AA48" s="165">
        <v>1.2740382511382686</v>
      </c>
      <c r="AB48" s="164">
        <f t="shared" si="7"/>
        <v>0.56741126992146629</v>
      </c>
      <c r="AC48" s="163">
        <f>SUM(AC36:AC47)</f>
        <v>53776.714999999997</v>
      </c>
      <c r="AD48" s="162">
        <v>1.4226091311872475</v>
      </c>
      <c r="AE48" s="161">
        <f t="shared" si="8"/>
        <v>0.56020770517964891</v>
      </c>
      <c r="AF48" s="160">
        <f>SUM(AF36:AF47)</f>
        <v>-5616.1975000000002</v>
      </c>
    </row>
    <row r="49" spans="1:32" ht="15" x14ac:dyDescent="0.2">
      <c r="A49" s="405"/>
      <c r="B49" s="159" t="s">
        <v>9</v>
      </c>
      <c r="C49" s="158">
        <f t="shared" si="0"/>
        <v>0.69782587192535583</v>
      </c>
      <c r="D49" s="153">
        <f>SUM(D39:D44)</f>
        <v>27157.108162750003</v>
      </c>
      <c r="E49" s="157">
        <v>0.718414094899267</v>
      </c>
      <c r="F49" s="149">
        <f>SUM(F39:F44)</f>
        <v>30126.130102250001</v>
      </c>
      <c r="G49" s="156">
        <v>0.79695659675002206</v>
      </c>
      <c r="H49" s="155">
        <f>SUM(H39:H44)</f>
        <v>-2969.0219394999981</v>
      </c>
      <c r="I49" s="153">
        <f>SUM(I39:I44)</f>
        <v>38916.740200275795</v>
      </c>
      <c r="J49" s="157">
        <v>1.0295033815772789</v>
      </c>
      <c r="K49" s="149">
        <f>SUM(K39:K44)</f>
        <v>43089.059279796566</v>
      </c>
      <c r="L49" s="156">
        <v>1.1398779041395</v>
      </c>
      <c r="M49" s="155">
        <f t="shared" ref="M49:Z49" si="31">SUM(M39:M44)</f>
        <v>-4172.3190795207711</v>
      </c>
      <c r="N49" s="153">
        <f t="shared" si="31"/>
        <v>0</v>
      </c>
      <c r="O49" s="21">
        <f t="shared" si="31"/>
        <v>0</v>
      </c>
      <c r="P49" s="154">
        <f t="shared" si="31"/>
        <v>0</v>
      </c>
      <c r="Q49" s="153">
        <f t="shared" si="31"/>
        <v>1703.645</v>
      </c>
      <c r="R49" s="21">
        <f t="shared" si="31"/>
        <v>643.55499999999995</v>
      </c>
      <c r="S49" s="154">
        <f t="shared" si="31"/>
        <v>1060.0899999999999</v>
      </c>
      <c r="T49" s="153">
        <f t="shared" si="31"/>
        <v>33100.820000000007</v>
      </c>
      <c r="U49" s="21">
        <f t="shared" si="31"/>
        <v>42785.824999999997</v>
      </c>
      <c r="V49" s="152">
        <f t="shared" si="31"/>
        <v>-9685.005000000001</v>
      </c>
      <c r="W49" s="153">
        <f t="shared" si="31"/>
        <v>12677.429999999998</v>
      </c>
      <c r="X49" s="21">
        <f t="shared" si="31"/>
        <v>10347.335000000001</v>
      </c>
      <c r="Y49" s="152">
        <f t="shared" si="31"/>
        <v>2330.0949999999971</v>
      </c>
      <c r="Z49" s="25">
        <f t="shared" si="31"/>
        <v>47481.895000000004</v>
      </c>
      <c r="AA49" s="151">
        <v>1.2560859726337221</v>
      </c>
      <c r="AB49" s="150">
        <f t="shared" si="7"/>
        <v>0.57194659485999877</v>
      </c>
      <c r="AC49" s="149">
        <f>SUM(AC39:AC44)</f>
        <v>53776.714999999997</v>
      </c>
      <c r="AD49" s="148">
        <v>1.4226091311872475</v>
      </c>
      <c r="AE49" s="147">
        <f t="shared" si="8"/>
        <v>0.56020770517964891</v>
      </c>
      <c r="AF49" s="146">
        <f>SUM(AF39:AF44)</f>
        <v>-6294.8199999999988</v>
      </c>
    </row>
    <row r="50" spans="1:32" ht="15.75" thickBot="1" x14ac:dyDescent="0.25">
      <c r="A50" s="422"/>
      <c r="B50" s="145" t="s">
        <v>8</v>
      </c>
      <c r="C50" s="144">
        <f t="shared" si="0"/>
        <v>0.70311077831155488</v>
      </c>
      <c r="D50" s="139">
        <f>SUM(D36:D38,D45:D47)</f>
        <v>169.712232</v>
      </c>
      <c r="E50" s="143">
        <v>4.4895671076219659E-3</v>
      </c>
      <c r="F50" s="135">
        <f>SUM(F36:F38,F45:F47)</f>
        <v>0</v>
      </c>
      <c r="G50" s="142">
        <v>0</v>
      </c>
      <c r="H50" s="141">
        <f>SUM(H36:H38,H45:H47)</f>
        <v>169.712232</v>
      </c>
      <c r="I50" s="139">
        <f>SUM(I36:I38,I45:I47)</f>
        <v>241.37338984839019</v>
      </c>
      <c r="J50" s="143">
        <v>6.385291260081632E-3</v>
      </c>
      <c r="K50" s="135">
        <f>SUM(K36:K38,K45:K47)</f>
        <v>0</v>
      </c>
      <c r="L50" s="142">
        <v>0</v>
      </c>
      <c r="M50" s="141">
        <f t="shared" ref="M50:Z50" si="32">SUM(M36:M38,M45:M47)</f>
        <v>241.37338984839019</v>
      </c>
      <c r="N50" s="139">
        <f t="shared" si="32"/>
        <v>0</v>
      </c>
      <c r="O50" s="10">
        <f t="shared" si="32"/>
        <v>0</v>
      </c>
      <c r="P50" s="140">
        <f t="shared" si="32"/>
        <v>0</v>
      </c>
      <c r="Q50" s="139">
        <f t="shared" si="32"/>
        <v>336.3775</v>
      </c>
      <c r="R50" s="10">
        <f t="shared" si="32"/>
        <v>0</v>
      </c>
      <c r="S50" s="140">
        <f t="shared" si="32"/>
        <v>336.3775</v>
      </c>
      <c r="T50" s="139">
        <f t="shared" si="32"/>
        <v>297.82749999999993</v>
      </c>
      <c r="U50" s="10">
        <f t="shared" si="32"/>
        <v>0</v>
      </c>
      <c r="V50" s="138">
        <f t="shared" si="32"/>
        <v>297.82749999999993</v>
      </c>
      <c r="W50" s="139">
        <f t="shared" si="32"/>
        <v>44.4174999999994</v>
      </c>
      <c r="X50" s="10">
        <f t="shared" si="32"/>
        <v>0</v>
      </c>
      <c r="Y50" s="138">
        <f t="shared" si="32"/>
        <v>44.4174999999994</v>
      </c>
      <c r="Z50" s="14">
        <f t="shared" si="32"/>
        <v>678.62249999999938</v>
      </c>
      <c r="AA50" s="137">
        <v>1.7952278504546358E-2</v>
      </c>
      <c r="AB50" s="136">
        <f t="shared" si="7"/>
        <v>0.25008341456406197</v>
      </c>
      <c r="AC50" s="135">
        <f>SUM(AC36:AC38,AC45:AC47)</f>
        <v>0</v>
      </c>
      <c r="AD50" s="134">
        <v>0</v>
      </c>
      <c r="AE50" s="133">
        <f t="shared" si="8"/>
        <v>1</v>
      </c>
      <c r="AF50" s="132">
        <f>SUM(AF36:AF38,AF45:AF47)</f>
        <v>678.62249999999938</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241</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PabloA!A1</f>
        <v>FIIP DIVERSION: Pablo A Canal including Valley View and 71A Lateral</v>
      </c>
      <c r="C1" s="129"/>
      <c r="D1" s="129"/>
      <c r="E1" s="129"/>
      <c r="F1" s="129"/>
      <c r="G1" s="129"/>
      <c r="H1" s="129"/>
      <c r="I1" s="129"/>
      <c r="J1" s="129"/>
      <c r="K1" s="129"/>
      <c r="L1" s="129"/>
      <c r="M1" s="129"/>
      <c r="N1" s="129"/>
      <c r="O1" s="129"/>
    </row>
    <row r="2" spans="2:15" ht="69.75" x14ac:dyDescent="0.35">
      <c r="B2" s="289" t="str">
        <f>PabloA!A2</f>
        <v>37,801 Acres (78% Sprinkler / 22% Flood) [includes 827 acres of Project "Pump-Back" Irrigation @ #486891, #357000 &amp; #357400 and 183 acres of Private Irrigation @ #486890 &amp; #486891]</v>
      </c>
      <c r="C2" s="288"/>
      <c r="D2" s="288"/>
      <c r="E2" s="288"/>
      <c r="F2" s="288"/>
      <c r="G2" s="288"/>
      <c r="H2" s="288"/>
      <c r="I2" s="288"/>
      <c r="J2" s="288"/>
      <c r="K2" s="288"/>
      <c r="L2" s="288"/>
      <c r="M2" s="288"/>
      <c r="N2" s="288"/>
      <c r="O2" s="288"/>
    </row>
  </sheetData>
  <pageMargins left="0.7" right="0.3" top="0.3" bottom="0.7" header="0.3" footer="0.3"/>
  <pageSetup scale="54" orientation="portrait" r:id="rId1"/>
  <headerFooter>
    <oddFooter>&amp;L&amp;Z&amp;F
Tab: &amp;A&amp;R&amp;D &amp;T
Page &amp;P of &amp;N</oddFooter>
  </headerFooter>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5.5703125" bestFit="1" customWidth="1"/>
    <col min="21" max="21" width="6.42578125" bestFit="1" customWidth="1"/>
    <col min="22" max="22" width="9.140625" bestFit="1" customWidth="1"/>
    <col min="23" max="23" width="5.5703125" bestFit="1" customWidth="1"/>
    <col min="24" max="24" width="6.42578125" bestFit="1" customWidth="1"/>
    <col min="25" max="25" width="12.7109375" bestFit="1" customWidth="1"/>
    <col min="26" max="26" width="13.42578125" bestFit="1" customWidth="1"/>
    <col min="27" max="27" width="1.7109375" bestFit="1" customWidth="1"/>
  </cols>
  <sheetData>
    <row r="1" spans="1:27" ht="18.75" x14ac:dyDescent="0.3">
      <c r="A1" s="287" t="s">
        <v>243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305</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70">
        <v>0</v>
      </c>
      <c r="U7" s="208">
        <v>0</v>
      </c>
      <c r="V7" s="207">
        <f t="shared" si="5"/>
        <v>1</v>
      </c>
      <c r="W7" s="206">
        <v>0</v>
      </c>
      <c r="X7" s="205">
        <v>0</v>
      </c>
      <c r="Y7" s="204">
        <f t="shared" si="6"/>
        <v>1</v>
      </c>
      <c r="Z7" s="203">
        <f t="shared" si="7"/>
        <v>0</v>
      </c>
    </row>
    <row r="8" spans="1:27" ht="15" x14ac:dyDescent="0.2">
      <c r="A8" s="405"/>
      <c r="B8" s="231" t="s">
        <v>20</v>
      </c>
      <c r="C8" s="230">
        <f t="shared" si="0"/>
        <v>0.75</v>
      </c>
      <c r="D8" s="225">
        <v>9.0937500000000011E-3</v>
      </c>
      <c r="E8" s="229">
        <v>2.2168643287603115E-4</v>
      </c>
      <c r="F8" s="221">
        <v>0</v>
      </c>
      <c r="G8" s="228">
        <v>0</v>
      </c>
      <c r="H8" s="227">
        <f t="shared" si="1"/>
        <v>9.0937500000000011E-3</v>
      </c>
      <c r="I8" s="225">
        <v>1.2125000000000002E-2</v>
      </c>
      <c r="J8" s="229">
        <v>2.9558191050137487E-4</v>
      </c>
      <c r="K8" s="221">
        <v>0</v>
      </c>
      <c r="L8" s="228">
        <v>0</v>
      </c>
      <c r="M8" s="227">
        <f t="shared" si="2"/>
        <v>1.2125000000000002E-2</v>
      </c>
      <c r="N8" s="225">
        <v>0</v>
      </c>
      <c r="O8" s="77">
        <v>0</v>
      </c>
      <c r="P8" s="226">
        <f t="shared" si="3"/>
        <v>0</v>
      </c>
      <c r="Q8" s="225">
        <v>1.2500000000000002E-2</v>
      </c>
      <c r="R8" s="77">
        <v>0</v>
      </c>
      <c r="S8" s="226">
        <f t="shared" si="4"/>
        <v>1.2500000000000002E-2</v>
      </c>
      <c r="T8" s="81">
        <v>1.2500000000000002E-2</v>
      </c>
      <c r="U8" s="223">
        <v>3.0472361907358234E-4</v>
      </c>
      <c r="V8" s="222">
        <f t="shared" si="5"/>
        <v>0.72749999999999992</v>
      </c>
      <c r="W8" s="221">
        <v>0</v>
      </c>
      <c r="X8" s="220">
        <v>0</v>
      </c>
      <c r="Y8" s="219">
        <f t="shared" si="6"/>
        <v>1</v>
      </c>
      <c r="Z8" s="218">
        <f t="shared" si="7"/>
        <v>1.2500000000000002E-2</v>
      </c>
    </row>
    <row r="9" spans="1:27" ht="15" x14ac:dyDescent="0.2">
      <c r="A9" s="405"/>
      <c r="B9" s="201" t="s">
        <v>19</v>
      </c>
      <c r="C9" s="200">
        <f t="shared" si="0"/>
        <v>0.75</v>
      </c>
      <c r="D9" s="195">
        <v>0.56381250000000005</v>
      </c>
      <c r="E9" s="199">
        <v>1.3744558838313931E-2</v>
      </c>
      <c r="F9" s="191">
        <v>0.35283750000000003</v>
      </c>
      <c r="G9" s="198">
        <v>8.6014335709565879E-3</v>
      </c>
      <c r="H9" s="197">
        <f t="shared" si="1"/>
        <v>0.21097500000000002</v>
      </c>
      <c r="I9" s="195">
        <v>0.75175000000000003</v>
      </c>
      <c r="J9" s="199">
        <v>1.8326078451085241E-2</v>
      </c>
      <c r="K9" s="191">
        <v>0.47044999999999992</v>
      </c>
      <c r="L9" s="198">
        <v>1.1468578094608779E-2</v>
      </c>
      <c r="M9" s="197">
        <f t="shared" si="2"/>
        <v>0.28130000000000011</v>
      </c>
      <c r="N9" s="195">
        <v>0</v>
      </c>
      <c r="O9" s="54">
        <v>0</v>
      </c>
      <c r="P9" s="196">
        <f t="shared" si="3"/>
        <v>0</v>
      </c>
      <c r="Q9" s="195">
        <v>0.77500000000000013</v>
      </c>
      <c r="R9" s="54">
        <v>0.48499999999999999</v>
      </c>
      <c r="S9" s="196">
        <f t="shared" si="4"/>
        <v>0.29000000000000015</v>
      </c>
      <c r="T9" s="58">
        <v>0.77500000000000013</v>
      </c>
      <c r="U9" s="193">
        <v>1.8892864382562106E-2</v>
      </c>
      <c r="V9" s="192">
        <f t="shared" si="5"/>
        <v>0.72749999999999992</v>
      </c>
      <c r="W9" s="191">
        <v>0.48499999999999999</v>
      </c>
      <c r="X9" s="190">
        <v>1.182327638619462E-2</v>
      </c>
      <c r="Y9" s="189">
        <f t="shared" si="6"/>
        <v>0.72750000000000004</v>
      </c>
      <c r="Z9" s="188">
        <f t="shared" si="7"/>
        <v>0.29000000000000015</v>
      </c>
    </row>
    <row r="10" spans="1:27" ht="15" x14ac:dyDescent="0.2">
      <c r="A10" s="405"/>
      <c r="B10" s="217" t="s">
        <v>18</v>
      </c>
      <c r="C10" s="215">
        <f t="shared" si="0"/>
        <v>0.75000000000000011</v>
      </c>
      <c r="D10" s="210">
        <v>3.1518937500000002</v>
      </c>
      <c r="E10" s="214">
        <v>7.6836517634832388E-2</v>
      </c>
      <c r="F10" s="206">
        <v>2.0770124999999999</v>
      </c>
      <c r="G10" s="213">
        <v>5.0633181123878462E-2</v>
      </c>
      <c r="H10" s="212">
        <f t="shared" si="1"/>
        <v>1.0748812500000002</v>
      </c>
      <c r="I10" s="210">
        <v>4.2025249999999996</v>
      </c>
      <c r="J10" s="214">
        <v>0.10244869017977651</v>
      </c>
      <c r="K10" s="206">
        <v>2.7693499999999998</v>
      </c>
      <c r="L10" s="213">
        <v>6.7510908165171274E-2</v>
      </c>
      <c r="M10" s="212">
        <f t="shared" si="2"/>
        <v>1.4331749999999999</v>
      </c>
      <c r="N10" s="210">
        <v>0</v>
      </c>
      <c r="O10" s="66">
        <v>0</v>
      </c>
      <c r="P10" s="211">
        <f t="shared" si="3"/>
        <v>0</v>
      </c>
      <c r="Q10" s="210">
        <v>4.3324999999999996</v>
      </c>
      <c r="R10" s="66">
        <v>2.855</v>
      </c>
      <c r="S10" s="211">
        <f t="shared" si="4"/>
        <v>1.4774999999999996</v>
      </c>
      <c r="T10" s="70">
        <v>4.3324999999999996</v>
      </c>
      <c r="U10" s="208">
        <v>0.10561720637090362</v>
      </c>
      <c r="V10" s="207">
        <f t="shared" si="5"/>
        <v>0.72750000000000015</v>
      </c>
      <c r="W10" s="206">
        <v>2.855</v>
      </c>
      <c r="X10" s="205">
        <v>6.9598874397083801E-2</v>
      </c>
      <c r="Y10" s="204">
        <f t="shared" si="6"/>
        <v>0.72749999999999992</v>
      </c>
      <c r="Z10" s="203">
        <f t="shared" si="7"/>
        <v>1.4774999999999996</v>
      </c>
    </row>
    <row r="11" spans="1:27" ht="15" x14ac:dyDescent="0.2">
      <c r="A11" s="405"/>
      <c r="B11" s="217" t="s">
        <v>17</v>
      </c>
      <c r="C11" s="215">
        <f t="shared" si="0"/>
        <v>0.75000000000000011</v>
      </c>
      <c r="D11" s="210">
        <v>6.9585375000000012</v>
      </c>
      <c r="E11" s="214">
        <v>0.16963445843673905</v>
      </c>
      <c r="F11" s="206">
        <v>5.6981437500000007</v>
      </c>
      <c r="G11" s="213">
        <v>0.13890871844230407</v>
      </c>
      <c r="H11" s="212">
        <f t="shared" si="1"/>
        <v>1.2603937500000004</v>
      </c>
      <c r="I11" s="210">
        <v>9.2780500000000004</v>
      </c>
      <c r="J11" s="214">
        <v>0.22617927791565204</v>
      </c>
      <c r="K11" s="206">
        <v>7.597525000000001</v>
      </c>
      <c r="L11" s="213">
        <v>0.18521162458973875</v>
      </c>
      <c r="M11" s="212">
        <f t="shared" si="2"/>
        <v>1.6805249999999994</v>
      </c>
      <c r="N11" s="210">
        <v>0</v>
      </c>
      <c r="O11" s="66">
        <v>0</v>
      </c>
      <c r="P11" s="211">
        <f t="shared" si="3"/>
        <v>0</v>
      </c>
      <c r="Q11" s="210">
        <v>9.5650000000000013</v>
      </c>
      <c r="R11" s="66">
        <v>7.8324999999999996</v>
      </c>
      <c r="S11" s="211">
        <f t="shared" si="4"/>
        <v>1.7325000000000017</v>
      </c>
      <c r="T11" s="70">
        <v>9.5650000000000013</v>
      </c>
      <c r="U11" s="208">
        <v>0.23317451331510522</v>
      </c>
      <c r="V11" s="207">
        <f t="shared" si="5"/>
        <v>0.72750000000000004</v>
      </c>
      <c r="W11" s="206">
        <v>7.8324999999999996</v>
      </c>
      <c r="X11" s="205">
        <v>0.19093981916467909</v>
      </c>
      <c r="Y11" s="204">
        <f t="shared" si="6"/>
        <v>0.72750000000000015</v>
      </c>
      <c r="Z11" s="203">
        <f t="shared" si="7"/>
        <v>1.7325000000000017</v>
      </c>
    </row>
    <row r="12" spans="1:27" ht="15" x14ac:dyDescent="0.2">
      <c r="A12" s="405"/>
      <c r="B12" s="217" t="s">
        <v>16</v>
      </c>
      <c r="C12" s="215">
        <f t="shared" si="0"/>
        <v>0.75</v>
      </c>
      <c r="D12" s="210">
        <v>12.391143749999999</v>
      </c>
      <c r="E12" s="214">
        <v>0.30206993343687999</v>
      </c>
      <c r="F12" s="206">
        <v>10.7269875</v>
      </c>
      <c r="G12" s="213">
        <v>0.2615013154716595</v>
      </c>
      <c r="H12" s="212">
        <f t="shared" si="1"/>
        <v>1.6641562499999996</v>
      </c>
      <c r="I12" s="210">
        <v>16.521525</v>
      </c>
      <c r="J12" s="214">
        <v>0.40275991124917337</v>
      </c>
      <c r="K12" s="206">
        <v>14.302650000000002</v>
      </c>
      <c r="L12" s="213">
        <v>0.34866842062887943</v>
      </c>
      <c r="M12" s="212">
        <f t="shared" si="2"/>
        <v>2.2188749999999988</v>
      </c>
      <c r="N12" s="210">
        <v>0</v>
      </c>
      <c r="O12" s="66">
        <v>0</v>
      </c>
      <c r="P12" s="211">
        <f t="shared" si="3"/>
        <v>0</v>
      </c>
      <c r="Q12" s="210">
        <v>17.032499999999999</v>
      </c>
      <c r="R12" s="66">
        <v>14.745000000000001</v>
      </c>
      <c r="S12" s="211">
        <f t="shared" si="4"/>
        <v>2.2874999999999979</v>
      </c>
      <c r="T12" s="70">
        <v>17.032499999999999</v>
      </c>
      <c r="U12" s="208">
        <v>0.4152164033496632</v>
      </c>
      <c r="V12" s="207">
        <f t="shared" si="5"/>
        <v>0.72750000000000004</v>
      </c>
      <c r="W12" s="206">
        <v>14.745000000000001</v>
      </c>
      <c r="X12" s="205">
        <v>0.35945198002977258</v>
      </c>
      <c r="Y12" s="204">
        <f t="shared" si="6"/>
        <v>0.72749999999999992</v>
      </c>
      <c r="Z12" s="203">
        <f t="shared" si="7"/>
        <v>2.2874999999999979</v>
      </c>
    </row>
    <row r="13" spans="1:27" ht="15" x14ac:dyDescent="0.2">
      <c r="A13" s="405"/>
      <c r="B13" s="217" t="s">
        <v>15</v>
      </c>
      <c r="C13" s="215">
        <f t="shared" si="0"/>
        <v>0.75</v>
      </c>
      <c r="D13" s="210">
        <v>8.9482499999999998</v>
      </c>
      <c r="E13" s="214">
        <v>0.21813944995001464</v>
      </c>
      <c r="F13" s="206">
        <v>8.4971999999999994</v>
      </c>
      <c r="G13" s="213">
        <v>0.20714380228612975</v>
      </c>
      <c r="H13" s="212">
        <f t="shared" si="1"/>
        <v>0.4510500000000004</v>
      </c>
      <c r="I13" s="210">
        <v>11.930999999999999</v>
      </c>
      <c r="J13" s="214">
        <v>0.29085259993335283</v>
      </c>
      <c r="K13" s="206">
        <v>11.329599999999999</v>
      </c>
      <c r="L13" s="213">
        <v>0.27619173638150629</v>
      </c>
      <c r="M13" s="212">
        <f t="shared" si="2"/>
        <v>0.60139999999999993</v>
      </c>
      <c r="N13" s="210">
        <v>0</v>
      </c>
      <c r="O13" s="66">
        <v>0</v>
      </c>
      <c r="P13" s="211">
        <f t="shared" si="3"/>
        <v>0</v>
      </c>
      <c r="Q13" s="210">
        <v>12.299999999999999</v>
      </c>
      <c r="R13" s="66">
        <v>11.68</v>
      </c>
      <c r="S13" s="211">
        <f t="shared" si="4"/>
        <v>0.61999999999999922</v>
      </c>
      <c r="T13" s="70">
        <v>12.299999999999999</v>
      </c>
      <c r="U13" s="208">
        <v>0.29984804116840497</v>
      </c>
      <c r="V13" s="207">
        <f t="shared" si="5"/>
        <v>0.72750000000000004</v>
      </c>
      <c r="W13" s="206">
        <v>11.68</v>
      </c>
      <c r="X13" s="205">
        <v>0.28473374884691377</v>
      </c>
      <c r="Y13" s="204">
        <f t="shared" si="6"/>
        <v>0.72749999999999992</v>
      </c>
      <c r="Z13" s="203">
        <f t="shared" si="7"/>
        <v>0.61999999999999922</v>
      </c>
    </row>
    <row r="14" spans="1:27" ht="15" x14ac:dyDescent="0.2">
      <c r="A14" s="405"/>
      <c r="B14" s="262" t="s">
        <v>14</v>
      </c>
      <c r="C14" s="186">
        <f t="shared" si="0"/>
        <v>0.75000000000000011</v>
      </c>
      <c r="D14" s="181">
        <v>4.5850687500000005</v>
      </c>
      <c r="E14" s="185">
        <v>0.11177429945609491</v>
      </c>
      <c r="F14" s="177">
        <v>4.6923750000000002</v>
      </c>
      <c r="G14" s="184">
        <v>0.11439019903643295</v>
      </c>
      <c r="H14" s="183">
        <f t="shared" si="1"/>
        <v>-0.10730624999999971</v>
      </c>
      <c r="I14" s="181">
        <v>6.1134249999999994</v>
      </c>
      <c r="J14" s="185">
        <v>0.14903239927479317</v>
      </c>
      <c r="K14" s="177">
        <v>6.2564999999999991</v>
      </c>
      <c r="L14" s="184">
        <v>0.15252026538191057</v>
      </c>
      <c r="M14" s="183">
        <f t="shared" si="2"/>
        <v>-0.14307499999999962</v>
      </c>
      <c r="N14" s="181">
        <v>0</v>
      </c>
      <c r="O14" s="43">
        <v>0</v>
      </c>
      <c r="P14" s="182">
        <f t="shared" si="3"/>
        <v>0</v>
      </c>
      <c r="Q14" s="181">
        <v>6.3025000000000002</v>
      </c>
      <c r="R14" s="43">
        <v>6.4499999999999993</v>
      </c>
      <c r="S14" s="182">
        <f t="shared" si="4"/>
        <v>-0.14749999999999908</v>
      </c>
      <c r="T14" s="47">
        <v>6.3025000000000002</v>
      </c>
      <c r="U14" s="179">
        <v>0.1536416487369002</v>
      </c>
      <c r="V14" s="178">
        <f t="shared" si="5"/>
        <v>0.72750000000000004</v>
      </c>
      <c r="W14" s="177">
        <v>6.4499999999999993</v>
      </c>
      <c r="X14" s="176">
        <v>0.1572373869916604</v>
      </c>
      <c r="Y14" s="175">
        <f t="shared" si="6"/>
        <v>0.72750000000000015</v>
      </c>
      <c r="Z14" s="174">
        <f t="shared" si="7"/>
        <v>-0.14749999999999908</v>
      </c>
    </row>
    <row r="15" spans="1:27" ht="15" x14ac:dyDescent="0.2">
      <c r="A15" s="405"/>
      <c r="B15" s="202" t="s">
        <v>13</v>
      </c>
      <c r="C15" s="158">
        <f t="shared" si="0"/>
        <v>0.75</v>
      </c>
      <c r="D15" s="153">
        <v>0.32373749999999996</v>
      </c>
      <c r="E15" s="157">
        <v>7.8920370103867064E-3</v>
      </c>
      <c r="F15" s="149">
        <v>0</v>
      </c>
      <c r="G15" s="156">
        <v>0</v>
      </c>
      <c r="H15" s="155">
        <f t="shared" si="1"/>
        <v>0.32373749999999996</v>
      </c>
      <c r="I15" s="153">
        <v>0.43164999999999992</v>
      </c>
      <c r="J15" s="157">
        <v>1.0522716013848942E-2</v>
      </c>
      <c r="K15" s="149">
        <v>0</v>
      </c>
      <c r="L15" s="156">
        <v>0</v>
      </c>
      <c r="M15" s="155">
        <f t="shared" si="2"/>
        <v>0.43164999999999992</v>
      </c>
      <c r="N15" s="153">
        <v>0</v>
      </c>
      <c r="O15" s="21">
        <v>0</v>
      </c>
      <c r="P15" s="154">
        <f t="shared" si="3"/>
        <v>0</v>
      </c>
      <c r="Q15" s="153">
        <v>0.44500000000000006</v>
      </c>
      <c r="R15" s="21">
        <v>0</v>
      </c>
      <c r="S15" s="154">
        <f t="shared" si="4"/>
        <v>0.44500000000000006</v>
      </c>
      <c r="T15" s="25">
        <v>0.44500000000000006</v>
      </c>
      <c r="U15" s="151">
        <v>1.0848160839019532E-2</v>
      </c>
      <c r="V15" s="150">
        <f t="shared" si="5"/>
        <v>0.72749999999999981</v>
      </c>
      <c r="W15" s="149">
        <v>0</v>
      </c>
      <c r="X15" s="148">
        <v>0</v>
      </c>
      <c r="Y15" s="147">
        <f t="shared" si="6"/>
        <v>1</v>
      </c>
      <c r="Z15" s="146">
        <f t="shared" si="7"/>
        <v>0.44500000000000006</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58">
        <v>0</v>
      </c>
      <c r="U16" s="193">
        <v>0</v>
      </c>
      <c r="V16" s="192">
        <f t="shared" si="5"/>
        <v>1</v>
      </c>
      <c r="W16" s="191">
        <v>0</v>
      </c>
      <c r="X16" s="190">
        <v>0</v>
      </c>
      <c r="Y16" s="189">
        <f t="shared" si="6"/>
        <v>1</v>
      </c>
      <c r="Z16" s="188">
        <f t="shared" si="7"/>
        <v>0</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0.75</v>
      </c>
      <c r="D18" s="167">
        <f>SUM(D6:D17)</f>
        <v>36.931537499999997</v>
      </c>
      <c r="E18" s="171">
        <v>0.90031294119613758</v>
      </c>
      <c r="F18" s="163">
        <f>SUM(F6:F17)</f>
        <v>32.044556249999999</v>
      </c>
      <c r="G18" s="170">
        <v>0.78117864993136132</v>
      </c>
      <c r="H18" s="169">
        <f>SUM(H6:H17)</f>
        <v>4.8869812500000007</v>
      </c>
      <c r="I18" s="167">
        <f>SUM(I6:I17)</f>
        <v>49.242049999999999</v>
      </c>
      <c r="J18" s="171">
        <v>1.2004172549281835</v>
      </c>
      <c r="K18" s="163">
        <f>SUM(K6:K17)</f>
        <v>42.726074999999994</v>
      </c>
      <c r="L18" s="170">
        <v>1.041571533241815</v>
      </c>
      <c r="M18" s="169">
        <f t="shared" ref="M18:T18" si="8">SUM(M6:M17)</f>
        <v>6.5159749999999983</v>
      </c>
      <c r="N18" s="167">
        <f t="shared" si="8"/>
        <v>0</v>
      </c>
      <c r="O18" s="32">
        <f t="shared" si="8"/>
        <v>0</v>
      </c>
      <c r="P18" s="168">
        <f t="shared" si="8"/>
        <v>0</v>
      </c>
      <c r="Q18" s="167">
        <f t="shared" si="8"/>
        <v>50.765000000000001</v>
      </c>
      <c r="R18" s="32">
        <f t="shared" si="8"/>
        <v>44.047499999999999</v>
      </c>
      <c r="S18" s="168">
        <f t="shared" si="8"/>
        <v>6.7174999999999994</v>
      </c>
      <c r="T18" s="36">
        <f t="shared" si="8"/>
        <v>50.765000000000001</v>
      </c>
      <c r="U18" s="165">
        <v>1.2375435617816324</v>
      </c>
      <c r="V18" s="164">
        <f t="shared" si="5"/>
        <v>0.72749999999999992</v>
      </c>
      <c r="W18" s="163">
        <f>SUM(W6:W17)</f>
        <v>44.047499999999999</v>
      </c>
      <c r="X18" s="162">
        <v>1.0737850858163043</v>
      </c>
      <c r="Y18" s="161">
        <f t="shared" si="6"/>
        <v>0.72750000000000004</v>
      </c>
      <c r="Z18" s="160">
        <f>SUM(Z6:Z17)</f>
        <v>6.7174999999999994</v>
      </c>
    </row>
    <row r="19" spans="1:26" ht="15" x14ac:dyDescent="0.2">
      <c r="A19" s="405"/>
      <c r="B19" s="159" t="s">
        <v>9</v>
      </c>
      <c r="C19" s="158">
        <f t="shared" si="0"/>
        <v>0.75</v>
      </c>
      <c r="D19" s="153">
        <f>SUM(D9:D14)</f>
        <v>36.598706249999999</v>
      </c>
      <c r="E19" s="157">
        <v>0.89219921775287481</v>
      </c>
      <c r="F19" s="149">
        <f>SUM(F9:F14)</f>
        <v>32.044556249999999</v>
      </c>
      <c r="G19" s="156">
        <v>0.78117864993136132</v>
      </c>
      <c r="H19" s="155">
        <f>SUM(H9:H14)</f>
        <v>4.5541500000000008</v>
      </c>
      <c r="I19" s="153">
        <f>SUM(I9:I14)</f>
        <v>48.798274999999997</v>
      </c>
      <c r="J19" s="157">
        <v>1.189598957003833</v>
      </c>
      <c r="K19" s="149">
        <f>SUM(K9:K14)</f>
        <v>42.726074999999994</v>
      </c>
      <c r="L19" s="156">
        <v>1.041571533241815</v>
      </c>
      <c r="M19" s="155">
        <f t="shared" ref="M19:T19" si="9">SUM(M9:M14)</f>
        <v>6.0721999999999987</v>
      </c>
      <c r="N19" s="153">
        <f t="shared" si="9"/>
        <v>0</v>
      </c>
      <c r="O19" s="21">
        <f t="shared" si="9"/>
        <v>0</v>
      </c>
      <c r="P19" s="154">
        <f t="shared" si="9"/>
        <v>0</v>
      </c>
      <c r="Q19" s="153">
        <f t="shared" si="9"/>
        <v>50.307499999999997</v>
      </c>
      <c r="R19" s="21">
        <f t="shared" si="9"/>
        <v>44.047499999999999</v>
      </c>
      <c r="S19" s="154">
        <f t="shared" si="9"/>
        <v>6.26</v>
      </c>
      <c r="T19" s="25">
        <f t="shared" si="9"/>
        <v>50.307499999999997</v>
      </c>
      <c r="U19" s="151">
        <v>1.2263906773235393</v>
      </c>
      <c r="V19" s="150">
        <f t="shared" si="5"/>
        <v>0.72750000000000004</v>
      </c>
      <c r="W19" s="149">
        <f>SUM(W9:W14)</f>
        <v>44.047499999999999</v>
      </c>
      <c r="X19" s="148">
        <v>1.0737850858163043</v>
      </c>
      <c r="Y19" s="147">
        <f t="shared" si="6"/>
        <v>0.72750000000000004</v>
      </c>
      <c r="Z19" s="146">
        <f>SUM(Z9:Z14)</f>
        <v>6.26</v>
      </c>
    </row>
    <row r="20" spans="1:26" ht="15.75" thickBot="1" x14ac:dyDescent="0.25">
      <c r="A20" s="406"/>
      <c r="B20" s="261" t="s">
        <v>8</v>
      </c>
      <c r="C20" s="260">
        <f t="shared" si="0"/>
        <v>0.75000000000000011</v>
      </c>
      <c r="D20" s="255">
        <f>SUM(D6:D8,D15:D17)</f>
        <v>0.33283124999999997</v>
      </c>
      <c r="E20" s="259">
        <v>8.1137234432627388E-3</v>
      </c>
      <c r="F20" s="249">
        <f>SUM(F6:F8,F15:F17)</f>
        <v>0</v>
      </c>
      <c r="G20" s="258">
        <v>0</v>
      </c>
      <c r="H20" s="257">
        <f>SUM(H6:H8,H15:H17)</f>
        <v>0.33283124999999997</v>
      </c>
      <c r="I20" s="255">
        <f>SUM(I6:I8,I15:I17)</f>
        <v>0.44377499999999992</v>
      </c>
      <c r="J20" s="259">
        <v>1.0818297924350316E-2</v>
      </c>
      <c r="K20" s="249">
        <f>SUM(K6:K8,K15:K17)</f>
        <v>0</v>
      </c>
      <c r="L20" s="258">
        <v>0</v>
      </c>
      <c r="M20" s="257">
        <f t="shared" ref="M20:T20" si="10">SUM(M6:M8,M15:M17)</f>
        <v>0.44377499999999992</v>
      </c>
      <c r="N20" s="255">
        <f t="shared" si="10"/>
        <v>0</v>
      </c>
      <c r="O20" s="254">
        <f t="shared" si="10"/>
        <v>0</v>
      </c>
      <c r="P20" s="256">
        <f t="shared" si="10"/>
        <v>0</v>
      </c>
      <c r="Q20" s="255">
        <f t="shared" si="10"/>
        <v>0.45750000000000007</v>
      </c>
      <c r="R20" s="254">
        <f t="shared" si="10"/>
        <v>0</v>
      </c>
      <c r="S20" s="256">
        <f t="shared" si="10"/>
        <v>0.45750000000000007</v>
      </c>
      <c r="T20" s="252">
        <f t="shared" si="10"/>
        <v>0.45750000000000007</v>
      </c>
      <c r="U20" s="251">
        <v>1.1152884458093114E-2</v>
      </c>
      <c r="V20" s="250">
        <f t="shared" si="5"/>
        <v>0.72749999999999981</v>
      </c>
      <c r="W20" s="249">
        <f>SUM(W6:W8,W15:W17)</f>
        <v>0</v>
      </c>
      <c r="X20" s="248">
        <v>0</v>
      </c>
      <c r="Y20" s="247">
        <f t="shared" si="6"/>
        <v>1</v>
      </c>
      <c r="Z20" s="246">
        <f>SUM(Z6:Z8,Z15:Z17)</f>
        <v>0.45750000000000007</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v>
      </c>
      <c r="R21" s="88">
        <v>0</v>
      </c>
      <c r="S21" s="240">
        <f t="shared" ref="S21:S32" si="14">Q21-R21</f>
        <v>0</v>
      </c>
      <c r="T21" s="92">
        <v>0</v>
      </c>
      <c r="U21" s="237">
        <v>0</v>
      </c>
      <c r="V21" s="236">
        <f t="shared" si="5"/>
        <v>1</v>
      </c>
      <c r="W21" s="235">
        <v>0</v>
      </c>
      <c r="X21" s="234">
        <v>0</v>
      </c>
      <c r="Y21" s="233">
        <f t="shared" si="6"/>
        <v>1</v>
      </c>
      <c r="Z21" s="232">
        <f t="shared" ref="Z21:Z32" si="15">T21-W21</f>
        <v>0</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0</v>
      </c>
      <c r="R22" s="66">
        <v>0</v>
      </c>
      <c r="S22" s="211">
        <f t="shared" si="14"/>
        <v>0</v>
      </c>
      <c r="T22" s="70">
        <v>0</v>
      </c>
      <c r="U22" s="208">
        <v>0</v>
      </c>
      <c r="V22" s="207">
        <f t="shared" si="5"/>
        <v>1</v>
      </c>
      <c r="W22" s="206">
        <v>0</v>
      </c>
      <c r="X22" s="205">
        <v>0</v>
      </c>
      <c r="Y22" s="204">
        <f t="shared" si="6"/>
        <v>1</v>
      </c>
      <c r="Z22" s="203">
        <f t="shared" si="15"/>
        <v>0</v>
      </c>
    </row>
    <row r="23" spans="1:26" ht="15" x14ac:dyDescent="0.2">
      <c r="A23" s="405"/>
      <c r="B23" s="231" t="s">
        <v>20</v>
      </c>
      <c r="C23" s="230">
        <f t="shared" si="0"/>
        <v>0.75</v>
      </c>
      <c r="D23" s="225">
        <v>1.3337500000000002E-2</v>
      </c>
      <c r="E23" s="229">
        <v>3.2514010155151239E-4</v>
      </c>
      <c r="F23" s="221">
        <v>0</v>
      </c>
      <c r="G23" s="228">
        <v>0</v>
      </c>
      <c r="H23" s="227">
        <f t="shared" si="11"/>
        <v>1.3337500000000002E-2</v>
      </c>
      <c r="I23" s="225">
        <v>1.7783333333333335E-2</v>
      </c>
      <c r="J23" s="229">
        <v>4.3352013540201649E-4</v>
      </c>
      <c r="K23" s="221">
        <v>0</v>
      </c>
      <c r="L23" s="228">
        <v>0</v>
      </c>
      <c r="M23" s="227">
        <f t="shared" si="12"/>
        <v>1.7783333333333335E-2</v>
      </c>
      <c r="N23" s="225">
        <v>0</v>
      </c>
      <c r="O23" s="77">
        <v>0</v>
      </c>
      <c r="P23" s="226">
        <f t="shared" si="13"/>
        <v>0</v>
      </c>
      <c r="Q23" s="225">
        <v>1.8333333333333337E-2</v>
      </c>
      <c r="R23" s="77">
        <v>0</v>
      </c>
      <c r="S23" s="226">
        <f t="shared" si="14"/>
        <v>1.8333333333333337E-2</v>
      </c>
      <c r="T23" s="81">
        <v>1.8333333333333337E-2</v>
      </c>
      <c r="U23" s="223">
        <v>4.4692797464125411E-4</v>
      </c>
      <c r="V23" s="222">
        <f t="shared" si="5"/>
        <v>0.72749999999999992</v>
      </c>
      <c r="W23" s="221">
        <v>0</v>
      </c>
      <c r="X23" s="220">
        <v>0</v>
      </c>
      <c r="Y23" s="219">
        <f t="shared" si="6"/>
        <v>1</v>
      </c>
      <c r="Z23" s="218">
        <f t="shared" si="15"/>
        <v>1.8333333333333337E-2</v>
      </c>
    </row>
    <row r="24" spans="1:26" ht="15" x14ac:dyDescent="0.2">
      <c r="A24" s="405"/>
      <c r="B24" s="201" t="s">
        <v>19</v>
      </c>
      <c r="C24" s="200">
        <f t="shared" si="0"/>
        <v>0.74999999999999989</v>
      </c>
      <c r="D24" s="195">
        <v>0.90088749999999995</v>
      </c>
      <c r="E24" s="199">
        <v>2.1961735950252147E-2</v>
      </c>
      <c r="F24" s="191">
        <v>0.63838124999999979</v>
      </c>
      <c r="G24" s="198">
        <v>1.5562387543328664E-2</v>
      </c>
      <c r="H24" s="197">
        <f t="shared" si="11"/>
        <v>0.26250625000000016</v>
      </c>
      <c r="I24" s="195">
        <v>1.2011833333333335</v>
      </c>
      <c r="J24" s="199">
        <v>2.9282314600336205E-2</v>
      </c>
      <c r="K24" s="191">
        <v>0.8511749999999999</v>
      </c>
      <c r="L24" s="198">
        <v>2.0749850057771555E-2</v>
      </c>
      <c r="M24" s="197">
        <f t="shared" si="12"/>
        <v>0.35000833333333359</v>
      </c>
      <c r="N24" s="195">
        <v>0</v>
      </c>
      <c r="O24" s="54">
        <v>0</v>
      </c>
      <c r="P24" s="196">
        <f t="shared" si="13"/>
        <v>0</v>
      </c>
      <c r="Q24" s="195">
        <v>1.2383333333333331</v>
      </c>
      <c r="R24" s="54">
        <v>0.87749999999999984</v>
      </c>
      <c r="S24" s="196">
        <f t="shared" si="14"/>
        <v>0.36083333333333323</v>
      </c>
      <c r="T24" s="58">
        <v>1.2383333333333331</v>
      </c>
      <c r="U24" s="193">
        <v>3.0187953196222882E-2</v>
      </c>
      <c r="V24" s="192">
        <f t="shared" si="5"/>
        <v>0.72750000000000015</v>
      </c>
      <c r="W24" s="191">
        <v>0.87749999999999984</v>
      </c>
      <c r="X24" s="190">
        <v>2.1391597997702634E-2</v>
      </c>
      <c r="Y24" s="189">
        <f t="shared" si="6"/>
        <v>0.72749999999999992</v>
      </c>
      <c r="Z24" s="188">
        <f t="shared" si="15"/>
        <v>0.36083333333333323</v>
      </c>
    </row>
    <row r="25" spans="1:26" ht="15" x14ac:dyDescent="0.2">
      <c r="A25" s="405"/>
      <c r="B25" s="217" t="s">
        <v>18</v>
      </c>
      <c r="C25" s="215">
        <f t="shared" si="0"/>
        <v>0.75</v>
      </c>
      <c r="D25" s="210">
        <v>3.4435000000000002</v>
      </c>
      <c r="E25" s="214">
        <v>8.3945262582390462E-2</v>
      </c>
      <c r="F25" s="206">
        <v>2.9960874999999998</v>
      </c>
      <c r="G25" s="213">
        <v>7.3038289875717269E-2</v>
      </c>
      <c r="H25" s="212">
        <f t="shared" si="11"/>
        <v>0.44741250000000043</v>
      </c>
      <c r="I25" s="210">
        <v>4.5913333333333339</v>
      </c>
      <c r="J25" s="214">
        <v>0.11192701677652062</v>
      </c>
      <c r="K25" s="206">
        <v>3.9947833333333338</v>
      </c>
      <c r="L25" s="213">
        <v>9.7384386500956363E-2</v>
      </c>
      <c r="M25" s="212">
        <f t="shared" si="12"/>
        <v>0.59655000000000014</v>
      </c>
      <c r="N25" s="210">
        <v>0</v>
      </c>
      <c r="O25" s="66">
        <v>0</v>
      </c>
      <c r="P25" s="211">
        <f t="shared" si="13"/>
        <v>0</v>
      </c>
      <c r="Q25" s="210">
        <v>4.7333333333333334</v>
      </c>
      <c r="R25" s="66">
        <v>4.1183333333333332</v>
      </c>
      <c r="S25" s="211">
        <f t="shared" si="14"/>
        <v>0.61500000000000021</v>
      </c>
      <c r="T25" s="70">
        <v>4.7333333333333334</v>
      </c>
      <c r="U25" s="208">
        <v>0.11538867708919651</v>
      </c>
      <c r="V25" s="207">
        <f t="shared" si="5"/>
        <v>0.72750000000000004</v>
      </c>
      <c r="W25" s="206">
        <v>4.1183333333333332</v>
      </c>
      <c r="X25" s="205">
        <v>0.10039627474325398</v>
      </c>
      <c r="Y25" s="204">
        <f t="shared" si="6"/>
        <v>0.72749999999999992</v>
      </c>
      <c r="Z25" s="203">
        <f t="shared" si="15"/>
        <v>0.61500000000000021</v>
      </c>
    </row>
    <row r="26" spans="1:26" ht="15" x14ac:dyDescent="0.2">
      <c r="A26" s="405"/>
      <c r="B26" s="217" t="s">
        <v>17</v>
      </c>
      <c r="C26" s="215">
        <f t="shared" si="0"/>
        <v>0.74999999999999989</v>
      </c>
      <c r="D26" s="210">
        <v>6.6305562499999988</v>
      </c>
      <c r="E26" s="214">
        <v>0.1616389677576768</v>
      </c>
      <c r="F26" s="206">
        <v>5.9418562499999981</v>
      </c>
      <c r="G26" s="213">
        <v>0.1448499148263668</v>
      </c>
      <c r="H26" s="212">
        <f t="shared" si="11"/>
        <v>0.68870000000000076</v>
      </c>
      <c r="I26" s="210">
        <v>8.8407416666666663</v>
      </c>
      <c r="J26" s="214">
        <v>0.21551862367690242</v>
      </c>
      <c r="K26" s="206">
        <v>7.9224749999999995</v>
      </c>
      <c r="L26" s="213">
        <v>0.19313321976848913</v>
      </c>
      <c r="M26" s="212">
        <f t="shared" si="12"/>
        <v>0.91826666666666679</v>
      </c>
      <c r="N26" s="210">
        <v>0</v>
      </c>
      <c r="O26" s="66">
        <v>0</v>
      </c>
      <c r="P26" s="211">
        <f t="shared" si="13"/>
        <v>0</v>
      </c>
      <c r="Q26" s="210">
        <v>9.1141666666666676</v>
      </c>
      <c r="R26" s="66">
        <v>8.1674999999999986</v>
      </c>
      <c r="S26" s="211">
        <f t="shared" si="14"/>
        <v>0.94666666666666899</v>
      </c>
      <c r="T26" s="70">
        <v>9.1141666666666676</v>
      </c>
      <c r="U26" s="208">
        <v>0.22218414812051801</v>
      </c>
      <c r="V26" s="207">
        <f t="shared" si="5"/>
        <v>0.72749999999999981</v>
      </c>
      <c r="W26" s="206">
        <v>8.1674999999999986</v>
      </c>
      <c r="X26" s="205">
        <v>0.199106412132463</v>
      </c>
      <c r="Y26" s="204">
        <f t="shared" si="6"/>
        <v>0.72749999999999992</v>
      </c>
      <c r="Z26" s="203">
        <f t="shared" si="15"/>
        <v>0.94666666666666899</v>
      </c>
    </row>
    <row r="27" spans="1:26" ht="15" x14ac:dyDescent="0.2">
      <c r="A27" s="405"/>
      <c r="B27" s="217" t="s">
        <v>16</v>
      </c>
      <c r="C27" s="215">
        <f t="shared" si="0"/>
        <v>0.74999999999999978</v>
      </c>
      <c r="D27" s="210">
        <v>12.623337499999998</v>
      </c>
      <c r="E27" s="214">
        <v>0.30773032702298131</v>
      </c>
      <c r="F27" s="206">
        <v>11.019199999999998</v>
      </c>
      <c r="G27" s="213">
        <v>0.26862483949434174</v>
      </c>
      <c r="H27" s="212">
        <f t="shared" si="11"/>
        <v>1.6041375000000002</v>
      </c>
      <c r="I27" s="210">
        <v>16.83111666666667</v>
      </c>
      <c r="J27" s="214">
        <v>0.41030710269730852</v>
      </c>
      <c r="K27" s="206">
        <v>14.692266666666667</v>
      </c>
      <c r="L27" s="213">
        <v>0.35816645265912239</v>
      </c>
      <c r="M27" s="212">
        <f t="shared" si="12"/>
        <v>2.1388500000000032</v>
      </c>
      <c r="N27" s="210">
        <v>0</v>
      </c>
      <c r="O27" s="66">
        <v>0</v>
      </c>
      <c r="P27" s="211">
        <f t="shared" si="13"/>
        <v>0</v>
      </c>
      <c r="Q27" s="210">
        <v>17.351666666666663</v>
      </c>
      <c r="R27" s="66">
        <v>15.146666666666674</v>
      </c>
      <c r="S27" s="211">
        <f t="shared" si="14"/>
        <v>2.2049999999999894</v>
      </c>
      <c r="T27" s="70">
        <v>17.351666666666663</v>
      </c>
      <c r="U27" s="208">
        <v>0.42299701309000864</v>
      </c>
      <c r="V27" s="207">
        <f t="shared" si="5"/>
        <v>0.72750000000000004</v>
      </c>
      <c r="W27" s="206">
        <v>15.146666666666674</v>
      </c>
      <c r="X27" s="205">
        <v>0.36924376562796135</v>
      </c>
      <c r="Y27" s="204">
        <f t="shared" si="6"/>
        <v>0.72749999999999948</v>
      </c>
      <c r="Z27" s="203">
        <f t="shared" si="15"/>
        <v>2.2049999999999894</v>
      </c>
    </row>
    <row r="28" spans="1:26" ht="15" x14ac:dyDescent="0.2">
      <c r="A28" s="405"/>
      <c r="B28" s="217" t="s">
        <v>15</v>
      </c>
      <c r="C28" s="215">
        <f t="shared" si="0"/>
        <v>0.75000000000000022</v>
      </c>
      <c r="D28" s="210">
        <v>8.1892250000000004</v>
      </c>
      <c r="E28" s="214">
        <v>0.19963602235262856</v>
      </c>
      <c r="F28" s="206">
        <v>9.1555875000000011</v>
      </c>
      <c r="G28" s="213">
        <v>0.22319389998038897</v>
      </c>
      <c r="H28" s="212">
        <f t="shared" si="11"/>
        <v>-0.96636250000000068</v>
      </c>
      <c r="I28" s="210">
        <v>10.918966666666664</v>
      </c>
      <c r="J28" s="214">
        <v>0.26618136313683805</v>
      </c>
      <c r="K28" s="206">
        <v>12.20745</v>
      </c>
      <c r="L28" s="213">
        <v>0.29759186664051857</v>
      </c>
      <c r="M28" s="212">
        <f t="shared" si="12"/>
        <v>-1.2884833333333354</v>
      </c>
      <c r="N28" s="210">
        <v>0</v>
      </c>
      <c r="O28" s="66">
        <v>0</v>
      </c>
      <c r="P28" s="211">
        <f t="shared" si="13"/>
        <v>0</v>
      </c>
      <c r="Q28" s="210">
        <v>11.256666666666666</v>
      </c>
      <c r="R28" s="66">
        <v>12.584999999999999</v>
      </c>
      <c r="S28" s="211">
        <f t="shared" si="14"/>
        <v>-1.3283333333333331</v>
      </c>
      <c r="T28" s="70">
        <v>11.256666666666666</v>
      </c>
      <c r="U28" s="208">
        <v>0.27441377642972997</v>
      </c>
      <c r="V28" s="207">
        <f t="shared" si="5"/>
        <v>0.72750000000000004</v>
      </c>
      <c r="W28" s="206">
        <v>12.584999999999999</v>
      </c>
      <c r="X28" s="205">
        <v>0.30679573880465832</v>
      </c>
      <c r="Y28" s="204">
        <f t="shared" si="6"/>
        <v>0.72750000000000015</v>
      </c>
      <c r="Z28" s="203">
        <f t="shared" si="15"/>
        <v>-1.3283333333333331</v>
      </c>
    </row>
    <row r="29" spans="1:26" ht="15" x14ac:dyDescent="0.2">
      <c r="A29" s="405"/>
      <c r="B29" s="216" t="s">
        <v>14</v>
      </c>
      <c r="C29" s="215">
        <f t="shared" si="0"/>
        <v>0.75</v>
      </c>
      <c r="D29" s="210">
        <v>4.0691500000000005</v>
      </c>
      <c r="E29" s="214">
        <v>9.9197289164261404E-2</v>
      </c>
      <c r="F29" s="206">
        <v>3.6641749999999997</v>
      </c>
      <c r="G29" s="213">
        <v>8.9324853097700357E-2</v>
      </c>
      <c r="H29" s="212">
        <f t="shared" si="11"/>
        <v>0.40497500000000075</v>
      </c>
      <c r="I29" s="210">
        <v>5.425533333333334</v>
      </c>
      <c r="J29" s="214">
        <v>0.13226305221901521</v>
      </c>
      <c r="K29" s="206">
        <v>4.8855666666666666</v>
      </c>
      <c r="L29" s="213">
        <v>0.11909980413026715</v>
      </c>
      <c r="M29" s="212">
        <f t="shared" si="12"/>
        <v>0.53996666666666737</v>
      </c>
      <c r="N29" s="210">
        <v>0</v>
      </c>
      <c r="O29" s="66">
        <v>0</v>
      </c>
      <c r="P29" s="211">
        <f t="shared" si="13"/>
        <v>0</v>
      </c>
      <c r="Q29" s="210">
        <v>5.5933333333333337</v>
      </c>
      <c r="R29" s="66">
        <v>5.0366666666666662</v>
      </c>
      <c r="S29" s="211">
        <f t="shared" si="14"/>
        <v>0.55666666666666753</v>
      </c>
      <c r="T29" s="70">
        <v>5.5933333333333337</v>
      </c>
      <c r="U29" s="208">
        <v>0.13635366208145897</v>
      </c>
      <c r="V29" s="207">
        <f t="shared" si="5"/>
        <v>0.72750000000000004</v>
      </c>
      <c r="W29" s="206">
        <v>5.0366666666666662</v>
      </c>
      <c r="X29" s="205">
        <v>0.12278330322707952</v>
      </c>
      <c r="Y29" s="204">
        <f t="shared" si="6"/>
        <v>0.72750000000000004</v>
      </c>
      <c r="Z29" s="203">
        <f t="shared" si="15"/>
        <v>0.55666666666666753</v>
      </c>
    </row>
    <row r="30" spans="1:26" ht="15" x14ac:dyDescent="0.2">
      <c r="A30" s="405"/>
      <c r="B30" s="202" t="s">
        <v>13</v>
      </c>
      <c r="C30" s="158">
        <f t="shared" si="0"/>
        <v>0.75000000000000011</v>
      </c>
      <c r="D30" s="153">
        <v>0.50440000000000007</v>
      </c>
      <c r="E30" s="157">
        <v>1.2296207476857194E-2</v>
      </c>
      <c r="F30" s="149">
        <v>0</v>
      </c>
      <c r="G30" s="156">
        <v>0</v>
      </c>
      <c r="H30" s="155">
        <f t="shared" si="11"/>
        <v>0.50440000000000007</v>
      </c>
      <c r="I30" s="153">
        <v>0.67253333333333332</v>
      </c>
      <c r="J30" s="157">
        <v>1.6394943302476258E-2</v>
      </c>
      <c r="K30" s="149">
        <v>0</v>
      </c>
      <c r="L30" s="156">
        <v>0</v>
      </c>
      <c r="M30" s="155">
        <f t="shared" si="12"/>
        <v>0.67253333333333332</v>
      </c>
      <c r="N30" s="153">
        <v>0</v>
      </c>
      <c r="O30" s="21">
        <v>0</v>
      </c>
      <c r="P30" s="154">
        <f t="shared" si="13"/>
        <v>0</v>
      </c>
      <c r="Q30" s="153">
        <v>0.69333333333333347</v>
      </c>
      <c r="R30" s="21">
        <v>0</v>
      </c>
      <c r="S30" s="154">
        <f t="shared" si="14"/>
        <v>0.69333333333333347</v>
      </c>
      <c r="T30" s="25">
        <v>0.69333333333333347</v>
      </c>
      <c r="U30" s="151">
        <v>1.6902003404614702E-2</v>
      </c>
      <c r="V30" s="150">
        <f t="shared" si="5"/>
        <v>0.72749999999999992</v>
      </c>
      <c r="W30" s="149">
        <v>0</v>
      </c>
      <c r="X30" s="148">
        <v>0</v>
      </c>
      <c r="Y30" s="147">
        <f t="shared" si="6"/>
        <v>1</v>
      </c>
      <c r="Z30" s="146">
        <f t="shared" si="15"/>
        <v>0.69333333333333347</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0</v>
      </c>
      <c r="R31" s="54">
        <v>0</v>
      </c>
      <c r="S31" s="196">
        <f t="shared" si="14"/>
        <v>0</v>
      </c>
      <c r="T31" s="58">
        <v>0</v>
      </c>
      <c r="U31" s="193">
        <v>0</v>
      </c>
      <c r="V31" s="192">
        <f t="shared" si="5"/>
        <v>1</v>
      </c>
      <c r="W31" s="191">
        <v>0</v>
      </c>
      <c r="X31" s="190">
        <v>0</v>
      </c>
      <c r="Y31" s="189">
        <f t="shared" si="6"/>
        <v>1</v>
      </c>
      <c r="Z31" s="188">
        <f t="shared" si="15"/>
        <v>0</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v>
      </c>
      <c r="R32" s="43">
        <v>0</v>
      </c>
      <c r="S32" s="182">
        <f t="shared" si="14"/>
        <v>0</v>
      </c>
      <c r="T32" s="47">
        <v>0</v>
      </c>
      <c r="U32" s="179">
        <v>0</v>
      </c>
      <c r="V32" s="178">
        <f t="shared" si="5"/>
        <v>1</v>
      </c>
      <c r="W32" s="177">
        <v>0</v>
      </c>
      <c r="X32" s="176">
        <v>0</v>
      </c>
      <c r="Y32" s="175">
        <f t="shared" si="6"/>
        <v>1</v>
      </c>
      <c r="Z32" s="174">
        <f t="shared" si="15"/>
        <v>0</v>
      </c>
    </row>
    <row r="33" spans="1:26" ht="15" x14ac:dyDescent="0.2">
      <c r="A33" s="405"/>
      <c r="B33" s="173" t="s">
        <v>10</v>
      </c>
      <c r="C33" s="172">
        <f t="shared" si="0"/>
        <v>0.74999999999999989</v>
      </c>
      <c r="D33" s="167">
        <f>SUM(D21:D32)</f>
        <v>36.374393749999996</v>
      </c>
      <c r="E33" s="171">
        <v>0.88673095240859934</v>
      </c>
      <c r="F33" s="163">
        <f>SUM(F21:F32)</f>
        <v>33.415287499999998</v>
      </c>
      <c r="G33" s="170">
        <v>0.81459418481784385</v>
      </c>
      <c r="H33" s="169">
        <f>SUM(H21:H32)</f>
        <v>2.9591062500000014</v>
      </c>
      <c r="I33" s="167">
        <f>SUM(I21:I32)</f>
        <v>48.499191666666668</v>
      </c>
      <c r="J33" s="171">
        <v>1.1823079365447993</v>
      </c>
      <c r="K33" s="163">
        <f>SUM(K21:K32)</f>
        <v>44.553716666666674</v>
      </c>
      <c r="L33" s="170">
        <v>1.0861255797571254</v>
      </c>
      <c r="M33" s="169">
        <f t="shared" ref="M33:T33" si="16">SUM(M21:M32)</f>
        <v>3.9454750000000023</v>
      </c>
      <c r="N33" s="167">
        <f t="shared" si="16"/>
        <v>0</v>
      </c>
      <c r="O33" s="32">
        <f t="shared" si="16"/>
        <v>0</v>
      </c>
      <c r="P33" s="168">
        <f t="shared" si="16"/>
        <v>0</v>
      </c>
      <c r="Q33" s="167">
        <f t="shared" si="16"/>
        <v>49.999166666666667</v>
      </c>
      <c r="R33" s="32">
        <f t="shared" si="16"/>
        <v>45.931666666666672</v>
      </c>
      <c r="S33" s="168">
        <f t="shared" si="16"/>
        <v>4.0674999999999928</v>
      </c>
      <c r="T33" s="36">
        <f t="shared" si="16"/>
        <v>49.999166666666667</v>
      </c>
      <c r="U33" s="165">
        <v>1.2188741613863909</v>
      </c>
      <c r="V33" s="164">
        <f t="shared" si="5"/>
        <v>0.72749999999999992</v>
      </c>
      <c r="W33" s="163">
        <f>SUM(W21:W32)</f>
        <v>45.931666666666672</v>
      </c>
      <c r="X33" s="162">
        <v>1.1197170925331188</v>
      </c>
      <c r="Y33" s="161">
        <f t="shared" si="6"/>
        <v>0.72749999999999992</v>
      </c>
      <c r="Z33" s="160">
        <f>SUM(Z21:Z32)</f>
        <v>4.0674999999999928</v>
      </c>
    </row>
    <row r="34" spans="1:26" ht="15" x14ac:dyDescent="0.2">
      <c r="A34" s="405"/>
      <c r="B34" s="159" t="s">
        <v>9</v>
      </c>
      <c r="C34" s="158">
        <f t="shared" si="0"/>
        <v>0.75</v>
      </c>
      <c r="D34" s="153">
        <f>SUM(D24:D29)</f>
        <v>35.85665625</v>
      </c>
      <c r="E34" s="157">
        <v>0.87410960483019073</v>
      </c>
      <c r="F34" s="149">
        <f>SUM(F24:F29)</f>
        <v>33.415287499999998</v>
      </c>
      <c r="G34" s="156">
        <v>0.81459418481784385</v>
      </c>
      <c r="H34" s="155">
        <f>SUM(H24:H29)</f>
        <v>2.4413687500000019</v>
      </c>
      <c r="I34" s="153">
        <f>SUM(I24:I29)</f>
        <v>47.808875</v>
      </c>
      <c r="J34" s="157">
        <v>1.1654794731069209</v>
      </c>
      <c r="K34" s="149">
        <f>SUM(K24:K29)</f>
        <v>44.553716666666674</v>
      </c>
      <c r="L34" s="156">
        <v>1.0861255797571254</v>
      </c>
      <c r="M34" s="155">
        <f t="shared" ref="M34:T34" si="17">SUM(M24:M29)</f>
        <v>3.2551583333333358</v>
      </c>
      <c r="N34" s="153">
        <f t="shared" si="17"/>
        <v>0</v>
      </c>
      <c r="O34" s="21">
        <f t="shared" si="17"/>
        <v>0</v>
      </c>
      <c r="P34" s="154">
        <f t="shared" si="17"/>
        <v>0</v>
      </c>
      <c r="Q34" s="153">
        <f t="shared" si="17"/>
        <v>49.287500000000001</v>
      </c>
      <c r="R34" s="21">
        <f t="shared" si="17"/>
        <v>45.931666666666672</v>
      </c>
      <c r="S34" s="154">
        <f t="shared" si="17"/>
        <v>3.3558333333333268</v>
      </c>
      <c r="T34" s="25">
        <f t="shared" si="17"/>
        <v>49.287500000000001</v>
      </c>
      <c r="U34" s="151">
        <v>1.2015252300071351</v>
      </c>
      <c r="V34" s="150">
        <f t="shared" si="5"/>
        <v>0.72750000000000004</v>
      </c>
      <c r="W34" s="149">
        <f>SUM(W24:W29)</f>
        <v>45.931666666666672</v>
      </c>
      <c r="X34" s="148">
        <v>1.1197170925331188</v>
      </c>
      <c r="Y34" s="147">
        <f t="shared" si="6"/>
        <v>0.72749999999999992</v>
      </c>
      <c r="Z34" s="146">
        <f>SUM(Z24:Z29)</f>
        <v>3.3558333333333268</v>
      </c>
    </row>
    <row r="35" spans="1:26" ht="15.75" thickBot="1" x14ac:dyDescent="0.25">
      <c r="A35" s="406"/>
      <c r="B35" s="261" t="s">
        <v>8</v>
      </c>
      <c r="C35" s="260">
        <f t="shared" si="0"/>
        <v>0.75000000000000011</v>
      </c>
      <c r="D35" s="255">
        <f>SUM(D21:D23,D30:D32)</f>
        <v>0.51773750000000007</v>
      </c>
      <c r="E35" s="259">
        <v>1.2621347578408708E-2</v>
      </c>
      <c r="F35" s="249">
        <f>SUM(F21:F23,F30:F32)</f>
        <v>0</v>
      </c>
      <c r="G35" s="258">
        <v>0</v>
      </c>
      <c r="H35" s="257">
        <f>SUM(H21:H23,H30:H32)</f>
        <v>0.51773750000000007</v>
      </c>
      <c r="I35" s="255">
        <f>SUM(I21:I23,I30:I32)</f>
        <v>0.69031666666666669</v>
      </c>
      <c r="J35" s="259">
        <v>1.6828463437878274E-2</v>
      </c>
      <c r="K35" s="249">
        <f>SUM(K21:K23,K30:K32)</f>
        <v>0</v>
      </c>
      <c r="L35" s="258">
        <v>0</v>
      </c>
      <c r="M35" s="257">
        <f t="shared" ref="M35:T35" si="18">SUM(M21:M23,M30:M32)</f>
        <v>0.69031666666666669</v>
      </c>
      <c r="N35" s="255">
        <f t="shared" si="18"/>
        <v>0</v>
      </c>
      <c r="O35" s="254">
        <f t="shared" si="18"/>
        <v>0</v>
      </c>
      <c r="P35" s="256">
        <f t="shared" si="18"/>
        <v>0</v>
      </c>
      <c r="Q35" s="255">
        <f t="shared" si="18"/>
        <v>0.71166666666666678</v>
      </c>
      <c r="R35" s="254">
        <f t="shared" si="18"/>
        <v>0</v>
      </c>
      <c r="S35" s="256">
        <f t="shared" si="18"/>
        <v>0.71166666666666678</v>
      </c>
      <c r="T35" s="252">
        <f t="shared" si="18"/>
        <v>0.71166666666666678</v>
      </c>
      <c r="U35" s="251">
        <v>1.7348931379255954E-2</v>
      </c>
      <c r="V35" s="250">
        <f t="shared" si="5"/>
        <v>0.72750000000000004</v>
      </c>
      <c r="W35" s="249">
        <f>SUM(W21:W23,W30:W32)</f>
        <v>0</v>
      </c>
      <c r="X35" s="248">
        <v>0</v>
      </c>
      <c r="Y35" s="247">
        <f t="shared" si="6"/>
        <v>1</v>
      </c>
      <c r="Z35" s="246">
        <f>SUM(Z21:Z23,Z30:Z32)</f>
        <v>0.71166666666666678</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40">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0</v>
      </c>
      <c r="R37" s="66">
        <v>0</v>
      </c>
      <c r="S37" s="211">
        <f t="shared" si="22"/>
        <v>0</v>
      </c>
      <c r="T37" s="70">
        <v>0</v>
      </c>
      <c r="U37" s="208">
        <v>0</v>
      </c>
      <c r="V37" s="207">
        <f t="shared" si="5"/>
        <v>1</v>
      </c>
      <c r="W37" s="206">
        <v>0</v>
      </c>
      <c r="X37" s="205">
        <v>0</v>
      </c>
      <c r="Y37" s="204">
        <f t="shared" si="6"/>
        <v>1</v>
      </c>
      <c r="Z37" s="203">
        <f t="shared" si="23"/>
        <v>0</v>
      </c>
    </row>
    <row r="38" spans="1:26" ht="15" x14ac:dyDescent="0.2">
      <c r="A38" s="405"/>
      <c r="B38" s="231" t="s">
        <v>20</v>
      </c>
      <c r="C38" s="230">
        <f t="shared" si="0"/>
        <v>0.75</v>
      </c>
      <c r="D38" s="225">
        <v>2.0006250000000003E-2</v>
      </c>
      <c r="E38" s="229">
        <v>4.8771015232726856E-4</v>
      </c>
      <c r="F38" s="221">
        <v>0</v>
      </c>
      <c r="G38" s="228">
        <v>0</v>
      </c>
      <c r="H38" s="227">
        <f t="shared" si="19"/>
        <v>2.0006250000000003E-2</v>
      </c>
      <c r="I38" s="225">
        <v>2.6675000000000004E-2</v>
      </c>
      <c r="J38" s="229">
        <v>6.5028020310302478E-4</v>
      </c>
      <c r="K38" s="221">
        <v>0</v>
      </c>
      <c r="L38" s="228">
        <v>0</v>
      </c>
      <c r="M38" s="227">
        <f t="shared" si="20"/>
        <v>2.6675000000000004E-2</v>
      </c>
      <c r="N38" s="225">
        <v>0</v>
      </c>
      <c r="O38" s="77">
        <v>0</v>
      </c>
      <c r="P38" s="226">
        <f t="shared" si="21"/>
        <v>0</v>
      </c>
      <c r="Q38" s="225">
        <v>2.7500000000000004E-2</v>
      </c>
      <c r="R38" s="77">
        <v>0</v>
      </c>
      <c r="S38" s="226">
        <f t="shared" si="22"/>
        <v>2.7500000000000004E-2</v>
      </c>
      <c r="T38" s="81">
        <v>2.7500000000000004E-2</v>
      </c>
      <c r="U38" s="223">
        <v>6.7039196196188114E-4</v>
      </c>
      <c r="V38" s="222">
        <f t="shared" si="5"/>
        <v>0.72750000000000004</v>
      </c>
      <c r="W38" s="221">
        <v>0</v>
      </c>
      <c r="X38" s="220">
        <v>0</v>
      </c>
      <c r="Y38" s="219">
        <f t="shared" si="6"/>
        <v>1</v>
      </c>
      <c r="Z38" s="218">
        <f t="shared" si="23"/>
        <v>2.7500000000000004E-2</v>
      </c>
    </row>
    <row r="39" spans="1:26" ht="15" x14ac:dyDescent="0.2">
      <c r="A39" s="405"/>
      <c r="B39" s="201" t="s">
        <v>19</v>
      </c>
      <c r="C39" s="200">
        <f t="shared" si="0"/>
        <v>0.74999999999999989</v>
      </c>
      <c r="D39" s="195">
        <v>0.92756249999999985</v>
      </c>
      <c r="E39" s="199">
        <v>2.2612016153355171E-2</v>
      </c>
      <c r="F39" s="191">
        <v>0.35465625000000001</v>
      </c>
      <c r="G39" s="198">
        <v>8.6457708574048161E-3</v>
      </c>
      <c r="H39" s="197">
        <f t="shared" si="19"/>
        <v>0.57290624999999984</v>
      </c>
      <c r="I39" s="195">
        <v>1.23675</v>
      </c>
      <c r="J39" s="199">
        <v>3.0149354871140233E-2</v>
      </c>
      <c r="K39" s="191">
        <v>0.47287499999999999</v>
      </c>
      <c r="L39" s="198">
        <v>1.1527694476539755E-2</v>
      </c>
      <c r="M39" s="197">
        <f t="shared" si="20"/>
        <v>0.76387500000000008</v>
      </c>
      <c r="N39" s="195">
        <v>0</v>
      </c>
      <c r="O39" s="54">
        <v>0</v>
      </c>
      <c r="P39" s="196">
        <f t="shared" si="21"/>
        <v>0</v>
      </c>
      <c r="Q39" s="195">
        <v>1.2749999999999999</v>
      </c>
      <c r="R39" s="54">
        <v>0.48749999999999993</v>
      </c>
      <c r="S39" s="196">
        <f t="shared" si="22"/>
        <v>0.78749999999999998</v>
      </c>
      <c r="T39" s="58">
        <v>1.2749999999999999</v>
      </c>
      <c r="U39" s="193">
        <v>3.1081809145505391E-2</v>
      </c>
      <c r="V39" s="192">
        <f t="shared" si="5"/>
        <v>0.72749999999999992</v>
      </c>
      <c r="W39" s="191">
        <v>0.48749999999999993</v>
      </c>
      <c r="X39" s="190">
        <v>1.1884221109834798E-2</v>
      </c>
      <c r="Y39" s="189">
        <f t="shared" si="6"/>
        <v>0.72750000000000015</v>
      </c>
      <c r="Z39" s="188">
        <f t="shared" si="23"/>
        <v>0.78749999999999998</v>
      </c>
    </row>
    <row r="40" spans="1:26" ht="15" x14ac:dyDescent="0.2">
      <c r="A40" s="405"/>
      <c r="B40" s="217" t="s">
        <v>18</v>
      </c>
      <c r="C40" s="215">
        <f t="shared" si="0"/>
        <v>0.74999999999999989</v>
      </c>
      <c r="D40" s="210">
        <v>4.4159249999999997</v>
      </c>
      <c r="E40" s="214">
        <v>0.10765093180460071</v>
      </c>
      <c r="F40" s="206">
        <v>3.2046375</v>
      </c>
      <c r="G40" s="213">
        <v>7.8122298721780961E-2</v>
      </c>
      <c r="H40" s="212">
        <f t="shared" si="19"/>
        <v>1.2112874999999996</v>
      </c>
      <c r="I40" s="210">
        <v>5.8879000000000001</v>
      </c>
      <c r="J40" s="214">
        <v>0.14353457573946762</v>
      </c>
      <c r="K40" s="206">
        <v>4.27285</v>
      </c>
      <c r="L40" s="213">
        <v>0.10416306496237461</v>
      </c>
      <c r="M40" s="212">
        <f t="shared" si="20"/>
        <v>1.6150500000000001</v>
      </c>
      <c r="N40" s="210">
        <v>0</v>
      </c>
      <c r="O40" s="66">
        <v>0</v>
      </c>
      <c r="P40" s="211">
        <f t="shared" si="21"/>
        <v>0</v>
      </c>
      <c r="Q40" s="210">
        <v>6.07</v>
      </c>
      <c r="R40" s="66">
        <v>4.4049999999999994</v>
      </c>
      <c r="S40" s="211">
        <f t="shared" si="22"/>
        <v>1.6650000000000009</v>
      </c>
      <c r="T40" s="70">
        <v>6.07</v>
      </c>
      <c r="U40" s="208">
        <v>0.14797378942213157</v>
      </c>
      <c r="V40" s="207">
        <f t="shared" si="5"/>
        <v>0.72749999999999992</v>
      </c>
      <c r="W40" s="206">
        <v>4.4049999999999994</v>
      </c>
      <c r="X40" s="205">
        <v>0.10738460305399443</v>
      </c>
      <c r="Y40" s="204">
        <f t="shared" si="6"/>
        <v>0.72750000000000015</v>
      </c>
      <c r="Z40" s="203">
        <f t="shared" si="23"/>
        <v>1.6650000000000009</v>
      </c>
    </row>
    <row r="41" spans="1:26" ht="15" x14ac:dyDescent="0.2">
      <c r="A41" s="405"/>
      <c r="B41" s="217" t="s">
        <v>17</v>
      </c>
      <c r="C41" s="215">
        <f t="shared" si="0"/>
        <v>0.75</v>
      </c>
      <c r="D41" s="210">
        <v>8.2280250000000006</v>
      </c>
      <c r="E41" s="214">
        <v>0.20058188446623298</v>
      </c>
      <c r="F41" s="206">
        <v>6.9257999999999988</v>
      </c>
      <c r="G41" s="213">
        <v>0.16883638679485916</v>
      </c>
      <c r="H41" s="212">
        <f t="shared" si="19"/>
        <v>1.3022250000000017</v>
      </c>
      <c r="I41" s="210">
        <v>10.970700000000001</v>
      </c>
      <c r="J41" s="214">
        <v>0.26744251262164398</v>
      </c>
      <c r="K41" s="206">
        <v>9.2343999999999991</v>
      </c>
      <c r="L41" s="213">
        <v>0.22511518239314554</v>
      </c>
      <c r="M41" s="212">
        <f t="shared" si="20"/>
        <v>1.7363000000000017</v>
      </c>
      <c r="N41" s="210">
        <v>0</v>
      </c>
      <c r="O41" s="66">
        <v>0</v>
      </c>
      <c r="P41" s="211">
        <f t="shared" si="21"/>
        <v>0</v>
      </c>
      <c r="Q41" s="210">
        <v>11.31</v>
      </c>
      <c r="R41" s="66">
        <v>9.52</v>
      </c>
      <c r="S41" s="211">
        <f t="shared" si="22"/>
        <v>1.7900000000000009</v>
      </c>
      <c r="T41" s="70">
        <v>11.31</v>
      </c>
      <c r="U41" s="208">
        <v>0.27571393053777726</v>
      </c>
      <c r="V41" s="207">
        <f t="shared" si="5"/>
        <v>0.72750000000000004</v>
      </c>
      <c r="W41" s="206">
        <v>9.52</v>
      </c>
      <c r="X41" s="205">
        <v>0.23207750762179954</v>
      </c>
      <c r="Y41" s="204">
        <f t="shared" si="6"/>
        <v>0.72749999999999992</v>
      </c>
      <c r="Z41" s="203">
        <f t="shared" si="23"/>
        <v>1.7900000000000009</v>
      </c>
    </row>
    <row r="42" spans="1:26" ht="15" x14ac:dyDescent="0.2">
      <c r="A42" s="405"/>
      <c r="B42" s="217" t="s">
        <v>16</v>
      </c>
      <c r="C42" s="215">
        <f t="shared" si="0"/>
        <v>0.75</v>
      </c>
      <c r="D42" s="210">
        <v>12.571200000000001</v>
      </c>
      <c r="E42" s="214">
        <v>0.30645932480782545</v>
      </c>
      <c r="F42" s="206">
        <v>11.181675</v>
      </c>
      <c r="G42" s="213">
        <v>0.27258563708371697</v>
      </c>
      <c r="H42" s="212">
        <f t="shared" si="19"/>
        <v>1.3895250000000008</v>
      </c>
      <c r="I42" s="210">
        <v>16.761600000000001</v>
      </c>
      <c r="J42" s="214">
        <v>0.4086124330771006</v>
      </c>
      <c r="K42" s="206">
        <v>14.908900000000001</v>
      </c>
      <c r="L42" s="213">
        <v>0.36344751611162268</v>
      </c>
      <c r="M42" s="212">
        <f t="shared" si="20"/>
        <v>1.8527000000000005</v>
      </c>
      <c r="N42" s="210">
        <v>0</v>
      </c>
      <c r="O42" s="66">
        <v>0</v>
      </c>
      <c r="P42" s="211">
        <f t="shared" si="21"/>
        <v>0</v>
      </c>
      <c r="Q42" s="210">
        <v>17.279999999999998</v>
      </c>
      <c r="R42" s="66">
        <v>15.370000000000001</v>
      </c>
      <c r="S42" s="211">
        <f t="shared" si="22"/>
        <v>1.9099999999999966</v>
      </c>
      <c r="T42" s="70">
        <v>17.279999999999998</v>
      </c>
      <c r="U42" s="208">
        <v>0.42124993100732011</v>
      </c>
      <c r="V42" s="207">
        <f t="shared" si="5"/>
        <v>0.72750000000000015</v>
      </c>
      <c r="W42" s="206">
        <v>15.370000000000001</v>
      </c>
      <c r="X42" s="205">
        <v>0.37468816093981716</v>
      </c>
      <c r="Y42" s="204">
        <f t="shared" si="6"/>
        <v>0.72749999999999992</v>
      </c>
      <c r="Z42" s="203">
        <f t="shared" si="23"/>
        <v>1.9099999999999966</v>
      </c>
    </row>
    <row r="43" spans="1:26" ht="15" x14ac:dyDescent="0.2">
      <c r="A43" s="405"/>
      <c r="B43" s="217" t="s">
        <v>15</v>
      </c>
      <c r="C43" s="215">
        <f t="shared" si="0"/>
        <v>0.75</v>
      </c>
      <c r="D43" s="210">
        <v>8.9482499999999998</v>
      </c>
      <c r="E43" s="214">
        <v>0.21813944995001464</v>
      </c>
      <c r="F43" s="206">
        <v>9.7557749999999999</v>
      </c>
      <c r="G43" s="213">
        <v>0.2378252045083048</v>
      </c>
      <c r="H43" s="212">
        <f t="shared" si="19"/>
        <v>-0.80752500000000005</v>
      </c>
      <c r="I43" s="210">
        <v>11.930999999999999</v>
      </c>
      <c r="J43" s="214">
        <v>0.29085259993335283</v>
      </c>
      <c r="K43" s="206">
        <v>13.0077</v>
      </c>
      <c r="L43" s="213">
        <v>0.31710027267773971</v>
      </c>
      <c r="M43" s="212">
        <f t="shared" si="20"/>
        <v>-1.0767000000000007</v>
      </c>
      <c r="N43" s="210">
        <v>0</v>
      </c>
      <c r="O43" s="66">
        <v>0</v>
      </c>
      <c r="P43" s="211">
        <f t="shared" si="21"/>
        <v>0</v>
      </c>
      <c r="Q43" s="210">
        <v>12.299999999999999</v>
      </c>
      <c r="R43" s="66">
        <v>13.41</v>
      </c>
      <c r="S43" s="211">
        <f t="shared" si="22"/>
        <v>-1.1100000000000012</v>
      </c>
      <c r="T43" s="70">
        <v>12.299999999999999</v>
      </c>
      <c r="U43" s="208">
        <v>0.29984804116840497</v>
      </c>
      <c r="V43" s="207">
        <f t="shared" si="5"/>
        <v>0.72750000000000004</v>
      </c>
      <c r="W43" s="206">
        <v>13.41</v>
      </c>
      <c r="X43" s="205">
        <v>0.32690749760591725</v>
      </c>
      <c r="Y43" s="204">
        <f t="shared" si="6"/>
        <v>0.72750000000000004</v>
      </c>
      <c r="Z43" s="203">
        <f t="shared" si="23"/>
        <v>-1.1100000000000012</v>
      </c>
    </row>
    <row r="44" spans="1:26" ht="15" x14ac:dyDescent="0.2">
      <c r="A44" s="405"/>
      <c r="B44" s="216" t="s">
        <v>14</v>
      </c>
      <c r="C44" s="215">
        <f t="shared" si="0"/>
        <v>0.75000000000000011</v>
      </c>
      <c r="D44" s="210">
        <v>5.1215999999999999</v>
      </c>
      <c r="E44" s="214">
        <v>0.12485379899578072</v>
      </c>
      <c r="F44" s="206">
        <v>4.2540562499999997</v>
      </c>
      <c r="G44" s="213">
        <v>0.10370491300240955</v>
      </c>
      <c r="H44" s="212">
        <f t="shared" si="19"/>
        <v>0.86754375000000028</v>
      </c>
      <c r="I44" s="210">
        <v>6.8287999999999993</v>
      </c>
      <c r="J44" s="214">
        <v>0.16647173199437429</v>
      </c>
      <c r="K44" s="206">
        <v>5.6720749999999995</v>
      </c>
      <c r="L44" s="213">
        <v>0.13827321733654607</v>
      </c>
      <c r="M44" s="212">
        <f t="shared" si="20"/>
        <v>1.1567249999999998</v>
      </c>
      <c r="N44" s="210">
        <v>0</v>
      </c>
      <c r="O44" s="66">
        <v>0</v>
      </c>
      <c r="P44" s="211">
        <f t="shared" si="21"/>
        <v>0</v>
      </c>
      <c r="Q44" s="210">
        <v>7.0399999999999991</v>
      </c>
      <c r="R44" s="66">
        <v>5.8474999999999993</v>
      </c>
      <c r="S44" s="211">
        <f t="shared" si="22"/>
        <v>1.1924999999999999</v>
      </c>
      <c r="T44" s="70">
        <v>7.0399999999999991</v>
      </c>
      <c r="U44" s="208">
        <v>0.17162034226224154</v>
      </c>
      <c r="V44" s="207">
        <f t="shared" si="5"/>
        <v>0.72750000000000004</v>
      </c>
      <c r="W44" s="206">
        <v>5.8474999999999993</v>
      </c>
      <c r="X44" s="205">
        <v>0.14254970859437741</v>
      </c>
      <c r="Y44" s="204">
        <f t="shared" si="6"/>
        <v>0.72750000000000004</v>
      </c>
      <c r="Z44" s="203">
        <f t="shared" si="23"/>
        <v>1.1924999999999999</v>
      </c>
    </row>
    <row r="45" spans="1:26" ht="15" x14ac:dyDescent="0.2">
      <c r="A45" s="405"/>
      <c r="B45" s="202" t="s">
        <v>13</v>
      </c>
      <c r="C45" s="158">
        <f t="shared" si="0"/>
        <v>0.75</v>
      </c>
      <c r="D45" s="153">
        <v>0.78933750000000014</v>
      </c>
      <c r="E45" s="157">
        <v>1.9242382373639504E-2</v>
      </c>
      <c r="F45" s="149">
        <v>0</v>
      </c>
      <c r="G45" s="156">
        <v>0</v>
      </c>
      <c r="H45" s="155">
        <f t="shared" si="19"/>
        <v>0.78933750000000014</v>
      </c>
      <c r="I45" s="153">
        <v>1.0524500000000001</v>
      </c>
      <c r="J45" s="157">
        <v>2.5656509831519337E-2</v>
      </c>
      <c r="K45" s="149">
        <v>0</v>
      </c>
      <c r="L45" s="156">
        <v>0</v>
      </c>
      <c r="M45" s="155">
        <f t="shared" si="20"/>
        <v>1.0524500000000001</v>
      </c>
      <c r="N45" s="153">
        <v>0</v>
      </c>
      <c r="O45" s="21">
        <v>0</v>
      </c>
      <c r="P45" s="154">
        <f t="shared" si="21"/>
        <v>0</v>
      </c>
      <c r="Q45" s="153">
        <v>1.0850000000000002</v>
      </c>
      <c r="R45" s="21">
        <v>0</v>
      </c>
      <c r="S45" s="154">
        <f t="shared" si="22"/>
        <v>1.0850000000000002</v>
      </c>
      <c r="T45" s="25">
        <v>1.0850000000000002</v>
      </c>
      <c r="U45" s="151">
        <v>2.6450010135586947E-2</v>
      </c>
      <c r="V45" s="150">
        <f t="shared" si="5"/>
        <v>0.72750000000000004</v>
      </c>
      <c r="W45" s="149">
        <v>0</v>
      </c>
      <c r="X45" s="148">
        <v>0</v>
      </c>
      <c r="Y45" s="147">
        <f t="shared" si="6"/>
        <v>1</v>
      </c>
      <c r="Z45" s="146">
        <f t="shared" si="23"/>
        <v>1.0850000000000002</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0</v>
      </c>
      <c r="R46" s="54">
        <v>0</v>
      </c>
      <c r="S46" s="196">
        <f t="shared" si="22"/>
        <v>0</v>
      </c>
      <c r="T46" s="58">
        <v>0</v>
      </c>
      <c r="U46" s="193">
        <v>0</v>
      </c>
      <c r="V46" s="192">
        <f t="shared" si="5"/>
        <v>1</v>
      </c>
      <c r="W46" s="191">
        <v>0</v>
      </c>
      <c r="X46" s="190">
        <v>0</v>
      </c>
      <c r="Y46" s="189">
        <f t="shared" si="6"/>
        <v>1</v>
      </c>
      <c r="Z46" s="188">
        <f t="shared" si="23"/>
        <v>0</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2">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0.75000000000000011</v>
      </c>
      <c r="D48" s="167">
        <f>SUM(D36:D47)</f>
        <v>41.021906250000008</v>
      </c>
      <c r="E48" s="171">
        <v>1.0000274987037765</v>
      </c>
      <c r="F48" s="163">
        <f>SUM(F36:F47)</f>
        <v>35.676600000000001</v>
      </c>
      <c r="G48" s="170">
        <v>0.86972021096847629</v>
      </c>
      <c r="H48" s="169">
        <f>SUM(H36:H47)</f>
        <v>5.3453062500000028</v>
      </c>
      <c r="I48" s="167">
        <f>SUM(I36:I47)</f>
        <v>54.695875000000001</v>
      </c>
      <c r="J48" s="171">
        <v>1.333369998271702</v>
      </c>
      <c r="K48" s="163">
        <f>SUM(K36:K47)</f>
        <v>47.568800000000003</v>
      </c>
      <c r="L48" s="170">
        <v>1.1596269479579684</v>
      </c>
      <c r="M48" s="169">
        <f t="shared" ref="M48:T48" si="24">SUM(M36:M47)</f>
        <v>7.1270750000000014</v>
      </c>
      <c r="N48" s="167">
        <f t="shared" si="24"/>
        <v>0</v>
      </c>
      <c r="O48" s="32">
        <f t="shared" si="24"/>
        <v>0</v>
      </c>
      <c r="P48" s="168">
        <f t="shared" si="24"/>
        <v>0</v>
      </c>
      <c r="Q48" s="167">
        <f t="shared" si="24"/>
        <v>56.387499999999996</v>
      </c>
      <c r="R48" s="32">
        <f t="shared" si="24"/>
        <v>49.039999999999992</v>
      </c>
      <c r="S48" s="168">
        <f t="shared" si="24"/>
        <v>7.3474999999999966</v>
      </c>
      <c r="T48" s="36">
        <f t="shared" si="24"/>
        <v>56.387499999999996</v>
      </c>
      <c r="U48" s="165">
        <v>1.3746082456409296</v>
      </c>
      <c r="V48" s="164">
        <f t="shared" si="5"/>
        <v>0.72750000000000015</v>
      </c>
      <c r="W48" s="163">
        <f>SUM(W36:W47)</f>
        <v>49.039999999999992</v>
      </c>
      <c r="X48" s="162">
        <v>1.1954916989257405</v>
      </c>
      <c r="Y48" s="161">
        <f t="shared" si="6"/>
        <v>0.72750000000000015</v>
      </c>
      <c r="Z48" s="160">
        <f>SUM(Z36:Z47)</f>
        <v>7.3474999999999966</v>
      </c>
    </row>
    <row r="49" spans="1:26" ht="15" x14ac:dyDescent="0.2">
      <c r="A49" s="405"/>
      <c r="B49" s="159" t="s">
        <v>9</v>
      </c>
      <c r="C49" s="158">
        <f t="shared" si="0"/>
        <v>0.75000000000000011</v>
      </c>
      <c r="D49" s="153">
        <f>SUM(D39:D44)</f>
        <v>40.212562500000004</v>
      </c>
      <c r="E49" s="157">
        <v>0.98029740617780969</v>
      </c>
      <c r="F49" s="149">
        <f>SUM(F39:F44)</f>
        <v>35.676600000000001</v>
      </c>
      <c r="G49" s="156">
        <v>0.86972021096847629</v>
      </c>
      <c r="H49" s="155">
        <f>SUM(H39:H44)</f>
        <v>4.5359625000000028</v>
      </c>
      <c r="I49" s="153">
        <f>SUM(I39:I44)</f>
        <v>53.616749999999996</v>
      </c>
      <c r="J49" s="157">
        <v>1.3070632082370794</v>
      </c>
      <c r="K49" s="149">
        <f>SUM(K39:K44)</f>
        <v>47.568800000000003</v>
      </c>
      <c r="L49" s="156">
        <v>1.1596269479579684</v>
      </c>
      <c r="M49" s="155">
        <f t="shared" ref="M49:T49" si="25">SUM(M39:M44)</f>
        <v>6.0479500000000019</v>
      </c>
      <c r="N49" s="153">
        <f t="shared" si="25"/>
        <v>0</v>
      </c>
      <c r="O49" s="21">
        <f t="shared" si="25"/>
        <v>0</v>
      </c>
      <c r="P49" s="154">
        <f t="shared" si="25"/>
        <v>0</v>
      </c>
      <c r="Q49" s="153">
        <f t="shared" si="25"/>
        <v>55.274999999999999</v>
      </c>
      <c r="R49" s="21">
        <f t="shared" si="25"/>
        <v>49.039999999999992</v>
      </c>
      <c r="S49" s="154">
        <f t="shared" si="25"/>
        <v>6.2349999999999968</v>
      </c>
      <c r="T49" s="25">
        <f t="shared" si="25"/>
        <v>55.274999999999999</v>
      </c>
      <c r="U49" s="151">
        <v>1.3474878435433808</v>
      </c>
      <c r="V49" s="150">
        <f t="shared" si="5"/>
        <v>0.72750000000000015</v>
      </c>
      <c r="W49" s="149">
        <f>SUM(W39:W44)</f>
        <v>49.039999999999992</v>
      </c>
      <c r="X49" s="148">
        <v>1.1954916989257405</v>
      </c>
      <c r="Y49" s="147">
        <f t="shared" si="6"/>
        <v>0.72750000000000015</v>
      </c>
      <c r="Z49" s="146">
        <f>SUM(Z39:Z44)</f>
        <v>6.2349999999999968</v>
      </c>
    </row>
    <row r="50" spans="1:26" ht="15.75" thickBot="1" x14ac:dyDescent="0.25">
      <c r="A50" s="422"/>
      <c r="B50" s="145" t="s">
        <v>8</v>
      </c>
      <c r="C50" s="144">
        <f t="shared" si="0"/>
        <v>0.75</v>
      </c>
      <c r="D50" s="139">
        <f>SUM(D36:D38,D45:D47)</f>
        <v>0.80934375000000014</v>
      </c>
      <c r="E50" s="143">
        <v>1.9730092525966775E-2</v>
      </c>
      <c r="F50" s="135">
        <f>SUM(F36:F38,F45:F47)</f>
        <v>0</v>
      </c>
      <c r="G50" s="142">
        <v>0</v>
      </c>
      <c r="H50" s="141">
        <f>SUM(H36:H38,H45:H47)</f>
        <v>0.80934375000000014</v>
      </c>
      <c r="I50" s="139">
        <f>SUM(I36:I38,I45:I47)</f>
        <v>1.0791250000000001</v>
      </c>
      <c r="J50" s="143">
        <v>2.6306790034622364E-2</v>
      </c>
      <c r="K50" s="135">
        <f>SUM(K36:K38,K45:K47)</f>
        <v>0</v>
      </c>
      <c r="L50" s="142">
        <v>0</v>
      </c>
      <c r="M50" s="141">
        <f t="shared" ref="M50:T50" si="26">SUM(M36:M38,M45:M47)</f>
        <v>1.0791250000000001</v>
      </c>
      <c r="N50" s="139">
        <f t="shared" si="26"/>
        <v>0</v>
      </c>
      <c r="O50" s="10">
        <f t="shared" si="26"/>
        <v>0</v>
      </c>
      <c r="P50" s="140">
        <f t="shared" si="26"/>
        <v>0</v>
      </c>
      <c r="Q50" s="139">
        <f t="shared" si="26"/>
        <v>1.1125000000000003</v>
      </c>
      <c r="R50" s="10">
        <f t="shared" si="26"/>
        <v>0</v>
      </c>
      <c r="S50" s="140">
        <f t="shared" si="26"/>
        <v>1.1125000000000003</v>
      </c>
      <c r="T50" s="14">
        <f t="shared" si="26"/>
        <v>1.1125000000000003</v>
      </c>
      <c r="U50" s="137">
        <v>2.7120402097548832E-2</v>
      </c>
      <c r="V50" s="136">
        <f t="shared" si="5"/>
        <v>0.72749999999999992</v>
      </c>
      <c r="W50" s="135">
        <f>SUM(W36:W38,W45:W47)</f>
        <v>0</v>
      </c>
      <c r="X50" s="134">
        <v>0</v>
      </c>
      <c r="Y50" s="133">
        <f t="shared" si="6"/>
        <v>1</v>
      </c>
      <c r="Z50" s="132">
        <f>SUM(Z36:Z38,Z45:Z47)</f>
        <v>1.1125000000000003</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188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ReuseHorte!A1</f>
        <v>FIIP DIVERSION: Project "Pump-Back" Irrigation below Horte Reservoir</v>
      </c>
      <c r="C1" s="288"/>
      <c r="D1" s="288"/>
      <c r="E1" s="288"/>
      <c r="F1" s="288"/>
      <c r="G1" s="288"/>
      <c r="H1" s="288"/>
      <c r="I1" s="288"/>
      <c r="J1" s="288"/>
      <c r="K1" s="288"/>
      <c r="L1" s="288"/>
      <c r="M1" s="288"/>
      <c r="N1" s="288"/>
      <c r="O1" s="288"/>
    </row>
    <row r="2" spans="2:15" ht="23.25" x14ac:dyDescent="0.35">
      <c r="B2" s="130" t="str">
        <f>ReuseHorte!A2</f>
        <v>41 Acres (100% Sprinkler / 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customWidth="1"/>
    <col min="5" max="5" width="7.140625" customWidth="1"/>
    <col min="6" max="6" width="6.28515625" customWidth="1"/>
    <col min="7" max="7" width="7.28515625" customWidth="1"/>
    <col min="8" max="8" width="12.7109375" bestFit="1" customWidth="1"/>
    <col min="9" max="9" width="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6.5703125" bestFit="1" customWidth="1"/>
    <col min="24" max="24" width="6.42578125" bestFit="1" customWidth="1"/>
    <col min="25" max="25" width="9.140625" bestFit="1" customWidth="1"/>
    <col min="26" max="26" width="6.570312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244</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16.5" thickBot="1" x14ac:dyDescent="0.3">
      <c r="A2" s="286" t="s">
        <v>306</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174</v>
      </c>
      <c r="R3" s="280"/>
      <c r="S3" s="279"/>
      <c r="T3" s="281" t="s">
        <v>65</v>
      </c>
      <c r="U3" s="280"/>
      <c r="V3" s="279"/>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4"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68"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38">
        <f t="shared" ref="S6:S17" si="4">Q6-R6</f>
        <v>0</v>
      </c>
      <c r="T6" s="239">
        <v>0</v>
      </c>
      <c r="U6" s="88">
        <v>0</v>
      </c>
      <c r="V6" s="238">
        <f t="shared" ref="V6:V17" si="5">T6-U6</f>
        <v>0</v>
      </c>
      <c r="W6" s="92">
        <v>0</v>
      </c>
      <c r="X6" s="237">
        <v>0</v>
      </c>
      <c r="Y6" s="236">
        <f t="shared" ref="Y6:Y50" si="6">IFERROR(D6/W6,1)</f>
        <v>1</v>
      </c>
      <c r="Z6" s="235">
        <v>0</v>
      </c>
      <c r="AA6" s="234">
        <v>0</v>
      </c>
      <c r="AB6" s="233">
        <f t="shared" ref="AB6:AB50" si="7">IFERROR(F6/Z6,1)</f>
        <v>1</v>
      </c>
      <c r="AC6" s="232">
        <f t="shared" ref="AC6:AC17" si="8">W6-Z6</f>
        <v>0</v>
      </c>
    </row>
    <row r="7" spans="1:30"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09">
        <f t="shared" si="4"/>
        <v>0</v>
      </c>
      <c r="T7" s="210">
        <v>0</v>
      </c>
      <c r="U7" s="66">
        <v>0</v>
      </c>
      <c r="V7" s="209">
        <f t="shared" si="5"/>
        <v>0</v>
      </c>
      <c r="W7" s="70">
        <v>0</v>
      </c>
      <c r="X7" s="208">
        <v>0</v>
      </c>
      <c r="Y7" s="207">
        <f t="shared" si="6"/>
        <v>1</v>
      </c>
      <c r="Z7" s="206">
        <v>0</v>
      </c>
      <c r="AA7" s="205">
        <v>0</v>
      </c>
      <c r="AB7" s="204">
        <f t="shared" si="7"/>
        <v>1</v>
      </c>
      <c r="AC7" s="203">
        <f t="shared" si="8"/>
        <v>0</v>
      </c>
    </row>
    <row r="8" spans="1:30"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10.45</v>
      </c>
      <c r="R8" s="77">
        <v>0</v>
      </c>
      <c r="S8" s="224">
        <f t="shared" si="4"/>
        <v>10.45</v>
      </c>
      <c r="T8" s="225">
        <v>0</v>
      </c>
      <c r="U8" s="77">
        <v>0</v>
      </c>
      <c r="V8" s="224">
        <f t="shared" si="5"/>
        <v>0</v>
      </c>
      <c r="W8" s="81">
        <v>10.45</v>
      </c>
      <c r="X8" s="223">
        <v>1.3325726141832309E-2</v>
      </c>
      <c r="Y8" s="222">
        <f t="shared" si="6"/>
        <v>0</v>
      </c>
      <c r="Z8" s="221">
        <v>0</v>
      </c>
      <c r="AA8" s="220">
        <v>0</v>
      </c>
      <c r="AB8" s="219">
        <f t="shared" si="7"/>
        <v>1</v>
      </c>
      <c r="AC8" s="218">
        <f t="shared" si="8"/>
        <v>10.45</v>
      </c>
    </row>
    <row r="9" spans="1:30" ht="15" x14ac:dyDescent="0.2">
      <c r="A9" s="405"/>
      <c r="B9" s="201" t="s">
        <v>19</v>
      </c>
      <c r="C9" s="200">
        <f t="shared" si="0"/>
        <v>0.58080474048210573</v>
      </c>
      <c r="D9" s="195">
        <v>3.8924662499999996</v>
      </c>
      <c r="E9" s="199">
        <v>4.9636305515621988E-3</v>
      </c>
      <c r="F9" s="191">
        <v>9.1006890000000009</v>
      </c>
      <c r="G9" s="198">
        <v>1.1605099468105904E-2</v>
      </c>
      <c r="H9" s="197">
        <f t="shared" si="1"/>
        <v>-5.2082227500000009</v>
      </c>
      <c r="I9" s="195">
        <v>6.7018499999999985</v>
      </c>
      <c r="J9" s="199">
        <v>8.5461260998697455E-3</v>
      </c>
      <c r="K9" s="191">
        <v>16.637449999999998</v>
      </c>
      <c r="L9" s="198">
        <v>2.121589498835072E-2</v>
      </c>
      <c r="M9" s="197">
        <f t="shared" si="2"/>
        <v>-9.9355999999999991</v>
      </c>
      <c r="N9" s="195">
        <v>0</v>
      </c>
      <c r="O9" s="54">
        <v>0</v>
      </c>
      <c r="P9" s="196">
        <f t="shared" si="3"/>
        <v>0</v>
      </c>
      <c r="Q9" s="195">
        <v>19.489999999999998</v>
      </c>
      <c r="R9" s="54">
        <v>30.935000000000002</v>
      </c>
      <c r="S9" s="194">
        <f t="shared" si="4"/>
        <v>-11.445000000000004</v>
      </c>
      <c r="T9" s="195">
        <v>0</v>
      </c>
      <c r="U9" s="54">
        <v>0</v>
      </c>
      <c r="V9" s="194">
        <f t="shared" si="5"/>
        <v>0</v>
      </c>
      <c r="W9" s="58">
        <v>19.489999999999998</v>
      </c>
      <c r="X9" s="193">
        <v>2.4853435646345619E-2</v>
      </c>
      <c r="Y9" s="192">
        <f t="shared" si="6"/>
        <v>0.19971607234479219</v>
      </c>
      <c r="Z9" s="191">
        <v>30.935000000000002</v>
      </c>
      <c r="AA9" s="190">
        <v>3.9447974988031799E-2</v>
      </c>
      <c r="AB9" s="189">
        <f t="shared" si="7"/>
        <v>0.29418745757232906</v>
      </c>
      <c r="AC9" s="188">
        <f t="shared" si="8"/>
        <v>-11.445000000000004</v>
      </c>
    </row>
    <row r="10" spans="1:30" ht="15" x14ac:dyDescent="0.2">
      <c r="A10" s="405"/>
      <c r="B10" s="217" t="s">
        <v>18</v>
      </c>
      <c r="C10" s="215">
        <f t="shared" si="0"/>
        <v>0.57505688635276031</v>
      </c>
      <c r="D10" s="210">
        <v>42.589167499999995</v>
      </c>
      <c r="E10" s="214">
        <v>5.430924236494019E-2</v>
      </c>
      <c r="F10" s="206">
        <v>31.0437665</v>
      </c>
      <c r="G10" s="213">
        <v>3.9586672843908176E-2</v>
      </c>
      <c r="H10" s="212">
        <f t="shared" si="1"/>
        <v>11.545400999999995</v>
      </c>
      <c r="I10" s="210">
        <v>74.060790350877198</v>
      </c>
      <c r="J10" s="214">
        <v>9.4441512924731713E-2</v>
      </c>
      <c r="K10" s="206">
        <v>54.274995614035092</v>
      </c>
      <c r="L10" s="213">
        <v>6.9210883124551217E-2</v>
      </c>
      <c r="M10" s="212">
        <f t="shared" si="2"/>
        <v>19.785794736842107</v>
      </c>
      <c r="N10" s="210">
        <v>0</v>
      </c>
      <c r="O10" s="66">
        <v>0</v>
      </c>
      <c r="P10" s="211">
        <f t="shared" si="3"/>
        <v>0</v>
      </c>
      <c r="Q10" s="210">
        <v>271.23499999999996</v>
      </c>
      <c r="R10" s="66">
        <v>103.72499999999998</v>
      </c>
      <c r="S10" s="209">
        <f t="shared" si="4"/>
        <v>167.51</v>
      </c>
      <c r="T10" s="210">
        <v>0</v>
      </c>
      <c r="U10" s="66">
        <v>0</v>
      </c>
      <c r="V10" s="209">
        <f t="shared" si="5"/>
        <v>0</v>
      </c>
      <c r="W10" s="70">
        <v>271.23499999999996</v>
      </c>
      <c r="X10" s="208">
        <v>0.3458759167540561</v>
      </c>
      <c r="Y10" s="207">
        <f t="shared" si="6"/>
        <v>0.15701943886297862</v>
      </c>
      <c r="Z10" s="206">
        <v>103.72499999999998</v>
      </c>
      <c r="AA10" s="205">
        <v>0.13226898999946976</v>
      </c>
      <c r="AB10" s="204">
        <f t="shared" si="7"/>
        <v>0.29928914437213794</v>
      </c>
      <c r="AC10" s="203">
        <f t="shared" si="8"/>
        <v>167.51</v>
      </c>
    </row>
    <row r="11" spans="1:30" ht="15" x14ac:dyDescent="0.2">
      <c r="A11" s="405"/>
      <c r="B11" s="217" t="s">
        <v>17</v>
      </c>
      <c r="C11" s="215">
        <f t="shared" si="0"/>
        <v>0.62500987176369205</v>
      </c>
      <c r="D11" s="210">
        <v>75.512107499999985</v>
      </c>
      <c r="E11" s="214">
        <v>9.6292216740440334E-2</v>
      </c>
      <c r="F11" s="206">
        <v>77.065951249999998</v>
      </c>
      <c r="G11" s="213">
        <v>9.827366146238492E-2</v>
      </c>
      <c r="H11" s="212">
        <f t="shared" si="1"/>
        <v>-1.5538437500000128</v>
      </c>
      <c r="I11" s="210">
        <v>120.8174637096774</v>
      </c>
      <c r="J11" s="214">
        <v>0.15406511335367698</v>
      </c>
      <c r="K11" s="206">
        <v>124.05946330645162</v>
      </c>
      <c r="L11" s="213">
        <v>0.15819927608021825</v>
      </c>
      <c r="M11" s="212">
        <f t="shared" si="2"/>
        <v>-3.241999596774221</v>
      </c>
      <c r="N11" s="210">
        <v>0</v>
      </c>
      <c r="O11" s="66">
        <v>0</v>
      </c>
      <c r="P11" s="211">
        <f t="shared" si="3"/>
        <v>0</v>
      </c>
      <c r="Q11" s="210">
        <v>286.59999999999997</v>
      </c>
      <c r="R11" s="66">
        <v>53.55</v>
      </c>
      <c r="S11" s="209">
        <f t="shared" si="4"/>
        <v>233.04999999999995</v>
      </c>
      <c r="T11" s="210">
        <v>4.2750000000000004</v>
      </c>
      <c r="U11" s="66">
        <v>183.38249999999999</v>
      </c>
      <c r="V11" s="209">
        <f t="shared" si="5"/>
        <v>-179.10749999999999</v>
      </c>
      <c r="W11" s="70">
        <v>290.87499999999994</v>
      </c>
      <c r="X11" s="208">
        <v>0.3709206307660739</v>
      </c>
      <c r="Y11" s="207">
        <f t="shared" si="6"/>
        <v>0.25960329179200686</v>
      </c>
      <c r="Z11" s="206">
        <v>236.9325</v>
      </c>
      <c r="AA11" s="205">
        <v>0.30213374281079181</v>
      </c>
      <c r="AB11" s="204">
        <f t="shared" si="7"/>
        <v>0.32526542897238664</v>
      </c>
      <c r="AC11" s="203">
        <f t="shared" si="8"/>
        <v>53.942499999999939</v>
      </c>
    </row>
    <row r="12" spans="1:30" ht="15" x14ac:dyDescent="0.2">
      <c r="A12" s="405"/>
      <c r="B12" s="217" t="s">
        <v>16</v>
      </c>
      <c r="C12" s="215">
        <f t="shared" si="0"/>
        <v>0.62530816969584901</v>
      </c>
      <c r="D12" s="210">
        <v>146.20755499999999</v>
      </c>
      <c r="E12" s="214">
        <v>0.18644228112888853</v>
      </c>
      <c r="F12" s="206">
        <v>176.76290499999999</v>
      </c>
      <c r="G12" s="213">
        <v>0.22540613076618199</v>
      </c>
      <c r="H12" s="212">
        <f t="shared" si="1"/>
        <v>-30.555350000000004</v>
      </c>
      <c r="I12" s="210">
        <v>233.81679959677419</v>
      </c>
      <c r="J12" s="214">
        <v>0.29816063529055503</v>
      </c>
      <c r="K12" s="206">
        <v>284.01496370967743</v>
      </c>
      <c r="L12" s="213">
        <v>0.36217278760776189</v>
      </c>
      <c r="M12" s="212">
        <f t="shared" si="2"/>
        <v>-50.198164112903243</v>
      </c>
      <c r="N12" s="210">
        <v>0</v>
      </c>
      <c r="O12" s="66">
        <v>0</v>
      </c>
      <c r="P12" s="211">
        <f t="shared" si="3"/>
        <v>0</v>
      </c>
      <c r="Q12" s="210">
        <v>484.96250000000003</v>
      </c>
      <c r="R12" s="66">
        <v>252.23750000000001</v>
      </c>
      <c r="S12" s="209">
        <f t="shared" si="4"/>
        <v>232.72500000000002</v>
      </c>
      <c r="T12" s="210">
        <v>1.4275</v>
      </c>
      <c r="U12" s="66">
        <v>288</v>
      </c>
      <c r="V12" s="209">
        <f t="shared" si="5"/>
        <v>-286.57249999999999</v>
      </c>
      <c r="W12" s="70">
        <v>486.39000000000004</v>
      </c>
      <c r="X12" s="208">
        <v>0.62023922852878643</v>
      </c>
      <c r="Y12" s="207">
        <f t="shared" si="6"/>
        <v>0.30059737042291163</v>
      </c>
      <c r="Z12" s="206">
        <v>540.23749999999995</v>
      </c>
      <c r="AA12" s="205">
        <v>0.68890497454652744</v>
      </c>
      <c r="AB12" s="204">
        <f t="shared" si="7"/>
        <v>0.32719480783914484</v>
      </c>
      <c r="AC12" s="203">
        <f t="shared" si="8"/>
        <v>-53.847499999999911</v>
      </c>
    </row>
    <row r="13" spans="1:30" ht="15" x14ac:dyDescent="0.2">
      <c r="A13" s="405"/>
      <c r="B13" s="217" t="s">
        <v>15</v>
      </c>
      <c r="C13" s="215">
        <f t="shared" si="0"/>
        <v>0.67253483589599683</v>
      </c>
      <c r="D13" s="210">
        <v>151.94381250000001</v>
      </c>
      <c r="E13" s="214">
        <v>0.19375709419338918</v>
      </c>
      <c r="F13" s="206">
        <v>151.94818049999998</v>
      </c>
      <c r="G13" s="213">
        <v>0.19376266442026635</v>
      </c>
      <c r="H13" s="212">
        <f t="shared" si="1"/>
        <v>-4.3679999999710617E-3</v>
      </c>
      <c r="I13" s="210">
        <v>225.92705149253732</v>
      </c>
      <c r="J13" s="214">
        <v>0.28809971447092814</v>
      </c>
      <c r="K13" s="206">
        <v>225.65499776119401</v>
      </c>
      <c r="L13" s="213">
        <v>0.28775279481519161</v>
      </c>
      <c r="M13" s="212">
        <f t="shared" si="2"/>
        <v>0.27205373134330557</v>
      </c>
      <c r="N13" s="210">
        <v>0</v>
      </c>
      <c r="O13" s="66">
        <v>0</v>
      </c>
      <c r="P13" s="211">
        <f t="shared" si="3"/>
        <v>0</v>
      </c>
      <c r="Q13" s="210">
        <v>237.9325</v>
      </c>
      <c r="R13" s="66">
        <v>40.1325</v>
      </c>
      <c r="S13" s="209">
        <f t="shared" si="4"/>
        <v>197.8</v>
      </c>
      <c r="T13" s="210">
        <v>221.19499999999999</v>
      </c>
      <c r="U13" s="66">
        <v>384</v>
      </c>
      <c r="V13" s="209">
        <f t="shared" si="5"/>
        <v>-162.80500000000001</v>
      </c>
      <c r="W13" s="70">
        <v>459.1275</v>
      </c>
      <c r="X13" s="208">
        <v>0.5854743855678578</v>
      </c>
      <c r="Y13" s="207">
        <f t="shared" si="6"/>
        <v>0.33094034336867212</v>
      </c>
      <c r="Z13" s="206">
        <v>424.13249999999999</v>
      </c>
      <c r="AA13" s="205">
        <v>0.54084914341721013</v>
      </c>
      <c r="AB13" s="204">
        <f t="shared" si="7"/>
        <v>0.35825639511237639</v>
      </c>
      <c r="AC13" s="203">
        <f t="shared" si="8"/>
        <v>34.995000000000005</v>
      </c>
    </row>
    <row r="14" spans="1:30" ht="15" x14ac:dyDescent="0.2">
      <c r="A14" s="405"/>
      <c r="B14" s="262" t="s">
        <v>14</v>
      </c>
      <c r="C14" s="186">
        <f t="shared" si="0"/>
        <v>0.67377937474496397</v>
      </c>
      <c r="D14" s="181">
        <v>44.892540000000004</v>
      </c>
      <c r="E14" s="185">
        <v>5.7246477880502654E-2</v>
      </c>
      <c r="F14" s="177">
        <v>60.64665449999999</v>
      </c>
      <c r="G14" s="184">
        <v>7.7335953121829823E-2</v>
      </c>
      <c r="H14" s="183">
        <f t="shared" si="1"/>
        <v>-15.754114499999986</v>
      </c>
      <c r="I14" s="181">
        <v>66.62795223880596</v>
      </c>
      <c r="J14" s="185">
        <v>8.4963238748843178E-2</v>
      </c>
      <c r="K14" s="177">
        <v>90.279448507462661</v>
      </c>
      <c r="L14" s="184">
        <v>0.11512336921466595</v>
      </c>
      <c r="M14" s="183">
        <f t="shared" si="2"/>
        <v>-23.6514962686567</v>
      </c>
      <c r="N14" s="181">
        <v>0</v>
      </c>
      <c r="O14" s="43">
        <v>0</v>
      </c>
      <c r="P14" s="182">
        <f t="shared" si="3"/>
        <v>0</v>
      </c>
      <c r="Q14" s="181">
        <v>125.77249999999998</v>
      </c>
      <c r="R14" s="43">
        <v>27.6175</v>
      </c>
      <c r="S14" s="180">
        <f t="shared" si="4"/>
        <v>98.154999999999973</v>
      </c>
      <c r="T14" s="181">
        <v>0</v>
      </c>
      <c r="U14" s="43">
        <v>143.60499999999999</v>
      </c>
      <c r="V14" s="180">
        <f t="shared" si="5"/>
        <v>-143.60499999999999</v>
      </c>
      <c r="W14" s="47">
        <v>125.77249999999998</v>
      </c>
      <c r="X14" s="179">
        <v>0.16038372164340708</v>
      </c>
      <c r="Y14" s="178">
        <f t="shared" si="6"/>
        <v>0.35693446500626141</v>
      </c>
      <c r="Z14" s="177">
        <v>171.2225</v>
      </c>
      <c r="AA14" s="176">
        <v>0.21834106666844266</v>
      </c>
      <c r="AB14" s="175">
        <f t="shared" si="7"/>
        <v>0.3541979266743564</v>
      </c>
      <c r="AC14" s="174">
        <f t="shared" si="8"/>
        <v>-45.450000000000017</v>
      </c>
    </row>
    <row r="15" spans="1:30" ht="15" x14ac:dyDescent="0.2">
      <c r="A15" s="405"/>
      <c r="B15" s="202" t="s">
        <v>13</v>
      </c>
      <c r="C15" s="158">
        <f t="shared" si="0"/>
        <v>0.74999999999999989</v>
      </c>
      <c r="D15" s="153">
        <v>0.26008124999999999</v>
      </c>
      <c r="E15" s="157">
        <v>3.3165277627994494E-4</v>
      </c>
      <c r="F15" s="149">
        <v>0</v>
      </c>
      <c r="G15" s="156">
        <v>0</v>
      </c>
      <c r="H15" s="155">
        <f t="shared" si="1"/>
        <v>0.26008124999999999</v>
      </c>
      <c r="I15" s="153">
        <v>0.34677500000000006</v>
      </c>
      <c r="J15" s="157">
        <v>4.4220370170659334E-4</v>
      </c>
      <c r="K15" s="149">
        <v>0</v>
      </c>
      <c r="L15" s="156">
        <v>0</v>
      </c>
      <c r="M15" s="155">
        <f t="shared" si="2"/>
        <v>0.34677500000000006</v>
      </c>
      <c r="N15" s="153">
        <v>0</v>
      </c>
      <c r="O15" s="21">
        <v>0</v>
      </c>
      <c r="P15" s="154">
        <f t="shared" si="3"/>
        <v>0</v>
      </c>
      <c r="Q15" s="153">
        <v>9.5775000000000006</v>
      </c>
      <c r="R15" s="21">
        <v>0</v>
      </c>
      <c r="S15" s="152">
        <f t="shared" si="4"/>
        <v>9.5775000000000006</v>
      </c>
      <c r="T15" s="153">
        <v>0</v>
      </c>
      <c r="U15" s="21">
        <v>0</v>
      </c>
      <c r="V15" s="152">
        <f t="shared" si="5"/>
        <v>0</v>
      </c>
      <c r="W15" s="25">
        <v>9.5775000000000006</v>
      </c>
      <c r="X15" s="151">
        <v>1.2213123648172149E-2</v>
      </c>
      <c r="Y15" s="150">
        <f t="shared" si="6"/>
        <v>2.7155442443226308E-2</v>
      </c>
      <c r="Z15" s="149">
        <v>0</v>
      </c>
      <c r="AA15" s="148">
        <v>0</v>
      </c>
      <c r="AB15" s="147">
        <f t="shared" si="7"/>
        <v>1</v>
      </c>
      <c r="AC15" s="146">
        <f t="shared" si="8"/>
        <v>9.5775000000000006</v>
      </c>
    </row>
    <row r="16" spans="1:30"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10.119999999999999</v>
      </c>
      <c r="R16" s="54">
        <v>0</v>
      </c>
      <c r="S16" s="194">
        <f t="shared" si="4"/>
        <v>10.119999999999999</v>
      </c>
      <c r="T16" s="195">
        <v>0</v>
      </c>
      <c r="U16" s="54">
        <v>0</v>
      </c>
      <c r="V16" s="194">
        <f t="shared" si="5"/>
        <v>0</v>
      </c>
      <c r="W16" s="58">
        <v>10.119999999999999</v>
      </c>
      <c r="X16" s="193">
        <v>1.2904913737353394E-2</v>
      </c>
      <c r="Y16" s="192">
        <f t="shared" si="6"/>
        <v>0</v>
      </c>
      <c r="Z16" s="191">
        <v>0</v>
      </c>
      <c r="AA16" s="190">
        <v>0</v>
      </c>
      <c r="AB16" s="189">
        <f t="shared" si="7"/>
        <v>1</v>
      </c>
      <c r="AC16" s="188">
        <f t="shared" si="8"/>
        <v>10.119999999999999</v>
      </c>
    </row>
    <row r="17" spans="1:29"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0">
        <f t="shared" si="4"/>
        <v>0</v>
      </c>
      <c r="T17" s="181">
        <v>0</v>
      </c>
      <c r="U17" s="43">
        <v>0</v>
      </c>
      <c r="V17" s="180">
        <f t="shared" si="5"/>
        <v>0</v>
      </c>
      <c r="W17" s="47">
        <v>0</v>
      </c>
      <c r="X17" s="179">
        <v>0</v>
      </c>
      <c r="Y17" s="178">
        <f t="shared" si="6"/>
        <v>1</v>
      </c>
      <c r="Z17" s="177">
        <v>0</v>
      </c>
      <c r="AA17" s="176">
        <v>0</v>
      </c>
      <c r="AB17" s="175">
        <f t="shared" si="7"/>
        <v>1</v>
      </c>
      <c r="AC17" s="174">
        <f t="shared" si="8"/>
        <v>0</v>
      </c>
    </row>
    <row r="18" spans="1:29" ht="15" x14ac:dyDescent="0.2">
      <c r="A18" s="405"/>
      <c r="B18" s="173" t="s">
        <v>10</v>
      </c>
      <c r="C18" s="172">
        <f t="shared" si="0"/>
        <v>0.63888311382620888</v>
      </c>
      <c r="D18" s="167">
        <f>SUM(D6:D17)</f>
        <v>465.29772999999994</v>
      </c>
      <c r="E18" s="171">
        <v>0.593342595636003</v>
      </c>
      <c r="F18" s="163">
        <f>SUM(F6:F17)</f>
        <v>506.56814674999998</v>
      </c>
      <c r="G18" s="170">
        <v>0.6459701820826772</v>
      </c>
      <c r="H18" s="169">
        <f>SUM(H6:H17)</f>
        <v>-41.270416749999981</v>
      </c>
      <c r="I18" s="167">
        <f>SUM(I6:I17)</f>
        <v>728.29868238867209</v>
      </c>
      <c r="J18" s="171">
        <v>0.92871854459031145</v>
      </c>
      <c r="K18" s="163">
        <f>SUM(K6:K17)</f>
        <v>794.92131889882091</v>
      </c>
      <c r="L18" s="170">
        <v>1.0136750058307398</v>
      </c>
      <c r="M18" s="169">
        <f t="shared" ref="M18:W18" si="9">SUM(M6:M17)</f>
        <v>-66.622636510148752</v>
      </c>
      <c r="N18" s="167">
        <f t="shared" si="9"/>
        <v>0</v>
      </c>
      <c r="O18" s="32">
        <f t="shared" si="9"/>
        <v>0</v>
      </c>
      <c r="P18" s="168">
        <f t="shared" si="9"/>
        <v>0</v>
      </c>
      <c r="Q18" s="167">
        <f t="shared" si="9"/>
        <v>1456.14</v>
      </c>
      <c r="R18" s="32">
        <f t="shared" si="9"/>
        <v>508.19749999999999</v>
      </c>
      <c r="S18" s="166">
        <f t="shared" si="9"/>
        <v>947.94249999999988</v>
      </c>
      <c r="T18" s="167">
        <f t="shared" si="9"/>
        <v>226.89749999999998</v>
      </c>
      <c r="U18" s="32">
        <f t="shared" si="9"/>
        <v>998.98749999999995</v>
      </c>
      <c r="V18" s="166">
        <f t="shared" si="9"/>
        <v>-772.08999999999992</v>
      </c>
      <c r="W18" s="36">
        <f t="shared" si="9"/>
        <v>1683.0375000000001</v>
      </c>
      <c r="X18" s="165">
        <v>2.146191082433885</v>
      </c>
      <c r="Y18" s="164">
        <f t="shared" si="6"/>
        <v>0.2764630794025682</v>
      </c>
      <c r="Z18" s="163">
        <f>SUM(Z6:Z17)</f>
        <v>1507.1849999999999</v>
      </c>
      <c r="AA18" s="162">
        <v>1.9219458924304735</v>
      </c>
      <c r="AB18" s="161">
        <f t="shared" si="7"/>
        <v>0.33610216844647473</v>
      </c>
      <c r="AC18" s="160">
        <f>SUM(AC6:AC17)</f>
        <v>175.85250000000002</v>
      </c>
    </row>
    <row r="19" spans="1:29" ht="15" x14ac:dyDescent="0.2">
      <c r="A19" s="405"/>
      <c r="B19" s="159" t="s">
        <v>9</v>
      </c>
      <c r="C19" s="158">
        <f t="shared" si="0"/>
        <v>0.63883018099120725</v>
      </c>
      <c r="D19" s="153">
        <f>SUM(D9:D14)</f>
        <v>465.03764874999996</v>
      </c>
      <c r="E19" s="157">
        <v>0.59301094285972311</v>
      </c>
      <c r="F19" s="149">
        <f>SUM(F9:F14)</f>
        <v>506.56814674999998</v>
      </c>
      <c r="G19" s="156">
        <v>0.6459701820826772</v>
      </c>
      <c r="H19" s="155">
        <f>SUM(H9:H14)</f>
        <v>-41.53049799999998</v>
      </c>
      <c r="I19" s="153">
        <f>SUM(I9:I14)</f>
        <v>727.95190738867211</v>
      </c>
      <c r="J19" s="157">
        <v>0.92827634088860489</v>
      </c>
      <c r="K19" s="149">
        <f>SUM(K9:K14)</f>
        <v>794.92131889882091</v>
      </c>
      <c r="L19" s="156">
        <v>1.0136750058307398</v>
      </c>
      <c r="M19" s="155">
        <f t="shared" ref="M19:W19" si="10">SUM(M9:M14)</f>
        <v>-66.969411510148745</v>
      </c>
      <c r="N19" s="153">
        <f t="shared" si="10"/>
        <v>0</v>
      </c>
      <c r="O19" s="21">
        <f t="shared" si="10"/>
        <v>0</v>
      </c>
      <c r="P19" s="154">
        <f t="shared" si="10"/>
        <v>0</v>
      </c>
      <c r="Q19" s="153">
        <f t="shared" si="10"/>
        <v>1425.9924999999998</v>
      </c>
      <c r="R19" s="21">
        <f t="shared" si="10"/>
        <v>508.19749999999999</v>
      </c>
      <c r="S19" s="152">
        <f t="shared" si="10"/>
        <v>917.79499999999985</v>
      </c>
      <c r="T19" s="153">
        <f t="shared" si="10"/>
        <v>226.89749999999998</v>
      </c>
      <c r="U19" s="21">
        <f t="shared" si="10"/>
        <v>998.98749999999995</v>
      </c>
      <c r="V19" s="152">
        <f t="shared" si="10"/>
        <v>-772.08999999999992</v>
      </c>
      <c r="W19" s="25">
        <f t="shared" si="10"/>
        <v>1652.89</v>
      </c>
      <c r="X19" s="151">
        <v>2.1077473189065272</v>
      </c>
      <c r="Y19" s="150">
        <f t="shared" si="6"/>
        <v>0.281348213583481</v>
      </c>
      <c r="Z19" s="149">
        <f>SUM(Z9:Z14)</f>
        <v>1507.1849999999999</v>
      </c>
      <c r="AA19" s="148">
        <v>1.9219458924304735</v>
      </c>
      <c r="AB19" s="147">
        <f t="shared" si="7"/>
        <v>0.33610216844647473</v>
      </c>
      <c r="AC19" s="146">
        <f>SUM(AC9:AC14)</f>
        <v>145.70500000000001</v>
      </c>
    </row>
    <row r="20" spans="1:29" ht="15.75" thickBot="1" x14ac:dyDescent="0.25">
      <c r="A20" s="406"/>
      <c r="B20" s="261" t="s">
        <v>8</v>
      </c>
      <c r="C20" s="260">
        <f t="shared" si="0"/>
        <v>0.74999999999999989</v>
      </c>
      <c r="D20" s="255">
        <f>SUM(D6:D8,D15:D17)</f>
        <v>0.26008124999999999</v>
      </c>
      <c r="E20" s="259">
        <v>3.3165277627994494E-4</v>
      </c>
      <c r="F20" s="249">
        <f>SUM(F6:F8,F15:F17)</f>
        <v>0</v>
      </c>
      <c r="G20" s="258">
        <v>0</v>
      </c>
      <c r="H20" s="257">
        <f>SUM(H6:H8,H15:H17)</f>
        <v>0.26008124999999999</v>
      </c>
      <c r="I20" s="255">
        <f>SUM(I6:I8,I15:I17)</f>
        <v>0.34677500000000006</v>
      </c>
      <c r="J20" s="259">
        <v>4.4220370170659334E-4</v>
      </c>
      <c r="K20" s="249">
        <f>SUM(K6:K8,K15:K17)</f>
        <v>0</v>
      </c>
      <c r="L20" s="258">
        <v>0</v>
      </c>
      <c r="M20" s="257">
        <f t="shared" ref="M20:W20" si="11">SUM(M6:M8,M15:M17)</f>
        <v>0.34677500000000006</v>
      </c>
      <c r="N20" s="255">
        <f t="shared" si="11"/>
        <v>0</v>
      </c>
      <c r="O20" s="254">
        <f t="shared" si="11"/>
        <v>0</v>
      </c>
      <c r="P20" s="256">
        <f t="shared" si="11"/>
        <v>0</v>
      </c>
      <c r="Q20" s="255">
        <f t="shared" si="11"/>
        <v>30.147500000000001</v>
      </c>
      <c r="R20" s="254">
        <f t="shared" si="11"/>
        <v>0</v>
      </c>
      <c r="S20" s="253">
        <f t="shared" si="11"/>
        <v>30.147500000000001</v>
      </c>
      <c r="T20" s="255">
        <f t="shared" si="11"/>
        <v>0</v>
      </c>
      <c r="U20" s="254">
        <f t="shared" si="11"/>
        <v>0</v>
      </c>
      <c r="V20" s="253">
        <f t="shared" si="11"/>
        <v>0</v>
      </c>
      <c r="W20" s="252">
        <f t="shared" si="11"/>
        <v>30.147500000000001</v>
      </c>
      <c r="X20" s="251">
        <v>3.8443763527357858E-2</v>
      </c>
      <c r="Y20" s="250">
        <f t="shared" si="6"/>
        <v>8.6269591176714473E-3</v>
      </c>
      <c r="Z20" s="249">
        <f>SUM(Z6:Z8,Z15:Z17)</f>
        <v>0</v>
      </c>
      <c r="AA20" s="248">
        <v>0</v>
      </c>
      <c r="AB20" s="247">
        <f t="shared" si="7"/>
        <v>1</v>
      </c>
      <c r="AC20" s="246">
        <f>SUM(AC6:AC8,AC15:AC17)</f>
        <v>30.147500000000001</v>
      </c>
    </row>
    <row r="21" spans="1:29" ht="15.75" thickTop="1" x14ac:dyDescent="0.2">
      <c r="A21" s="404" t="s">
        <v>51</v>
      </c>
      <c r="B21" s="245" t="s">
        <v>22</v>
      </c>
      <c r="C21" s="244">
        <f t="shared" si="0"/>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v>
      </c>
      <c r="R21" s="88">
        <v>0</v>
      </c>
      <c r="S21" s="238">
        <f t="shared" ref="S21:S32" si="15">Q21-R21</f>
        <v>0</v>
      </c>
      <c r="T21" s="239">
        <v>0</v>
      </c>
      <c r="U21" s="88">
        <v>0</v>
      </c>
      <c r="V21" s="238">
        <f t="shared" ref="V21:V32" si="16">T21-U21</f>
        <v>0</v>
      </c>
      <c r="W21" s="92">
        <v>0</v>
      </c>
      <c r="X21" s="237">
        <v>0</v>
      </c>
      <c r="Y21" s="236">
        <f t="shared" si="6"/>
        <v>1</v>
      </c>
      <c r="Z21" s="235">
        <v>0</v>
      </c>
      <c r="AA21" s="234">
        <v>0</v>
      </c>
      <c r="AB21" s="233">
        <f t="shared" si="7"/>
        <v>1</v>
      </c>
      <c r="AC21" s="232">
        <f t="shared" ref="AC21:AC32" si="17">W21-Z21</f>
        <v>0</v>
      </c>
    </row>
    <row r="22" spans="1:29" ht="15" x14ac:dyDescent="0.2">
      <c r="A22" s="405"/>
      <c r="B22" s="217" t="s">
        <v>21</v>
      </c>
      <c r="C22" s="215">
        <f t="shared" si="0"/>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0</v>
      </c>
      <c r="R22" s="66">
        <v>0</v>
      </c>
      <c r="S22" s="209">
        <f t="shared" si="15"/>
        <v>0</v>
      </c>
      <c r="T22" s="210">
        <v>0</v>
      </c>
      <c r="U22" s="66">
        <v>0</v>
      </c>
      <c r="V22" s="209">
        <f t="shared" si="16"/>
        <v>0</v>
      </c>
      <c r="W22" s="70">
        <v>0</v>
      </c>
      <c r="X22" s="208">
        <v>0</v>
      </c>
      <c r="Y22" s="207">
        <f t="shared" si="6"/>
        <v>1</v>
      </c>
      <c r="Z22" s="206">
        <v>0</v>
      </c>
      <c r="AA22" s="205">
        <v>0</v>
      </c>
      <c r="AB22" s="204">
        <f t="shared" si="7"/>
        <v>1</v>
      </c>
      <c r="AC22" s="203">
        <f t="shared" si="17"/>
        <v>0</v>
      </c>
    </row>
    <row r="23" spans="1:29" ht="15" x14ac:dyDescent="0.2">
      <c r="A23" s="405"/>
      <c r="B23" s="231" t="s">
        <v>20</v>
      </c>
      <c r="C23" s="230">
        <f t="shared" si="0"/>
        <v>0.75</v>
      </c>
      <c r="D23" s="225">
        <v>1.455E-2</v>
      </c>
      <c r="E23" s="229">
        <v>1.855400147020671E-5</v>
      </c>
      <c r="F23" s="221">
        <v>0</v>
      </c>
      <c r="G23" s="228">
        <v>0</v>
      </c>
      <c r="H23" s="227">
        <f t="shared" si="12"/>
        <v>1.455E-2</v>
      </c>
      <c r="I23" s="225">
        <v>1.9400000000000001E-2</v>
      </c>
      <c r="J23" s="229">
        <v>2.4738668626942281E-5</v>
      </c>
      <c r="K23" s="221">
        <v>0</v>
      </c>
      <c r="L23" s="228">
        <v>0</v>
      </c>
      <c r="M23" s="227">
        <f t="shared" si="13"/>
        <v>1.9400000000000001E-2</v>
      </c>
      <c r="N23" s="225">
        <v>0</v>
      </c>
      <c r="O23" s="77">
        <v>0</v>
      </c>
      <c r="P23" s="226">
        <f t="shared" si="14"/>
        <v>0</v>
      </c>
      <c r="Q23" s="225">
        <v>10.47</v>
      </c>
      <c r="R23" s="77">
        <v>0</v>
      </c>
      <c r="S23" s="224">
        <f t="shared" si="15"/>
        <v>10.47</v>
      </c>
      <c r="T23" s="225">
        <v>0</v>
      </c>
      <c r="U23" s="77">
        <v>0</v>
      </c>
      <c r="V23" s="224">
        <f t="shared" si="16"/>
        <v>0</v>
      </c>
      <c r="W23" s="81">
        <v>10.47</v>
      </c>
      <c r="X23" s="223">
        <v>1.3351229923921942E-2</v>
      </c>
      <c r="Y23" s="222">
        <f t="shared" si="6"/>
        <v>1.3896848137535816E-3</v>
      </c>
      <c r="Z23" s="221">
        <v>0</v>
      </c>
      <c r="AA23" s="220">
        <v>0</v>
      </c>
      <c r="AB23" s="219">
        <f t="shared" si="7"/>
        <v>1</v>
      </c>
      <c r="AC23" s="218">
        <f t="shared" si="17"/>
        <v>10.47</v>
      </c>
    </row>
    <row r="24" spans="1:29" ht="15" x14ac:dyDescent="0.2">
      <c r="A24" s="405"/>
      <c r="B24" s="201" t="s">
        <v>19</v>
      </c>
      <c r="C24" s="200">
        <f t="shared" si="0"/>
        <v>0.57224801010079296</v>
      </c>
      <c r="D24" s="195">
        <v>4.6569399999999996</v>
      </c>
      <c r="E24" s="199">
        <v>5.938479148224359E-3</v>
      </c>
      <c r="F24" s="191">
        <v>17.624503500000003</v>
      </c>
      <c r="G24" s="198">
        <v>2.2474574858395959E-2</v>
      </c>
      <c r="H24" s="197">
        <f t="shared" si="12"/>
        <v>-12.967563500000004</v>
      </c>
      <c r="I24" s="195">
        <v>8.1379749999999991</v>
      </c>
      <c r="J24" s="199">
        <v>1.0377457052543329E-2</v>
      </c>
      <c r="K24" s="191">
        <v>32.191991666666667</v>
      </c>
      <c r="L24" s="198">
        <v>4.1050877067450933E-2</v>
      </c>
      <c r="M24" s="197">
        <f t="shared" si="13"/>
        <v>-24.054016666666669</v>
      </c>
      <c r="N24" s="195">
        <v>0</v>
      </c>
      <c r="O24" s="54">
        <v>0</v>
      </c>
      <c r="P24" s="196">
        <f t="shared" si="14"/>
        <v>0</v>
      </c>
      <c r="Q24" s="195">
        <v>20.325833333333335</v>
      </c>
      <c r="R24" s="54">
        <v>11.376666666666667</v>
      </c>
      <c r="S24" s="194">
        <f t="shared" si="15"/>
        <v>8.9491666666666685</v>
      </c>
      <c r="T24" s="195">
        <v>1.8166666666666664</v>
      </c>
      <c r="U24" s="54">
        <v>48.419166666666662</v>
      </c>
      <c r="V24" s="194">
        <f t="shared" si="16"/>
        <v>-46.602499999999992</v>
      </c>
      <c r="W24" s="58">
        <v>22.142500000000002</v>
      </c>
      <c r="X24" s="193">
        <v>2.8235874745982961E-2</v>
      </c>
      <c r="Y24" s="192">
        <f t="shared" si="6"/>
        <v>0.21031681156147677</v>
      </c>
      <c r="Z24" s="191">
        <v>59.795833333333327</v>
      </c>
      <c r="AA24" s="190">
        <v>7.6250995239109456E-2</v>
      </c>
      <c r="AB24" s="189">
        <f t="shared" si="7"/>
        <v>0.29474467563236018</v>
      </c>
      <c r="AC24" s="188">
        <f t="shared" si="17"/>
        <v>-37.653333333333322</v>
      </c>
    </row>
    <row r="25" spans="1:29" ht="15" x14ac:dyDescent="0.2">
      <c r="A25" s="405"/>
      <c r="B25" s="217" t="s">
        <v>18</v>
      </c>
      <c r="C25" s="215">
        <f t="shared" si="0"/>
        <v>0.57460738885287199</v>
      </c>
      <c r="D25" s="210">
        <v>40.991665416666663</v>
      </c>
      <c r="E25" s="214">
        <v>5.227212511388693E-2</v>
      </c>
      <c r="F25" s="206">
        <v>28.144418666666667</v>
      </c>
      <c r="G25" s="213">
        <v>3.588945607290648E-2</v>
      </c>
      <c r="H25" s="212">
        <f t="shared" si="12"/>
        <v>12.847246749999996</v>
      </c>
      <c r="I25" s="210">
        <v>71.338563011695911</v>
      </c>
      <c r="J25" s="214">
        <v>9.0970158281885899E-2</v>
      </c>
      <c r="K25" s="206">
        <v>49.045688888888897</v>
      </c>
      <c r="L25" s="213">
        <v>6.2542528157739724E-2</v>
      </c>
      <c r="M25" s="212">
        <f t="shared" si="13"/>
        <v>22.292874122807014</v>
      </c>
      <c r="N25" s="210">
        <v>0</v>
      </c>
      <c r="O25" s="66">
        <v>0</v>
      </c>
      <c r="P25" s="211">
        <f t="shared" si="14"/>
        <v>0</v>
      </c>
      <c r="Q25" s="210">
        <v>153.21083333333331</v>
      </c>
      <c r="R25" s="66">
        <v>24.597499999999997</v>
      </c>
      <c r="S25" s="209">
        <f t="shared" si="15"/>
        <v>128.61333333333332</v>
      </c>
      <c r="T25" s="210">
        <v>113.19499999999998</v>
      </c>
      <c r="U25" s="66">
        <v>68.697500000000005</v>
      </c>
      <c r="V25" s="209">
        <f t="shared" si="16"/>
        <v>44.497499999999974</v>
      </c>
      <c r="W25" s="70">
        <v>266.40583333333331</v>
      </c>
      <c r="X25" s="208">
        <v>0.33971781603699724</v>
      </c>
      <c r="Y25" s="207">
        <f t="shared" si="6"/>
        <v>0.15386924867135668</v>
      </c>
      <c r="Z25" s="206">
        <v>93.295000000000002</v>
      </c>
      <c r="AA25" s="205">
        <v>0.11896876762593911</v>
      </c>
      <c r="AB25" s="204">
        <f t="shared" si="7"/>
        <v>0.30167124354645658</v>
      </c>
      <c r="AC25" s="203">
        <f t="shared" si="17"/>
        <v>173.11083333333329</v>
      </c>
    </row>
    <row r="26" spans="1:29" ht="15" x14ac:dyDescent="0.2">
      <c r="A26" s="405"/>
      <c r="B26" s="217" t="s">
        <v>17</v>
      </c>
      <c r="C26" s="215">
        <f t="shared" si="0"/>
        <v>0.62505892401453145</v>
      </c>
      <c r="D26" s="210">
        <v>64.567668333333316</v>
      </c>
      <c r="E26" s="214">
        <v>8.2335987160445739E-2</v>
      </c>
      <c r="F26" s="206">
        <v>73.986831583333327</v>
      </c>
      <c r="G26" s="213">
        <v>9.4347201607986222E-2</v>
      </c>
      <c r="H26" s="212">
        <f t="shared" si="12"/>
        <v>-9.4191632500000111</v>
      </c>
      <c r="I26" s="210">
        <v>103.29853051075268</v>
      </c>
      <c r="J26" s="214">
        <v>0.13172516061626791</v>
      </c>
      <c r="K26" s="206">
        <v>118.82476115591398</v>
      </c>
      <c r="L26" s="213">
        <v>0.15152404092572641</v>
      </c>
      <c r="M26" s="212">
        <f t="shared" si="13"/>
        <v>-15.526230645161291</v>
      </c>
      <c r="N26" s="210">
        <v>0</v>
      </c>
      <c r="O26" s="66">
        <v>0</v>
      </c>
      <c r="P26" s="211">
        <f t="shared" si="14"/>
        <v>0</v>
      </c>
      <c r="Q26" s="210">
        <v>164.54916666666665</v>
      </c>
      <c r="R26" s="66">
        <v>45.769166666666671</v>
      </c>
      <c r="S26" s="209">
        <f t="shared" si="15"/>
        <v>118.77999999999997</v>
      </c>
      <c r="T26" s="210">
        <v>94.470833333333303</v>
      </c>
      <c r="U26" s="66">
        <v>180.03166666666664</v>
      </c>
      <c r="V26" s="209">
        <f t="shared" si="16"/>
        <v>-85.560833333333335</v>
      </c>
      <c r="W26" s="70">
        <v>259.02</v>
      </c>
      <c r="X26" s="208">
        <v>0.33029948184281388</v>
      </c>
      <c r="Y26" s="207">
        <f t="shared" si="6"/>
        <v>0.24927676755977654</v>
      </c>
      <c r="Z26" s="206">
        <v>225.80083333333332</v>
      </c>
      <c r="AA26" s="205">
        <v>0.28793876274802227</v>
      </c>
      <c r="AB26" s="204">
        <f t="shared" si="7"/>
        <v>0.32766412103586862</v>
      </c>
      <c r="AC26" s="203">
        <f t="shared" si="17"/>
        <v>33.219166666666666</v>
      </c>
    </row>
    <row r="27" spans="1:29" ht="15" x14ac:dyDescent="0.2">
      <c r="A27" s="405"/>
      <c r="B27" s="217" t="s">
        <v>16</v>
      </c>
      <c r="C27" s="215">
        <f t="shared" si="0"/>
        <v>0.6254393122519093</v>
      </c>
      <c r="D27" s="210">
        <v>139.86080541666666</v>
      </c>
      <c r="E27" s="214">
        <v>0.17834897521134899</v>
      </c>
      <c r="F27" s="206">
        <v>191.72000316666671</v>
      </c>
      <c r="G27" s="213">
        <v>0.24447925940274917</v>
      </c>
      <c r="H27" s="212">
        <f t="shared" si="12"/>
        <v>-51.85919775000005</v>
      </c>
      <c r="I27" s="210">
        <v>223.62010618279569</v>
      </c>
      <c r="J27" s="214">
        <v>0.28515792294731079</v>
      </c>
      <c r="K27" s="206">
        <v>307.54046989247303</v>
      </c>
      <c r="L27" s="213">
        <v>0.3921722568005761</v>
      </c>
      <c r="M27" s="212">
        <f t="shared" si="13"/>
        <v>-83.920363709677332</v>
      </c>
      <c r="N27" s="210">
        <v>0</v>
      </c>
      <c r="O27" s="66">
        <v>0</v>
      </c>
      <c r="P27" s="211">
        <f t="shared" si="14"/>
        <v>0</v>
      </c>
      <c r="Q27" s="210">
        <v>89.185000000000016</v>
      </c>
      <c r="R27" s="66">
        <v>28.521666666666675</v>
      </c>
      <c r="S27" s="209">
        <f t="shared" si="15"/>
        <v>60.663333333333341</v>
      </c>
      <c r="T27" s="210">
        <v>378.5175000000001</v>
      </c>
      <c r="U27" s="66">
        <v>554.39249999999993</v>
      </c>
      <c r="V27" s="209">
        <f t="shared" si="16"/>
        <v>-175.87499999999983</v>
      </c>
      <c r="W27" s="70">
        <v>467.7025000000001</v>
      </c>
      <c r="X27" s="208">
        <v>0.59640913213878732</v>
      </c>
      <c r="Y27" s="207">
        <f t="shared" si="6"/>
        <v>0.29903796840227842</v>
      </c>
      <c r="Z27" s="206">
        <v>582.91416666666657</v>
      </c>
      <c r="AA27" s="205">
        <v>0.74332579495186879</v>
      </c>
      <c r="AB27" s="204">
        <f t="shared" si="7"/>
        <v>0.32889920013952895</v>
      </c>
      <c r="AC27" s="203">
        <f t="shared" si="17"/>
        <v>-115.21166666666647</v>
      </c>
    </row>
    <row r="28" spans="1:29" ht="15" x14ac:dyDescent="0.2">
      <c r="A28" s="405"/>
      <c r="B28" s="217" t="s">
        <v>15</v>
      </c>
      <c r="C28" s="215">
        <f t="shared" si="0"/>
        <v>0.67243346923809877</v>
      </c>
      <c r="D28" s="210">
        <v>136.44884249999998</v>
      </c>
      <c r="E28" s="214">
        <v>0.17399807727512051</v>
      </c>
      <c r="F28" s="206">
        <v>152.59650150000002</v>
      </c>
      <c r="G28" s="213">
        <v>0.19458939629653005</v>
      </c>
      <c r="H28" s="212">
        <f t="shared" si="12"/>
        <v>-16.147659000000033</v>
      </c>
      <c r="I28" s="210">
        <v>202.91798184079599</v>
      </c>
      <c r="J28" s="214">
        <v>0.25875879954677022</v>
      </c>
      <c r="K28" s="206">
        <v>226.85235646766168</v>
      </c>
      <c r="L28" s="213">
        <v>0.28927965359341817</v>
      </c>
      <c r="M28" s="212">
        <f t="shared" si="13"/>
        <v>-23.93437462686569</v>
      </c>
      <c r="N28" s="210">
        <v>0</v>
      </c>
      <c r="O28" s="66">
        <v>0</v>
      </c>
      <c r="P28" s="211">
        <f t="shared" si="14"/>
        <v>0</v>
      </c>
      <c r="Q28" s="210">
        <v>61.64999999999997</v>
      </c>
      <c r="R28" s="66">
        <v>6.7516666666666678</v>
      </c>
      <c r="S28" s="209">
        <f t="shared" si="15"/>
        <v>54.898333333333305</v>
      </c>
      <c r="T28" s="210">
        <v>355.81249999999994</v>
      </c>
      <c r="U28" s="66">
        <v>421.31249999999994</v>
      </c>
      <c r="V28" s="209">
        <f t="shared" si="16"/>
        <v>-65.5</v>
      </c>
      <c r="W28" s="70">
        <v>417.46249999999992</v>
      </c>
      <c r="X28" s="208">
        <v>0.53234363152963349</v>
      </c>
      <c r="Y28" s="207">
        <f t="shared" si="6"/>
        <v>0.32685293289816453</v>
      </c>
      <c r="Z28" s="206">
        <v>428.06416666666661</v>
      </c>
      <c r="AA28" s="205">
        <v>0.54586276191819427</v>
      </c>
      <c r="AB28" s="204">
        <f t="shared" si="7"/>
        <v>0.3564804377069638</v>
      </c>
      <c r="AC28" s="203">
        <f t="shared" si="17"/>
        <v>-10.601666666666688</v>
      </c>
    </row>
    <row r="29" spans="1:29" ht="15" x14ac:dyDescent="0.2">
      <c r="A29" s="405"/>
      <c r="B29" s="216" t="s">
        <v>14</v>
      </c>
      <c r="C29" s="215">
        <f t="shared" si="0"/>
        <v>0.67438853318222913</v>
      </c>
      <c r="D29" s="210">
        <v>36.032887499999994</v>
      </c>
      <c r="E29" s="214">
        <v>4.5948745543009817E-2</v>
      </c>
      <c r="F29" s="206">
        <v>55.406158499999982</v>
      </c>
      <c r="G29" s="213">
        <v>7.0653329713622912E-2</v>
      </c>
      <c r="H29" s="212">
        <f t="shared" si="12"/>
        <v>-19.373270999999988</v>
      </c>
      <c r="I29" s="210">
        <v>53.430456965174123</v>
      </c>
      <c r="J29" s="214">
        <v>6.8133936569460957E-2</v>
      </c>
      <c r="K29" s="206">
        <v>82.231745024875607</v>
      </c>
      <c r="L29" s="213">
        <v>0.10486102540693393</v>
      </c>
      <c r="M29" s="212">
        <f t="shared" si="13"/>
        <v>-28.801288059701484</v>
      </c>
      <c r="N29" s="210">
        <v>0</v>
      </c>
      <c r="O29" s="66">
        <v>0</v>
      </c>
      <c r="P29" s="211">
        <f t="shared" si="14"/>
        <v>0</v>
      </c>
      <c r="Q29" s="210">
        <v>29.627499999999998</v>
      </c>
      <c r="R29" s="66">
        <v>5.065833333333333</v>
      </c>
      <c r="S29" s="209">
        <f t="shared" si="15"/>
        <v>24.561666666666664</v>
      </c>
      <c r="T29" s="210">
        <v>71.962499999999991</v>
      </c>
      <c r="U29" s="66">
        <v>149.12999999999997</v>
      </c>
      <c r="V29" s="209">
        <f t="shared" si="16"/>
        <v>-77.167499999999976</v>
      </c>
      <c r="W29" s="70">
        <v>101.58999999999999</v>
      </c>
      <c r="X29" s="208">
        <v>0.12954646112428175</v>
      </c>
      <c r="Y29" s="207">
        <f t="shared" si="6"/>
        <v>0.3546893148931981</v>
      </c>
      <c r="Z29" s="206">
        <v>154.1958333333333</v>
      </c>
      <c r="AA29" s="205">
        <v>0.19662884682696141</v>
      </c>
      <c r="AB29" s="204">
        <f t="shared" si="7"/>
        <v>0.35932331829113406</v>
      </c>
      <c r="AC29" s="203">
        <f t="shared" si="17"/>
        <v>-52.605833333333308</v>
      </c>
    </row>
    <row r="30" spans="1:29" ht="15" x14ac:dyDescent="0.2">
      <c r="A30" s="405"/>
      <c r="B30" s="202" t="s">
        <v>13</v>
      </c>
      <c r="C30" s="158">
        <f t="shared" si="0"/>
        <v>0.75</v>
      </c>
      <c r="D30" s="153">
        <v>0.448625</v>
      </c>
      <c r="E30" s="157">
        <v>5.7208171199804017E-4</v>
      </c>
      <c r="F30" s="149">
        <v>0</v>
      </c>
      <c r="G30" s="156">
        <v>0</v>
      </c>
      <c r="H30" s="155">
        <f t="shared" si="12"/>
        <v>0.448625</v>
      </c>
      <c r="I30" s="153">
        <v>0.59816666666666662</v>
      </c>
      <c r="J30" s="157">
        <v>7.6277561599738693E-4</v>
      </c>
      <c r="K30" s="149">
        <v>0</v>
      </c>
      <c r="L30" s="156">
        <v>0</v>
      </c>
      <c r="M30" s="155">
        <f t="shared" si="13"/>
        <v>0.59816666666666662</v>
      </c>
      <c r="N30" s="153">
        <v>0</v>
      </c>
      <c r="O30" s="21">
        <v>0</v>
      </c>
      <c r="P30" s="154">
        <f t="shared" si="14"/>
        <v>0</v>
      </c>
      <c r="Q30" s="153">
        <v>8.2075000000000014</v>
      </c>
      <c r="R30" s="21">
        <v>0</v>
      </c>
      <c r="S30" s="152">
        <f t="shared" si="15"/>
        <v>8.2075000000000014</v>
      </c>
      <c r="T30" s="153">
        <v>1.6291666666666667</v>
      </c>
      <c r="U30" s="21">
        <v>0</v>
      </c>
      <c r="V30" s="152">
        <f t="shared" si="16"/>
        <v>1.6291666666666667</v>
      </c>
      <c r="W30" s="25">
        <v>9.8366666666666678</v>
      </c>
      <c r="X30" s="151">
        <v>1.2543610157750287E-2</v>
      </c>
      <c r="Y30" s="150">
        <f t="shared" si="6"/>
        <v>4.5607421213148078E-2</v>
      </c>
      <c r="Z30" s="149">
        <v>0</v>
      </c>
      <c r="AA30" s="148">
        <v>0</v>
      </c>
      <c r="AB30" s="147">
        <f t="shared" si="7"/>
        <v>1</v>
      </c>
      <c r="AC30" s="146">
        <f t="shared" si="17"/>
        <v>9.8366666666666678</v>
      </c>
    </row>
    <row r="31" spans="1:29" ht="15" x14ac:dyDescent="0.2">
      <c r="A31" s="405"/>
      <c r="B31" s="201" t="s">
        <v>12</v>
      </c>
      <c r="C31" s="200">
        <f t="shared" si="0"/>
        <v>1</v>
      </c>
      <c r="D31" s="195">
        <v>0</v>
      </c>
      <c r="E31" s="199">
        <v>0</v>
      </c>
      <c r="F31" s="191">
        <v>0</v>
      </c>
      <c r="G31" s="198">
        <v>0</v>
      </c>
      <c r="H31" s="197">
        <f t="shared" si="12"/>
        <v>0</v>
      </c>
      <c r="I31" s="195">
        <v>0</v>
      </c>
      <c r="J31" s="199">
        <v>0</v>
      </c>
      <c r="K31" s="191">
        <v>0</v>
      </c>
      <c r="L31" s="198">
        <v>0</v>
      </c>
      <c r="M31" s="197">
        <f t="shared" si="13"/>
        <v>0</v>
      </c>
      <c r="N31" s="195">
        <v>0</v>
      </c>
      <c r="O31" s="54">
        <v>0</v>
      </c>
      <c r="P31" s="196">
        <f t="shared" si="14"/>
        <v>0</v>
      </c>
      <c r="Q31" s="195">
        <v>10.120000000000003</v>
      </c>
      <c r="R31" s="54">
        <v>0</v>
      </c>
      <c r="S31" s="194">
        <f t="shared" si="15"/>
        <v>10.120000000000003</v>
      </c>
      <c r="T31" s="195">
        <v>0</v>
      </c>
      <c r="U31" s="54">
        <v>0</v>
      </c>
      <c r="V31" s="194">
        <f t="shared" si="16"/>
        <v>0</v>
      </c>
      <c r="W31" s="58">
        <v>10.120000000000003</v>
      </c>
      <c r="X31" s="193">
        <v>1.2904913737353399E-2</v>
      </c>
      <c r="Y31" s="192">
        <f t="shared" si="6"/>
        <v>0</v>
      </c>
      <c r="Z31" s="191">
        <v>0</v>
      </c>
      <c r="AA31" s="190">
        <v>0</v>
      </c>
      <c r="AB31" s="189">
        <f t="shared" si="7"/>
        <v>1</v>
      </c>
      <c r="AC31" s="188">
        <f t="shared" si="17"/>
        <v>10.120000000000003</v>
      </c>
    </row>
    <row r="32" spans="1:29" ht="15.75" thickBot="1" x14ac:dyDescent="0.25">
      <c r="A32" s="405"/>
      <c r="B32" s="187" t="s">
        <v>11</v>
      </c>
      <c r="C32" s="186">
        <f t="shared" si="0"/>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0</v>
      </c>
      <c r="R32" s="43">
        <v>0</v>
      </c>
      <c r="S32" s="180">
        <f t="shared" si="15"/>
        <v>0</v>
      </c>
      <c r="T32" s="181">
        <v>0</v>
      </c>
      <c r="U32" s="43">
        <v>0</v>
      </c>
      <c r="V32" s="180">
        <f t="shared" si="16"/>
        <v>0</v>
      </c>
      <c r="W32" s="47">
        <v>0</v>
      </c>
      <c r="X32" s="179">
        <v>0</v>
      </c>
      <c r="Y32" s="178">
        <f t="shared" si="6"/>
        <v>1</v>
      </c>
      <c r="Z32" s="177">
        <v>0</v>
      </c>
      <c r="AA32" s="176">
        <v>0</v>
      </c>
      <c r="AB32" s="175">
        <f t="shared" si="7"/>
        <v>1</v>
      </c>
      <c r="AC32" s="174">
        <f t="shared" si="17"/>
        <v>0</v>
      </c>
    </row>
    <row r="33" spans="1:29" ht="15" x14ac:dyDescent="0.2">
      <c r="A33" s="405"/>
      <c r="B33" s="173" t="s">
        <v>10</v>
      </c>
      <c r="C33" s="172">
        <f t="shared" si="0"/>
        <v>0.63769481363566205</v>
      </c>
      <c r="D33" s="167">
        <f>SUM(D21:D32)</f>
        <v>423.02198416666664</v>
      </c>
      <c r="E33" s="171">
        <v>0.53943302516550462</v>
      </c>
      <c r="F33" s="163">
        <f>SUM(F21:F32)</f>
        <v>519.47841691666667</v>
      </c>
      <c r="G33" s="170">
        <v>0.66243321795219068</v>
      </c>
      <c r="H33" s="169">
        <f>SUM(H21:H32)</f>
        <v>-96.456432750000076</v>
      </c>
      <c r="I33" s="167">
        <f>SUM(I21:I32)</f>
        <v>663.36118017788101</v>
      </c>
      <c r="J33" s="171">
        <v>0.84591094929886335</v>
      </c>
      <c r="K33" s="163">
        <f>SUM(K21:K32)</f>
        <v>816.68701309647986</v>
      </c>
      <c r="L33" s="170">
        <v>1.0414303819518453</v>
      </c>
      <c r="M33" s="169">
        <f t="shared" ref="M33:W33" si="18">SUM(M21:M32)</f>
        <v>-153.32583291859879</v>
      </c>
      <c r="N33" s="167">
        <f t="shared" si="18"/>
        <v>0</v>
      </c>
      <c r="O33" s="32">
        <f t="shared" si="18"/>
        <v>0</v>
      </c>
      <c r="P33" s="168">
        <f t="shared" si="18"/>
        <v>0</v>
      </c>
      <c r="Q33" s="167">
        <f t="shared" si="18"/>
        <v>547.3458333333333</v>
      </c>
      <c r="R33" s="32">
        <f t="shared" si="18"/>
        <v>122.08250000000001</v>
      </c>
      <c r="S33" s="166">
        <f t="shared" si="18"/>
        <v>425.26333333333326</v>
      </c>
      <c r="T33" s="167">
        <f t="shared" si="18"/>
        <v>1017.4041666666667</v>
      </c>
      <c r="U33" s="32">
        <f t="shared" si="18"/>
        <v>1421.9833333333331</v>
      </c>
      <c r="V33" s="166">
        <f t="shared" si="18"/>
        <v>-404.57916666666648</v>
      </c>
      <c r="W33" s="36">
        <f t="shared" si="18"/>
        <v>1564.7499999999995</v>
      </c>
      <c r="X33" s="165">
        <v>1.9953521512375216</v>
      </c>
      <c r="Y33" s="164">
        <f t="shared" si="6"/>
        <v>0.27034477339298085</v>
      </c>
      <c r="Z33" s="163">
        <f>SUM(Z21:Z32)</f>
        <v>1544.0658333333331</v>
      </c>
      <c r="AA33" s="162">
        <v>1.9689759293100952</v>
      </c>
      <c r="AB33" s="161">
        <f t="shared" si="7"/>
        <v>0.33643540689920937</v>
      </c>
      <c r="AC33" s="160">
        <f>SUM(AC21:AC32)</f>
        <v>20.684166666666819</v>
      </c>
    </row>
    <row r="34" spans="1:29" ht="15" x14ac:dyDescent="0.2">
      <c r="A34" s="405"/>
      <c r="B34" s="159" t="s">
        <v>9</v>
      </c>
      <c r="C34" s="158">
        <f t="shared" si="0"/>
        <v>0.63759016390659862</v>
      </c>
      <c r="D34" s="153">
        <f>SUM(D24:D29)</f>
        <v>422.55880916666661</v>
      </c>
      <c r="E34" s="157">
        <v>0.53884238945203633</v>
      </c>
      <c r="F34" s="149">
        <f>SUM(F24:F29)</f>
        <v>519.47841691666667</v>
      </c>
      <c r="G34" s="156">
        <v>0.66243321795219068</v>
      </c>
      <c r="H34" s="155">
        <f>SUM(H24:H29)</f>
        <v>-96.919607750000097</v>
      </c>
      <c r="I34" s="153">
        <f>SUM(I24:I29)</f>
        <v>662.74361351121433</v>
      </c>
      <c r="J34" s="157">
        <v>0.84512343501423903</v>
      </c>
      <c r="K34" s="149">
        <f>SUM(K24:K29)</f>
        <v>816.68701309647986</v>
      </c>
      <c r="L34" s="156">
        <v>1.0414303819518453</v>
      </c>
      <c r="M34" s="155">
        <f t="shared" ref="M34:W34" si="19">SUM(M24:M29)</f>
        <v>-153.94339958526544</v>
      </c>
      <c r="N34" s="153">
        <f t="shared" si="19"/>
        <v>0</v>
      </c>
      <c r="O34" s="21">
        <f t="shared" si="19"/>
        <v>0</v>
      </c>
      <c r="P34" s="154">
        <f t="shared" si="19"/>
        <v>0</v>
      </c>
      <c r="Q34" s="153">
        <f t="shared" si="19"/>
        <v>518.54833333333329</v>
      </c>
      <c r="R34" s="21">
        <f t="shared" si="19"/>
        <v>122.08250000000001</v>
      </c>
      <c r="S34" s="152">
        <f t="shared" si="19"/>
        <v>396.46583333333331</v>
      </c>
      <c r="T34" s="153">
        <f t="shared" si="19"/>
        <v>1015.775</v>
      </c>
      <c r="U34" s="21">
        <f t="shared" si="19"/>
        <v>1421.9833333333331</v>
      </c>
      <c r="V34" s="152">
        <f t="shared" si="19"/>
        <v>-406.20833333333314</v>
      </c>
      <c r="W34" s="25">
        <f t="shared" si="19"/>
        <v>1534.3233333333333</v>
      </c>
      <c r="X34" s="151">
        <v>1.9565523974184966</v>
      </c>
      <c r="Y34" s="150">
        <f t="shared" si="6"/>
        <v>0.27540401686302535</v>
      </c>
      <c r="Z34" s="149">
        <f>SUM(Z24:Z29)</f>
        <v>1544.0658333333331</v>
      </c>
      <c r="AA34" s="148">
        <v>1.9689759293100952</v>
      </c>
      <c r="AB34" s="147">
        <f t="shared" si="7"/>
        <v>0.33643540689920937</v>
      </c>
      <c r="AC34" s="146">
        <f>SUM(AC24:AC29)</f>
        <v>-9.7424999999998221</v>
      </c>
    </row>
    <row r="35" spans="1:29" ht="15.75" thickBot="1" x14ac:dyDescent="0.25">
      <c r="A35" s="406"/>
      <c r="B35" s="261" t="s">
        <v>8</v>
      </c>
      <c r="C35" s="260">
        <f t="shared" si="0"/>
        <v>0.75000000000000011</v>
      </c>
      <c r="D35" s="255">
        <f>SUM(D21:D23,D30:D32)</f>
        <v>0.463175</v>
      </c>
      <c r="E35" s="259">
        <v>5.9063571346824688E-4</v>
      </c>
      <c r="F35" s="249">
        <f>SUM(F21:F23,F30:F32)</f>
        <v>0</v>
      </c>
      <c r="G35" s="258">
        <v>0</v>
      </c>
      <c r="H35" s="257">
        <f>SUM(H21:H23,H30:H32)</f>
        <v>0.463175</v>
      </c>
      <c r="I35" s="255">
        <f>SUM(I21:I23,I30:I32)</f>
        <v>0.6175666666666666</v>
      </c>
      <c r="J35" s="259">
        <v>7.8751428462432911E-4</v>
      </c>
      <c r="K35" s="249">
        <f>SUM(K21:K23,K30:K32)</f>
        <v>0</v>
      </c>
      <c r="L35" s="258">
        <v>0</v>
      </c>
      <c r="M35" s="257">
        <f t="shared" ref="M35:W35" si="20">SUM(M21:M23,M30:M32)</f>
        <v>0.6175666666666666</v>
      </c>
      <c r="N35" s="255">
        <f t="shared" si="20"/>
        <v>0</v>
      </c>
      <c r="O35" s="254">
        <f t="shared" si="20"/>
        <v>0</v>
      </c>
      <c r="P35" s="256">
        <f t="shared" si="20"/>
        <v>0</v>
      </c>
      <c r="Q35" s="255">
        <f t="shared" si="20"/>
        <v>28.797500000000007</v>
      </c>
      <c r="R35" s="254">
        <f t="shared" si="20"/>
        <v>0</v>
      </c>
      <c r="S35" s="253">
        <f t="shared" si="20"/>
        <v>28.797500000000007</v>
      </c>
      <c r="T35" s="255">
        <f t="shared" si="20"/>
        <v>1.6291666666666667</v>
      </c>
      <c r="U35" s="254">
        <f t="shared" si="20"/>
        <v>0</v>
      </c>
      <c r="V35" s="253">
        <f t="shared" si="20"/>
        <v>1.6291666666666667</v>
      </c>
      <c r="W35" s="252">
        <f t="shared" si="20"/>
        <v>30.426666666666669</v>
      </c>
      <c r="X35" s="251">
        <v>3.8799753819025624E-2</v>
      </c>
      <c r="Y35" s="250">
        <f t="shared" si="6"/>
        <v>1.5222666520595967E-2</v>
      </c>
      <c r="Z35" s="249">
        <f>SUM(Z21:Z23,Z30:Z32)</f>
        <v>0</v>
      </c>
      <c r="AA35" s="248">
        <v>0</v>
      </c>
      <c r="AB35" s="247">
        <f t="shared" si="7"/>
        <v>1</v>
      </c>
      <c r="AC35" s="246">
        <f>SUM(AC21:AC23,AC30:AC32)</f>
        <v>30.426666666666669</v>
      </c>
    </row>
    <row r="36" spans="1:29" ht="15.75" thickTop="1" x14ac:dyDescent="0.2">
      <c r="A36" s="404" t="s">
        <v>50</v>
      </c>
      <c r="B36" s="245" t="s">
        <v>22</v>
      </c>
      <c r="C36" s="244">
        <f t="shared" si="0"/>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v>
      </c>
      <c r="R36" s="88">
        <v>0</v>
      </c>
      <c r="S36" s="238">
        <f t="shared" ref="S36:S47" si="24">Q36-R36</f>
        <v>0</v>
      </c>
      <c r="T36" s="239">
        <v>0</v>
      </c>
      <c r="U36" s="88">
        <v>0</v>
      </c>
      <c r="V36" s="238">
        <f t="shared" ref="V36:V47" si="25">T36-U36</f>
        <v>0</v>
      </c>
      <c r="W36" s="92">
        <v>0</v>
      </c>
      <c r="X36" s="237">
        <v>0</v>
      </c>
      <c r="Y36" s="236">
        <f t="shared" si="6"/>
        <v>1</v>
      </c>
      <c r="Z36" s="235">
        <v>0</v>
      </c>
      <c r="AA36" s="234">
        <v>0</v>
      </c>
      <c r="AB36" s="233">
        <f t="shared" si="7"/>
        <v>1</v>
      </c>
      <c r="AC36" s="232">
        <f t="shared" ref="AC36:AC47" si="26">W36-Z36</f>
        <v>0</v>
      </c>
    </row>
    <row r="37" spans="1:29" ht="15" x14ac:dyDescent="0.2">
      <c r="A37" s="405"/>
      <c r="B37" s="217" t="s">
        <v>21</v>
      </c>
      <c r="C37" s="215">
        <f t="shared" si="0"/>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0</v>
      </c>
      <c r="R37" s="66">
        <v>0</v>
      </c>
      <c r="S37" s="209">
        <f t="shared" si="24"/>
        <v>0</v>
      </c>
      <c r="T37" s="210">
        <v>0</v>
      </c>
      <c r="U37" s="66">
        <v>0</v>
      </c>
      <c r="V37" s="209">
        <f t="shared" si="25"/>
        <v>0</v>
      </c>
      <c r="W37" s="70">
        <v>0</v>
      </c>
      <c r="X37" s="208">
        <v>0</v>
      </c>
      <c r="Y37" s="207">
        <f t="shared" si="6"/>
        <v>1</v>
      </c>
      <c r="Z37" s="206">
        <v>0</v>
      </c>
      <c r="AA37" s="205">
        <v>0</v>
      </c>
      <c r="AB37" s="204">
        <f t="shared" si="7"/>
        <v>1</v>
      </c>
      <c r="AC37" s="203">
        <f t="shared" si="26"/>
        <v>0</v>
      </c>
    </row>
    <row r="38" spans="1:29" ht="15" x14ac:dyDescent="0.2">
      <c r="A38" s="405"/>
      <c r="B38" s="231" t="s">
        <v>20</v>
      </c>
      <c r="C38" s="230">
        <f t="shared" si="0"/>
        <v>0.75</v>
      </c>
      <c r="D38" s="225">
        <v>5.6381249999999994E-2</v>
      </c>
      <c r="E38" s="229">
        <v>7.1896755697050988E-5</v>
      </c>
      <c r="F38" s="221">
        <v>0</v>
      </c>
      <c r="G38" s="228">
        <v>0</v>
      </c>
      <c r="H38" s="227">
        <f t="shared" si="21"/>
        <v>5.6381249999999994E-2</v>
      </c>
      <c r="I38" s="225">
        <v>7.5174999999999992E-2</v>
      </c>
      <c r="J38" s="229">
        <v>9.5862340929401326E-5</v>
      </c>
      <c r="K38" s="221">
        <v>0</v>
      </c>
      <c r="L38" s="228">
        <v>0</v>
      </c>
      <c r="M38" s="227">
        <f t="shared" si="22"/>
        <v>7.5174999999999992E-2</v>
      </c>
      <c r="N38" s="225">
        <v>0</v>
      </c>
      <c r="O38" s="77">
        <v>0</v>
      </c>
      <c r="P38" s="226">
        <f t="shared" si="23"/>
        <v>0</v>
      </c>
      <c r="Q38" s="225">
        <v>10.5275</v>
      </c>
      <c r="R38" s="77">
        <v>0</v>
      </c>
      <c r="S38" s="224">
        <f t="shared" si="24"/>
        <v>10.5275</v>
      </c>
      <c r="T38" s="225">
        <v>0</v>
      </c>
      <c r="U38" s="77">
        <v>0</v>
      </c>
      <c r="V38" s="224">
        <f t="shared" si="25"/>
        <v>0</v>
      </c>
      <c r="W38" s="81">
        <v>10.5275</v>
      </c>
      <c r="X38" s="223">
        <v>1.3424553297429632E-2</v>
      </c>
      <c r="Y38" s="222">
        <f t="shared" si="6"/>
        <v>5.3556162431726423E-3</v>
      </c>
      <c r="Z38" s="221">
        <v>0</v>
      </c>
      <c r="AA38" s="220">
        <v>0</v>
      </c>
      <c r="AB38" s="219">
        <f t="shared" si="7"/>
        <v>1</v>
      </c>
      <c r="AC38" s="218">
        <f t="shared" si="26"/>
        <v>10.5275</v>
      </c>
    </row>
    <row r="39" spans="1:29" ht="15" x14ac:dyDescent="0.2">
      <c r="A39" s="405"/>
      <c r="B39" s="201" t="s">
        <v>19</v>
      </c>
      <c r="C39" s="200">
        <f t="shared" si="0"/>
        <v>0.57221680003292508</v>
      </c>
      <c r="D39" s="195">
        <v>4.8662174999999994</v>
      </c>
      <c r="E39" s="199">
        <v>6.2053475360374991E-3</v>
      </c>
      <c r="F39" s="191">
        <v>17.554171499999999</v>
      </c>
      <c r="G39" s="198">
        <v>2.238488825820658E-2</v>
      </c>
      <c r="H39" s="197">
        <f t="shared" si="21"/>
        <v>-12.687954</v>
      </c>
      <c r="I39" s="195">
        <v>8.5041499999999992</v>
      </c>
      <c r="J39" s="199">
        <v>1.0844399422876865E-2</v>
      </c>
      <c r="K39" s="191">
        <v>31.726349999999996</v>
      </c>
      <c r="L39" s="198">
        <v>4.0457095886909406E-2</v>
      </c>
      <c r="M39" s="197">
        <f t="shared" si="22"/>
        <v>-23.222199999999997</v>
      </c>
      <c r="N39" s="195">
        <v>0</v>
      </c>
      <c r="O39" s="54">
        <v>0</v>
      </c>
      <c r="P39" s="196">
        <f t="shared" si="23"/>
        <v>0</v>
      </c>
      <c r="Q39" s="195">
        <v>17.784999999999997</v>
      </c>
      <c r="R39" s="54">
        <v>10.77</v>
      </c>
      <c r="S39" s="194">
        <f t="shared" si="24"/>
        <v>7.014999999999997</v>
      </c>
      <c r="T39" s="195">
        <v>4.9799999999999995</v>
      </c>
      <c r="U39" s="54">
        <v>47.4375</v>
      </c>
      <c r="V39" s="194">
        <f t="shared" si="25"/>
        <v>-42.457500000000003</v>
      </c>
      <c r="W39" s="58">
        <v>22.764999999999997</v>
      </c>
      <c r="X39" s="193">
        <v>2.9029679963522726E-2</v>
      </c>
      <c r="Y39" s="192">
        <f t="shared" si="6"/>
        <v>0.21375873050735777</v>
      </c>
      <c r="Z39" s="191">
        <v>58.207499999999996</v>
      </c>
      <c r="AA39" s="190">
        <v>7.4225569876058203E-2</v>
      </c>
      <c r="AB39" s="189">
        <f t="shared" si="7"/>
        <v>0.301579203710862</v>
      </c>
      <c r="AC39" s="188">
        <f t="shared" si="26"/>
        <v>-35.442499999999995</v>
      </c>
    </row>
    <row r="40" spans="1:29" ht="15" x14ac:dyDescent="0.2">
      <c r="A40" s="405"/>
      <c r="B40" s="217" t="s">
        <v>18</v>
      </c>
      <c r="C40" s="215">
        <f t="shared" si="0"/>
        <v>0.57411080197607156</v>
      </c>
      <c r="D40" s="210">
        <v>59.802923749999998</v>
      </c>
      <c r="E40" s="214">
        <v>7.6260036782141563E-2</v>
      </c>
      <c r="F40" s="206">
        <v>41.368340499999995</v>
      </c>
      <c r="G40" s="213">
        <v>5.2752457130770411E-2</v>
      </c>
      <c r="H40" s="212">
        <f t="shared" si="21"/>
        <v>18.434583250000003</v>
      </c>
      <c r="I40" s="210">
        <v>104.16617061403511</v>
      </c>
      <c r="J40" s="214">
        <v>0.1328315658225849</v>
      </c>
      <c r="K40" s="206">
        <v>71.242472807017549</v>
      </c>
      <c r="L40" s="213">
        <v>9.0847625194012072E-2</v>
      </c>
      <c r="M40" s="212">
        <f t="shared" si="22"/>
        <v>32.923697807017561</v>
      </c>
      <c r="N40" s="210">
        <v>0</v>
      </c>
      <c r="O40" s="66">
        <v>0</v>
      </c>
      <c r="P40" s="211">
        <f t="shared" si="23"/>
        <v>0</v>
      </c>
      <c r="Q40" s="210">
        <v>115.26749999999998</v>
      </c>
      <c r="R40" s="66">
        <v>22.125</v>
      </c>
      <c r="S40" s="209">
        <f t="shared" si="24"/>
        <v>93.142499999999984</v>
      </c>
      <c r="T40" s="210">
        <v>211.43749999999997</v>
      </c>
      <c r="U40" s="66">
        <v>111.07750000000001</v>
      </c>
      <c r="V40" s="209">
        <f t="shared" si="25"/>
        <v>100.35999999999996</v>
      </c>
      <c r="W40" s="70">
        <v>326.70499999999993</v>
      </c>
      <c r="X40" s="208">
        <v>0.41661065637964823</v>
      </c>
      <c r="Y40" s="207">
        <f t="shared" si="6"/>
        <v>0.18304869454094677</v>
      </c>
      <c r="Z40" s="206">
        <v>133.20250000000001</v>
      </c>
      <c r="AA40" s="205">
        <v>0.16985837686579297</v>
      </c>
      <c r="AB40" s="204">
        <f t="shared" si="7"/>
        <v>0.31056729791107518</v>
      </c>
      <c r="AC40" s="203">
        <f t="shared" si="26"/>
        <v>193.50249999999991</v>
      </c>
    </row>
    <row r="41" spans="1:29" ht="15" x14ac:dyDescent="0.2">
      <c r="A41" s="405"/>
      <c r="B41" s="217" t="s">
        <v>17</v>
      </c>
      <c r="C41" s="215">
        <f t="shared" si="0"/>
        <v>0.62512212201063455</v>
      </c>
      <c r="D41" s="210">
        <v>91.568689999999975</v>
      </c>
      <c r="E41" s="214">
        <v>0.11676739579964962</v>
      </c>
      <c r="F41" s="206">
        <v>101.132274</v>
      </c>
      <c r="G41" s="213">
        <v>0.12896277404993625</v>
      </c>
      <c r="H41" s="212">
        <f t="shared" si="21"/>
        <v>-9.5635840000000201</v>
      </c>
      <c r="I41" s="210">
        <v>146.48128225806448</v>
      </c>
      <c r="J41" s="214">
        <v>0.18679133514597199</v>
      </c>
      <c r="K41" s="206">
        <v>162.16459354838707</v>
      </c>
      <c r="L41" s="213">
        <v>0.20679052303995848</v>
      </c>
      <c r="M41" s="212">
        <f t="shared" si="22"/>
        <v>-15.683311290322592</v>
      </c>
      <c r="N41" s="210">
        <v>0</v>
      </c>
      <c r="O41" s="66">
        <v>0</v>
      </c>
      <c r="P41" s="211">
        <f t="shared" si="23"/>
        <v>0</v>
      </c>
      <c r="Q41" s="210">
        <v>83.93249999999999</v>
      </c>
      <c r="R41" s="66">
        <v>12.032500000000002</v>
      </c>
      <c r="S41" s="209">
        <f t="shared" si="24"/>
        <v>71.899999999999991</v>
      </c>
      <c r="T41" s="210">
        <v>253.45749999999992</v>
      </c>
      <c r="U41" s="66">
        <v>295.07749999999993</v>
      </c>
      <c r="V41" s="209">
        <f t="shared" si="25"/>
        <v>-41.620000000000005</v>
      </c>
      <c r="W41" s="70">
        <v>337.38999999999993</v>
      </c>
      <c r="X41" s="208">
        <v>0.43023605196103371</v>
      </c>
      <c r="Y41" s="207">
        <f t="shared" si="6"/>
        <v>0.27140309434185955</v>
      </c>
      <c r="Z41" s="206">
        <v>307.10999999999996</v>
      </c>
      <c r="AA41" s="205">
        <v>0.39162332628331803</v>
      </c>
      <c r="AB41" s="204">
        <f t="shared" si="7"/>
        <v>0.32930309661033508</v>
      </c>
      <c r="AC41" s="203">
        <f t="shared" si="26"/>
        <v>30.279999999999973</v>
      </c>
    </row>
    <row r="42" spans="1:29" ht="15" x14ac:dyDescent="0.2">
      <c r="A42" s="405"/>
      <c r="B42" s="217" t="s">
        <v>16</v>
      </c>
      <c r="C42" s="215">
        <f t="shared" si="0"/>
        <v>0.62530304950312732</v>
      </c>
      <c r="D42" s="210">
        <v>143.41090749999998</v>
      </c>
      <c r="E42" s="214">
        <v>0.18287602670781292</v>
      </c>
      <c r="F42" s="206">
        <v>169.26523849999998</v>
      </c>
      <c r="G42" s="213">
        <v>0.215845188126434</v>
      </c>
      <c r="H42" s="212">
        <f t="shared" si="21"/>
        <v>-25.854331000000002</v>
      </c>
      <c r="I42" s="210">
        <v>229.34624677419353</v>
      </c>
      <c r="J42" s="214">
        <v>0.29245983504019091</v>
      </c>
      <c r="K42" s="206">
        <v>270.68467822580646</v>
      </c>
      <c r="L42" s="213">
        <v>0.34517415278147884</v>
      </c>
      <c r="M42" s="212">
        <f t="shared" si="22"/>
        <v>-41.338431451612934</v>
      </c>
      <c r="N42" s="210">
        <v>0</v>
      </c>
      <c r="O42" s="66">
        <v>0</v>
      </c>
      <c r="P42" s="211">
        <f t="shared" si="23"/>
        <v>0</v>
      </c>
      <c r="Q42" s="210">
        <v>104.89749999999998</v>
      </c>
      <c r="R42" s="66">
        <v>4.5049999999999999</v>
      </c>
      <c r="S42" s="209">
        <f t="shared" si="24"/>
        <v>100.39249999999998</v>
      </c>
      <c r="T42" s="210">
        <v>373.38750000000005</v>
      </c>
      <c r="U42" s="66">
        <v>505.13</v>
      </c>
      <c r="V42" s="209">
        <f t="shared" si="25"/>
        <v>-131.74249999999995</v>
      </c>
      <c r="W42" s="70">
        <v>478.28500000000003</v>
      </c>
      <c r="X42" s="208">
        <v>0.60990382083696337</v>
      </c>
      <c r="Y42" s="207">
        <f t="shared" si="6"/>
        <v>0.29984404173243978</v>
      </c>
      <c r="Z42" s="206">
        <v>509.63499999999999</v>
      </c>
      <c r="AA42" s="205">
        <v>0.64988099993617532</v>
      </c>
      <c r="AB42" s="204">
        <f t="shared" si="7"/>
        <v>0.33213032562520234</v>
      </c>
      <c r="AC42" s="203">
        <f t="shared" si="26"/>
        <v>-31.349999999999966</v>
      </c>
    </row>
    <row r="43" spans="1:29" ht="15" x14ac:dyDescent="0.2">
      <c r="A43" s="405"/>
      <c r="B43" s="217" t="s">
        <v>15</v>
      </c>
      <c r="C43" s="215">
        <f t="shared" si="0"/>
        <v>0.6724555317087354</v>
      </c>
      <c r="D43" s="210">
        <v>156.832515</v>
      </c>
      <c r="E43" s="214">
        <v>0.19999111435644096</v>
      </c>
      <c r="F43" s="206">
        <v>171.36152099999998</v>
      </c>
      <c r="G43" s="213">
        <v>0.21851834473312057</v>
      </c>
      <c r="H43" s="212">
        <f t="shared" si="21"/>
        <v>-14.529005999999981</v>
      </c>
      <c r="I43" s="210">
        <v>233.22362238805968</v>
      </c>
      <c r="J43" s="214">
        <v>0.29740422217697554</v>
      </c>
      <c r="K43" s="206">
        <v>254.35093880597012</v>
      </c>
      <c r="L43" s="213">
        <v>0.3243455462162701</v>
      </c>
      <c r="M43" s="212">
        <f t="shared" si="22"/>
        <v>-21.127316417910436</v>
      </c>
      <c r="N43" s="210">
        <v>0</v>
      </c>
      <c r="O43" s="66">
        <v>0</v>
      </c>
      <c r="P43" s="211">
        <f t="shared" si="23"/>
        <v>0</v>
      </c>
      <c r="Q43" s="210">
        <v>8.2500000000000004E-2</v>
      </c>
      <c r="R43" s="66">
        <v>0.06</v>
      </c>
      <c r="S43" s="209">
        <f t="shared" si="24"/>
        <v>2.2500000000000006E-2</v>
      </c>
      <c r="T43" s="210">
        <v>472.51249999999993</v>
      </c>
      <c r="U43" s="66">
        <v>477.04499999999996</v>
      </c>
      <c r="V43" s="209">
        <f t="shared" si="25"/>
        <v>-4.5325000000000273</v>
      </c>
      <c r="W43" s="70">
        <v>472.59499999999991</v>
      </c>
      <c r="X43" s="208">
        <v>0.60264799483246312</v>
      </c>
      <c r="Y43" s="207">
        <f t="shared" si="6"/>
        <v>0.33185394470952934</v>
      </c>
      <c r="Z43" s="206">
        <v>477.10499999999996</v>
      </c>
      <c r="AA43" s="205">
        <v>0.60839909832438688</v>
      </c>
      <c r="AB43" s="204">
        <f t="shared" si="7"/>
        <v>0.35916940924953628</v>
      </c>
      <c r="AC43" s="203">
        <f t="shared" si="26"/>
        <v>-4.5100000000000477</v>
      </c>
    </row>
    <row r="44" spans="1:29" ht="15" x14ac:dyDescent="0.2">
      <c r="A44" s="405"/>
      <c r="B44" s="216" t="s">
        <v>14</v>
      </c>
      <c r="C44" s="215">
        <f t="shared" si="0"/>
        <v>0.67415970760464206</v>
      </c>
      <c r="D44" s="210">
        <v>45.935868749999997</v>
      </c>
      <c r="E44" s="214">
        <v>5.8576919334895013E-2</v>
      </c>
      <c r="F44" s="206">
        <v>63.747241499999987</v>
      </c>
      <c r="G44" s="213">
        <v>8.1289787885825832E-2</v>
      </c>
      <c r="H44" s="212">
        <f t="shared" si="21"/>
        <v>-17.81137274999999</v>
      </c>
      <c r="I44" s="210">
        <v>68.137962313432837</v>
      </c>
      <c r="J44" s="214">
        <v>8.6888787143664756E-2</v>
      </c>
      <c r="K44" s="206">
        <v>94.497238059701473</v>
      </c>
      <c r="L44" s="213">
        <v>0.12050184850225279</v>
      </c>
      <c r="M44" s="212">
        <f t="shared" si="22"/>
        <v>-26.359275746268636</v>
      </c>
      <c r="N44" s="210">
        <v>0</v>
      </c>
      <c r="O44" s="66">
        <v>0</v>
      </c>
      <c r="P44" s="211">
        <f t="shared" si="23"/>
        <v>0</v>
      </c>
      <c r="Q44" s="210">
        <v>23.377500000000001</v>
      </c>
      <c r="R44" s="66">
        <v>1.8200000000000003</v>
      </c>
      <c r="S44" s="209">
        <f t="shared" si="24"/>
        <v>21.557500000000001</v>
      </c>
      <c r="T44" s="210">
        <v>104.85999999999999</v>
      </c>
      <c r="U44" s="66">
        <v>174.5575</v>
      </c>
      <c r="V44" s="209">
        <f t="shared" si="25"/>
        <v>-69.697500000000019</v>
      </c>
      <c r="W44" s="70">
        <v>128.23749999999998</v>
      </c>
      <c r="X44" s="208">
        <v>0.16352706278595414</v>
      </c>
      <c r="Y44" s="207">
        <f t="shared" si="6"/>
        <v>0.35820932839458042</v>
      </c>
      <c r="Z44" s="206">
        <v>176.3775</v>
      </c>
      <c r="AA44" s="205">
        <v>0.2249146665088598</v>
      </c>
      <c r="AB44" s="204">
        <f t="shared" si="7"/>
        <v>0.36142502019815448</v>
      </c>
      <c r="AC44" s="203">
        <f t="shared" si="26"/>
        <v>-48.140000000000015</v>
      </c>
    </row>
    <row r="45" spans="1:29" ht="15" x14ac:dyDescent="0.2">
      <c r="A45" s="405"/>
      <c r="B45" s="202" t="s">
        <v>13</v>
      </c>
      <c r="C45" s="158">
        <f t="shared" si="0"/>
        <v>0.75</v>
      </c>
      <c r="D45" s="153">
        <v>0.50561250000000002</v>
      </c>
      <c r="E45" s="157">
        <v>6.4475155108968316E-4</v>
      </c>
      <c r="F45" s="149">
        <v>0</v>
      </c>
      <c r="G45" s="156">
        <v>0</v>
      </c>
      <c r="H45" s="155">
        <f t="shared" si="21"/>
        <v>0.50561250000000002</v>
      </c>
      <c r="I45" s="153">
        <v>0.67415000000000003</v>
      </c>
      <c r="J45" s="157">
        <v>8.5966873478624428E-4</v>
      </c>
      <c r="K45" s="149">
        <v>0</v>
      </c>
      <c r="L45" s="156">
        <v>0</v>
      </c>
      <c r="M45" s="155">
        <f t="shared" si="22"/>
        <v>0.67415000000000003</v>
      </c>
      <c r="N45" s="153">
        <v>0</v>
      </c>
      <c r="O45" s="21">
        <v>0</v>
      </c>
      <c r="P45" s="154">
        <f t="shared" si="23"/>
        <v>0</v>
      </c>
      <c r="Q45" s="153">
        <v>2.4424999999999999</v>
      </c>
      <c r="R45" s="21">
        <v>0</v>
      </c>
      <c r="S45" s="152">
        <f t="shared" si="24"/>
        <v>2.4424999999999999</v>
      </c>
      <c r="T45" s="153">
        <v>7.472500000000001</v>
      </c>
      <c r="U45" s="21">
        <v>0</v>
      </c>
      <c r="V45" s="152">
        <f t="shared" si="25"/>
        <v>7.472500000000001</v>
      </c>
      <c r="W45" s="25">
        <v>9.9150000000000009</v>
      </c>
      <c r="X45" s="151">
        <v>1.2643499970934677E-2</v>
      </c>
      <c r="Y45" s="150">
        <f t="shared" si="6"/>
        <v>5.0994704992435698E-2</v>
      </c>
      <c r="Z45" s="149">
        <v>0</v>
      </c>
      <c r="AA45" s="148">
        <v>0</v>
      </c>
      <c r="AB45" s="147">
        <f t="shared" si="7"/>
        <v>1</v>
      </c>
      <c r="AC45" s="146">
        <f t="shared" si="26"/>
        <v>9.9150000000000009</v>
      </c>
    </row>
    <row r="46" spans="1:29" ht="15" x14ac:dyDescent="0.2">
      <c r="A46" s="405"/>
      <c r="B46" s="201" t="s">
        <v>12</v>
      </c>
      <c r="C46" s="200">
        <f t="shared" si="0"/>
        <v>1</v>
      </c>
      <c r="D46" s="195">
        <v>0</v>
      </c>
      <c r="E46" s="199">
        <v>0</v>
      </c>
      <c r="F46" s="191">
        <v>0</v>
      </c>
      <c r="G46" s="198">
        <v>0</v>
      </c>
      <c r="H46" s="197">
        <f t="shared" si="21"/>
        <v>0</v>
      </c>
      <c r="I46" s="195">
        <v>0</v>
      </c>
      <c r="J46" s="199">
        <v>0</v>
      </c>
      <c r="K46" s="191">
        <v>0</v>
      </c>
      <c r="L46" s="198">
        <v>0</v>
      </c>
      <c r="M46" s="197">
        <f t="shared" si="22"/>
        <v>0</v>
      </c>
      <c r="N46" s="195">
        <v>0</v>
      </c>
      <c r="O46" s="54">
        <v>0</v>
      </c>
      <c r="P46" s="196">
        <f t="shared" si="23"/>
        <v>0</v>
      </c>
      <c r="Q46" s="195">
        <v>10.119999999999999</v>
      </c>
      <c r="R46" s="54">
        <v>0</v>
      </c>
      <c r="S46" s="194">
        <f t="shared" si="24"/>
        <v>10.119999999999999</v>
      </c>
      <c r="T46" s="195">
        <v>0</v>
      </c>
      <c r="U46" s="54">
        <v>0</v>
      </c>
      <c r="V46" s="194">
        <f t="shared" si="25"/>
        <v>0</v>
      </c>
      <c r="W46" s="58">
        <v>10.119999999999999</v>
      </c>
      <c r="X46" s="193">
        <v>1.2904913737353394E-2</v>
      </c>
      <c r="Y46" s="192">
        <f t="shared" si="6"/>
        <v>0</v>
      </c>
      <c r="Z46" s="191">
        <v>0</v>
      </c>
      <c r="AA46" s="190">
        <v>0</v>
      </c>
      <c r="AB46" s="189">
        <f t="shared" si="7"/>
        <v>1</v>
      </c>
      <c r="AC46" s="188">
        <f t="shared" si="26"/>
        <v>10.119999999999999</v>
      </c>
    </row>
    <row r="47" spans="1:29" ht="15.75" thickBot="1" x14ac:dyDescent="0.25">
      <c r="A47" s="405"/>
      <c r="B47" s="187" t="s">
        <v>11</v>
      </c>
      <c r="C47" s="186">
        <f t="shared" si="0"/>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0</v>
      </c>
      <c r="R47" s="43">
        <v>0</v>
      </c>
      <c r="S47" s="180">
        <f t="shared" si="24"/>
        <v>0</v>
      </c>
      <c r="T47" s="181">
        <v>0</v>
      </c>
      <c r="U47" s="43">
        <v>0</v>
      </c>
      <c r="V47" s="180">
        <f t="shared" si="25"/>
        <v>0</v>
      </c>
      <c r="W47" s="47">
        <v>0</v>
      </c>
      <c r="X47" s="179">
        <v>0</v>
      </c>
      <c r="Y47" s="178">
        <f t="shared" si="6"/>
        <v>1</v>
      </c>
      <c r="Z47" s="177">
        <v>0</v>
      </c>
      <c r="AA47" s="176">
        <v>0</v>
      </c>
      <c r="AB47" s="175">
        <f t="shared" si="7"/>
        <v>1</v>
      </c>
      <c r="AC47" s="174">
        <f t="shared" si="26"/>
        <v>0</v>
      </c>
    </row>
    <row r="48" spans="1:29" ht="15" x14ac:dyDescent="0.2">
      <c r="A48" s="405"/>
      <c r="B48" s="173" t="s">
        <v>10</v>
      </c>
      <c r="C48" s="172">
        <f t="shared" si="0"/>
        <v>0.63619218773256903</v>
      </c>
      <c r="D48" s="167">
        <f>SUM(D36:D47)</f>
        <v>502.97911624999995</v>
      </c>
      <c r="E48" s="171">
        <v>0.64139348882376435</v>
      </c>
      <c r="F48" s="163">
        <f>SUM(F36:F47)</f>
        <v>564.42878699999994</v>
      </c>
      <c r="G48" s="170">
        <v>0.71975344018429366</v>
      </c>
      <c r="H48" s="169">
        <f>SUM(H36:H47)</f>
        <v>-61.449670749999996</v>
      </c>
      <c r="I48" s="167">
        <f>SUM(I36:I47)</f>
        <v>790.60875934778562</v>
      </c>
      <c r="J48" s="171">
        <v>1.0081756758279805</v>
      </c>
      <c r="K48" s="163">
        <f>SUM(K36:K47)</f>
        <v>884.66627144688266</v>
      </c>
      <c r="L48" s="170">
        <v>1.1281167916208816</v>
      </c>
      <c r="M48" s="169">
        <f t="shared" ref="M48:W48" si="27">SUM(M36:M47)</f>
        <v>-94.057512099097039</v>
      </c>
      <c r="N48" s="167">
        <f t="shared" si="27"/>
        <v>0</v>
      </c>
      <c r="O48" s="32">
        <f t="shared" si="27"/>
        <v>0</v>
      </c>
      <c r="P48" s="168">
        <f t="shared" si="27"/>
        <v>0</v>
      </c>
      <c r="Q48" s="167">
        <f t="shared" si="27"/>
        <v>368.43249999999995</v>
      </c>
      <c r="R48" s="32">
        <f t="shared" si="27"/>
        <v>51.3125</v>
      </c>
      <c r="S48" s="166">
        <f t="shared" si="27"/>
        <v>317.11999999999995</v>
      </c>
      <c r="T48" s="167">
        <f t="shared" si="27"/>
        <v>1428.1074999999998</v>
      </c>
      <c r="U48" s="32">
        <f t="shared" si="27"/>
        <v>1610.3249999999998</v>
      </c>
      <c r="V48" s="166">
        <f t="shared" si="27"/>
        <v>-182.21750000000006</v>
      </c>
      <c r="W48" s="36">
        <f t="shared" si="27"/>
        <v>1796.5399999999997</v>
      </c>
      <c r="X48" s="165">
        <v>2.2909282337653027</v>
      </c>
      <c r="Y48" s="164">
        <f t="shared" si="6"/>
        <v>0.27997100885591192</v>
      </c>
      <c r="Z48" s="163">
        <f>SUM(Z36:Z47)</f>
        <v>1661.6375</v>
      </c>
      <c r="AA48" s="162">
        <v>2.1189020377945913</v>
      </c>
      <c r="AB48" s="161">
        <f t="shared" si="7"/>
        <v>0.33968226342989966</v>
      </c>
      <c r="AC48" s="160">
        <f>SUM(AC36:AC47)</f>
        <v>134.90249999999986</v>
      </c>
    </row>
    <row r="49" spans="1:29" ht="15" x14ac:dyDescent="0.2">
      <c r="A49" s="405"/>
      <c r="B49" s="159" t="s">
        <v>9</v>
      </c>
      <c r="C49" s="158">
        <f t="shared" si="0"/>
        <v>0.63608422037126544</v>
      </c>
      <c r="D49" s="153">
        <f>SUM(D39:D44)</f>
        <v>502.41712249999995</v>
      </c>
      <c r="E49" s="157">
        <v>0.6406768405169776</v>
      </c>
      <c r="F49" s="149">
        <f>SUM(F39:F44)</f>
        <v>564.42878699999994</v>
      </c>
      <c r="G49" s="156">
        <v>0.71975344018429366</v>
      </c>
      <c r="H49" s="155">
        <f>SUM(H39:H44)</f>
        <v>-62.011664499999988</v>
      </c>
      <c r="I49" s="153">
        <f>SUM(I39:I44)</f>
        <v>789.85943434778562</v>
      </c>
      <c r="J49" s="157">
        <v>1.0072201447522648</v>
      </c>
      <c r="K49" s="149">
        <f>SUM(K39:K44)</f>
        <v>884.66627144688266</v>
      </c>
      <c r="L49" s="156">
        <v>1.1281167916208816</v>
      </c>
      <c r="M49" s="155">
        <f t="shared" ref="M49:W49" si="28">SUM(M39:M44)</f>
        <v>-94.806837099097038</v>
      </c>
      <c r="N49" s="153">
        <f t="shared" si="28"/>
        <v>0</v>
      </c>
      <c r="O49" s="21">
        <f t="shared" si="28"/>
        <v>0</v>
      </c>
      <c r="P49" s="154">
        <f t="shared" si="28"/>
        <v>0</v>
      </c>
      <c r="Q49" s="153">
        <f t="shared" si="28"/>
        <v>345.34249999999992</v>
      </c>
      <c r="R49" s="21">
        <f t="shared" si="28"/>
        <v>51.3125</v>
      </c>
      <c r="S49" s="152">
        <f t="shared" si="28"/>
        <v>294.02999999999992</v>
      </c>
      <c r="T49" s="153">
        <f t="shared" si="28"/>
        <v>1420.6349999999998</v>
      </c>
      <c r="U49" s="21">
        <f t="shared" si="28"/>
        <v>1610.3249999999998</v>
      </c>
      <c r="V49" s="152">
        <f t="shared" si="28"/>
        <v>-189.69000000000005</v>
      </c>
      <c r="W49" s="25">
        <f t="shared" si="28"/>
        <v>1765.9774999999997</v>
      </c>
      <c r="X49" s="151">
        <v>2.2519552667595852</v>
      </c>
      <c r="Y49" s="150">
        <f t="shared" si="6"/>
        <v>0.284498031543437</v>
      </c>
      <c r="Z49" s="149">
        <f>SUM(Z39:Z44)</f>
        <v>1661.6375</v>
      </c>
      <c r="AA49" s="148">
        <v>2.1189020377945913</v>
      </c>
      <c r="AB49" s="147">
        <f t="shared" si="7"/>
        <v>0.33968226342989966</v>
      </c>
      <c r="AC49" s="146">
        <f>SUM(AC39:AC44)</f>
        <v>104.33999999999986</v>
      </c>
    </row>
    <row r="50" spans="1:29" ht="15.75" thickBot="1" x14ac:dyDescent="0.25">
      <c r="A50" s="422"/>
      <c r="B50" s="145" t="s">
        <v>8</v>
      </c>
      <c r="C50" s="144">
        <f t="shared" si="0"/>
        <v>0.75000000000000011</v>
      </c>
      <c r="D50" s="139">
        <f>SUM(D36:D38,D45:D47)</f>
        <v>0.56199375000000007</v>
      </c>
      <c r="E50" s="143">
        <v>7.1664830678673421E-4</v>
      </c>
      <c r="F50" s="135">
        <f>SUM(F36:F38,F45:F47)</f>
        <v>0</v>
      </c>
      <c r="G50" s="142">
        <v>0</v>
      </c>
      <c r="H50" s="141">
        <f>SUM(H36:H38,H45:H47)</f>
        <v>0.56199375000000007</v>
      </c>
      <c r="I50" s="139">
        <f>SUM(I36:I38,I45:I47)</f>
        <v>0.74932500000000002</v>
      </c>
      <c r="J50" s="143">
        <v>9.5553107571564558E-4</v>
      </c>
      <c r="K50" s="135">
        <f>SUM(K36:K38,K45:K47)</f>
        <v>0</v>
      </c>
      <c r="L50" s="142">
        <v>0</v>
      </c>
      <c r="M50" s="141">
        <f t="shared" ref="M50:W50" si="29">SUM(M36:M38,M45:M47)</f>
        <v>0.74932500000000002</v>
      </c>
      <c r="N50" s="139">
        <f t="shared" si="29"/>
        <v>0</v>
      </c>
      <c r="O50" s="10">
        <f t="shared" si="29"/>
        <v>0</v>
      </c>
      <c r="P50" s="140">
        <f t="shared" si="29"/>
        <v>0</v>
      </c>
      <c r="Q50" s="139">
        <f t="shared" si="29"/>
        <v>23.089999999999996</v>
      </c>
      <c r="R50" s="10">
        <f t="shared" si="29"/>
        <v>0</v>
      </c>
      <c r="S50" s="138">
        <f t="shared" si="29"/>
        <v>23.089999999999996</v>
      </c>
      <c r="T50" s="139">
        <f t="shared" si="29"/>
        <v>7.472500000000001</v>
      </c>
      <c r="U50" s="10">
        <f t="shared" si="29"/>
        <v>0</v>
      </c>
      <c r="V50" s="138">
        <f t="shared" si="29"/>
        <v>7.472500000000001</v>
      </c>
      <c r="W50" s="14">
        <f t="shared" si="29"/>
        <v>30.5625</v>
      </c>
      <c r="X50" s="137">
        <v>3.8972967005717701E-2</v>
      </c>
      <c r="Y50" s="136">
        <f t="shared" si="6"/>
        <v>1.838834355828221E-2</v>
      </c>
      <c r="Z50" s="135">
        <f>SUM(Z36:Z38,Z45:Z47)</f>
        <v>0</v>
      </c>
      <c r="AA50" s="134">
        <v>0</v>
      </c>
      <c r="AB50" s="133">
        <f t="shared" si="7"/>
        <v>1</v>
      </c>
      <c r="AC50" s="132">
        <f>SUM(AC36:AC38,AC45:AC47)</f>
        <v>30.5625</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237</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62:AC62"/>
    <mergeCell ref="A59:AC59"/>
    <mergeCell ref="A55:AC55"/>
    <mergeCell ref="A6:A20"/>
    <mergeCell ref="A21:A35"/>
    <mergeCell ref="A36:A50"/>
    <mergeCell ref="A56:AC56"/>
    <mergeCell ref="A57:AC57"/>
    <mergeCell ref="A58:AC58"/>
    <mergeCell ref="A60:AC60"/>
    <mergeCell ref="A61:AC61"/>
    <mergeCell ref="B52:AC52"/>
    <mergeCell ref="B53:AC53"/>
    <mergeCell ref="AB3:AB4"/>
    <mergeCell ref="AC3:AC4"/>
    <mergeCell ref="Z3:AA4"/>
    <mergeCell ref="W3:X4"/>
    <mergeCell ref="A3:A5"/>
    <mergeCell ref="B3:B5"/>
    <mergeCell ref="D4:E4"/>
    <mergeCell ref="F4:G4"/>
    <mergeCell ref="Y3:Y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PolsonC!A1</f>
        <v>FIIP DIVERSION: Polson C Canal</v>
      </c>
      <c r="C1" s="129"/>
      <c r="D1" s="129"/>
      <c r="E1" s="129"/>
      <c r="F1" s="129"/>
      <c r="G1" s="129"/>
      <c r="H1" s="129"/>
      <c r="I1" s="129"/>
      <c r="J1" s="129"/>
      <c r="K1" s="129"/>
      <c r="L1" s="129"/>
      <c r="M1" s="129"/>
      <c r="N1" s="129"/>
      <c r="O1" s="129"/>
    </row>
    <row r="2" spans="2:15" ht="23.25" x14ac:dyDescent="0.35">
      <c r="B2" s="130" t="str">
        <f>PolsonC!A2</f>
        <v>784 Acres (58% Sprinkler / 42%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6.5703125" bestFit="1" customWidth="1"/>
    <col min="18" max="18" width="6.42578125" bestFit="1" customWidth="1"/>
    <col min="19" max="19" width="9.140625" bestFit="1" customWidth="1"/>
    <col min="20" max="20" width="6.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245</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307</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14.030000000000001</v>
      </c>
      <c r="O6" s="88">
        <v>0</v>
      </c>
      <c r="P6" s="240">
        <f t="shared" ref="P6:P17" si="3">N6-O6</f>
        <v>14.030000000000001</v>
      </c>
      <c r="Q6" s="92">
        <v>14.030000000000001</v>
      </c>
      <c r="R6" s="237">
        <v>4.9277892618466615E-2</v>
      </c>
      <c r="S6" s="236">
        <f t="shared" ref="S6:S50" si="4">IFERROR(D6/Q6,1)</f>
        <v>0</v>
      </c>
      <c r="T6" s="235">
        <v>0</v>
      </c>
      <c r="U6" s="234">
        <v>0</v>
      </c>
      <c r="V6" s="233">
        <f t="shared" ref="V6:V50" si="5">IFERROR(F6/T6,1)</f>
        <v>1</v>
      </c>
      <c r="W6" s="232">
        <f t="shared" ref="W6:W17" si="6">Q6-T6</f>
        <v>14.030000000000001</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18.574999999999967</v>
      </c>
      <c r="P8" s="226">
        <f t="shared" si="3"/>
        <v>-18.574999999999967</v>
      </c>
      <c r="Q8" s="81">
        <v>0</v>
      </c>
      <c r="R8" s="223">
        <v>0</v>
      </c>
      <c r="S8" s="222">
        <f t="shared" si="4"/>
        <v>1</v>
      </c>
      <c r="T8" s="221">
        <v>18.574999999999967</v>
      </c>
      <c r="U8" s="220">
        <v>6.5241400624074714E-2</v>
      </c>
      <c r="V8" s="219">
        <f t="shared" si="5"/>
        <v>0</v>
      </c>
      <c r="W8" s="218">
        <f t="shared" si="6"/>
        <v>-18.574999999999967</v>
      </c>
    </row>
    <row r="9" spans="1:24" ht="15" x14ac:dyDescent="0.2">
      <c r="A9" s="405"/>
      <c r="B9" s="201" t="s">
        <v>19</v>
      </c>
      <c r="C9" s="200">
        <f t="shared" si="0"/>
        <v>0.55114249062178078</v>
      </c>
      <c r="D9" s="195">
        <v>5.6711459999999994</v>
      </c>
      <c r="E9" s="199">
        <v>1.9918896907458759E-2</v>
      </c>
      <c r="F9" s="191">
        <v>2.115666</v>
      </c>
      <c r="G9" s="198">
        <v>7.4309024545213395E-3</v>
      </c>
      <c r="H9" s="197">
        <f t="shared" si="1"/>
        <v>3.5554799999999993</v>
      </c>
      <c r="I9" s="195">
        <v>10.2898</v>
      </c>
      <c r="J9" s="199">
        <v>3.6141101886350509E-2</v>
      </c>
      <c r="K9" s="191">
        <v>3.7968000000000002</v>
      </c>
      <c r="L9" s="198">
        <v>1.3335588150174283E-2</v>
      </c>
      <c r="M9" s="197">
        <f t="shared" si="2"/>
        <v>6.4929999999999994</v>
      </c>
      <c r="N9" s="195">
        <v>44.33000000000002</v>
      </c>
      <c r="O9" s="54">
        <v>23.967500000000001</v>
      </c>
      <c r="P9" s="196">
        <f t="shared" si="3"/>
        <v>20.362500000000018</v>
      </c>
      <c r="Q9" s="58">
        <v>44.33000000000002</v>
      </c>
      <c r="R9" s="193">
        <v>0.15570128152363691</v>
      </c>
      <c r="S9" s="192">
        <f t="shared" si="4"/>
        <v>0.12793020527859231</v>
      </c>
      <c r="T9" s="191">
        <v>23.967500000000001</v>
      </c>
      <c r="U9" s="190">
        <v>8.4181602662584842E-2</v>
      </c>
      <c r="V9" s="189">
        <f t="shared" si="5"/>
        <v>8.8272285386460828E-2</v>
      </c>
      <c r="W9" s="188">
        <f t="shared" si="6"/>
        <v>20.362500000000018</v>
      </c>
    </row>
    <row r="10" spans="1:24" ht="15" x14ac:dyDescent="0.2">
      <c r="A10" s="405"/>
      <c r="B10" s="217" t="s">
        <v>18</v>
      </c>
      <c r="C10" s="215">
        <f t="shared" si="0"/>
        <v>0.57774086694314419</v>
      </c>
      <c r="D10" s="210">
        <v>14.293193499999999</v>
      </c>
      <c r="E10" s="214">
        <v>5.0202313219384523E-2</v>
      </c>
      <c r="F10" s="206">
        <v>9.4639434999999992</v>
      </c>
      <c r="G10" s="213">
        <v>3.3240426883828202E-2</v>
      </c>
      <c r="H10" s="212">
        <f t="shared" si="1"/>
        <v>4.82925</v>
      </c>
      <c r="I10" s="210">
        <v>24.739800000000002</v>
      </c>
      <c r="J10" s="214">
        <v>8.6894170192611572E-2</v>
      </c>
      <c r="K10" s="206">
        <v>16.245150000000002</v>
      </c>
      <c r="L10" s="213">
        <v>5.7058214769754471E-2</v>
      </c>
      <c r="M10" s="212">
        <f t="shared" si="2"/>
        <v>8.49465</v>
      </c>
      <c r="N10" s="210">
        <v>72.309999999999974</v>
      </c>
      <c r="O10" s="66">
        <v>155.49749999999995</v>
      </c>
      <c r="P10" s="211">
        <f t="shared" si="3"/>
        <v>-83.187499999999972</v>
      </c>
      <c r="Q10" s="70">
        <v>72.309999999999974</v>
      </c>
      <c r="R10" s="208">
        <v>0.25397608091527579</v>
      </c>
      <c r="S10" s="207">
        <f t="shared" si="4"/>
        <v>0.19766551652606837</v>
      </c>
      <c r="T10" s="206">
        <v>155.49749999999995</v>
      </c>
      <c r="U10" s="205">
        <v>0.54615745321895404</v>
      </c>
      <c r="V10" s="204">
        <f t="shared" si="5"/>
        <v>6.0862351484750575E-2</v>
      </c>
      <c r="W10" s="203">
        <f t="shared" si="6"/>
        <v>-83.187499999999972</v>
      </c>
    </row>
    <row r="11" spans="1:24" ht="15" x14ac:dyDescent="0.2">
      <c r="A11" s="405"/>
      <c r="B11" s="217" t="s">
        <v>17</v>
      </c>
      <c r="C11" s="215">
        <f t="shared" si="0"/>
        <v>0.62810407478092889</v>
      </c>
      <c r="D11" s="210">
        <v>43.178888999999998</v>
      </c>
      <c r="E11" s="214">
        <v>0.15165820780660649</v>
      </c>
      <c r="F11" s="206">
        <v>33.628094500000003</v>
      </c>
      <c r="G11" s="213">
        <v>0.11811273138620443</v>
      </c>
      <c r="H11" s="212">
        <f t="shared" si="1"/>
        <v>9.550794499999995</v>
      </c>
      <c r="I11" s="210">
        <v>68.744799999999998</v>
      </c>
      <c r="J11" s="214">
        <v>0.24145394671974077</v>
      </c>
      <c r="K11" s="206">
        <v>53.199649999999998</v>
      </c>
      <c r="L11" s="213">
        <v>0.18685435686194143</v>
      </c>
      <c r="M11" s="212">
        <f t="shared" si="2"/>
        <v>15.54515</v>
      </c>
      <c r="N11" s="210">
        <v>277.69749999999999</v>
      </c>
      <c r="O11" s="66">
        <v>385.71000000000004</v>
      </c>
      <c r="P11" s="211">
        <f t="shared" si="3"/>
        <v>-108.01250000000005</v>
      </c>
      <c r="Q11" s="70">
        <v>277.69749999999999</v>
      </c>
      <c r="R11" s="208">
        <v>0.97536333466975267</v>
      </c>
      <c r="S11" s="207">
        <f t="shared" si="4"/>
        <v>0.15548893670270708</v>
      </c>
      <c r="T11" s="206">
        <v>385.71000000000004</v>
      </c>
      <c r="U11" s="205">
        <v>1.354738122999295</v>
      </c>
      <c r="V11" s="204">
        <f t="shared" si="5"/>
        <v>8.7184917425008432E-2</v>
      </c>
      <c r="W11" s="203">
        <f t="shared" si="6"/>
        <v>-108.01250000000005</v>
      </c>
    </row>
    <row r="12" spans="1:24" ht="15" x14ac:dyDescent="0.2">
      <c r="A12" s="405"/>
      <c r="B12" s="217" t="s">
        <v>16</v>
      </c>
      <c r="C12" s="215">
        <f t="shared" si="0"/>
        <v>0.62508962718341254</v>
      </c>
      <c r="D12" s="210">
        <v>70.404125999999991</v>
      </c>
      <c r="E12" s="214">
        <v>0.24728203570384835</v>
      </c>
      <c r="F12" s="206">
        <v>68.794868999999991</v>
      </c>
      <c r="G12" s="213">
        <v>0.24162980400052464</v>
      </c>
      <c r="H12" s="212">
        <f t="shared" si="1"/>
        <v>1.6092569999999995</v>
      </c>
      <c r="I12" s="210">
        <v>112.63045</v>
      </c>
      <c r="J12" s="214">
        <v>0.39559452748892177</v>
      </c>
      <c r="K12" s="206">
        <v>109.10214999999997</v>
      </c>
      <c r="L12" s="213">
        <v>0.38320199607525723</v>
      </c>
      <c r="M12" s="212">
        <f t="shared" si="2"/>
        <v>3.52830000000003</v>
      </c>
      <c r="N12" s="210">
        <v>193.91749999999999</v>
      </c>
      <c r="O12" s="66">
        <v>464.64749999999992</v>
      </c>
      <c r="P12" s="211">
        <f t="shared" si="3"/>
        <v>-270.7299999999999</v>
      </c>
      <c r="Q12" s="70">
        <v>193.91749999999999</v>
      </c>
      <c r="R12" s="208">
        <v>0.6811009081854239</v>
      </c>
      <c r="S12" s="207">
        <f t="shared" si="4"/>
        <v>0.36306226101305966</v>
      </c>
      <c r="T12" s="206">
        <v>464.64749999999992</v>
      </c>
      <c r="U12" s="205">
        <v>1.6319921236325599</v>
      </c>
      <c r="V12" s="204">
        <f t="shared" si="5"/>
        <v>0.14805819250076671</v>
      </c>
      <c r="W12" s="203">
        <f t="shared" si="6"/>
        <v>-270.7299999999999</v>
      </c>
    </row>
    <row r="13" spans="1:24" ht="15" x14ac:dyDescent="0.2">
      <c r="A13" s="405"/>
      <c r="B13" s="217" t="s">
        <v>15</v>
      </c>
      <c r="C13" s="215">
        <f t="shared" si="0"/>
        <v>0.67565602942717562</v>
      </c>
      <c r="D13" s="210">
        <v>50.935073000000003</v>
      </c>
      <c r="E13" s="214">
        <v>0.17890043177532131</v>
      </c>
      <c r="F13" s="206">
        <v>52.289761999999996</v>
      </c>
      <c r="G13" s="213">
        <v>0.18365853626807666</v>
      </c>
      <c r="H13" s="212">
        <f t="shared" si="1"/>
        <v>-1.3546889999999934</v>
      </c>
      <c r="I13" s="210">
        <v>75.386099999999999</v>
      </c>
      <c r="J13" s="214">
        <v>0.26478033789914368</v>
      </c>
      <c r="K13" s="206">
        <v>76.714400000000012</v>
      </c>
      <c r="L13" s="213">
        <v>0.2694457552643621</v>
      </c>
      <c r="M13" s="212">
        <f t="shared" si="2"/>
        <v>-1.3283000000000129</v>
      </c>
      <c r="N13" s="210">
        <v>154.54500000000002</v>
      </c>
      <c r="O13" s="66">
        <v>210.57749999999999</v>
      </c>
      <c r="P13" s="211">
        <f t="shared" si="3"/>
        <v>-56.03249999999997</v>
      </c>
      <c r="Q13" s="70">
        <v>154.54500000000002</v>
      </c>
      <c r="R13" s="208">
        <v>0.54281196826236089</v>
      </c>
      <c r="S13" s="207">
        <f t="shared" si="4"/>
        <v>0.32958085347309846</v>
      </c>
      <c r="T13" s="206">
        <v>210.57749999999999</v>
      </c>
      <c r="U13" s="205">
        <v>0.73961620672495909</v>
      </c>
      <c r="V13" s="204">
        <f t="shared" si="5"/>
        <v>0.24831599767306572</v>
      </c>
      <c r="W13" s="203">
        <f t="shared" si="6"/>
        <v>-56.03249999999997</v>
      </c>
    </row>
    <row r="14" spans="1:24" ht="15" x14ac:dyDescent="0.2">
      <c r="A14" s="405"/>
      <c r="B14" s="262" t="s">
        <v>14</v>
      </c>
      <c r="C14" s="186">
        <f t="shared" si="0"/>
        <v>0.67590972031692176</v>
      </c>
      <c r="D14" s="181">
        <v>26.236889000000001</v>
      </c>
      <c r="E14" s="185">
        <v>9.2152430419431774E-2</v>
      </c>
      <c r="F14" s="177">
        <v>24.553822999999998</v>
      </c>
      <c r="G14" s="184">
        <v>8.6240958449293276E-2</v>
      </c>
      <c r="H14" s="183">
        <f t="shared" si="1"/>
        <v>1.6830660000000037</v>
      </c>
      <c r="I14" s="181">
        <v>38.817150000000005</v>
      </c>
      <c r="J14" s="185">
        <v>0.13633837130826168</v>
      </c>
      <c r="K14" s="177">
        <v>36.087900000000005</v>
      </c>
      <c r="L14" s="184">
        <v>0.12675236293844147</v>
      </c>
      <c r="M14" s="183">
        <f t="shared" si="2"/>
        <v>2.7292500000000004</v>
      </c>
      <c r="N14" s="181">
        <v>70.062500000000014</v>
      </c>
      <c r="O14" s="43">
        <v>70.745000000000005</v>
      </c>
      <c r="P14" s="182">
        <f t="shared" si="3"/>
        <v>-0.68249999999999034</v>
      </c>
      <c r="Q14" s="47">
        <v>70.062500000000014</v>
      </c>
      <c r="R14" s="179">
        <v>0.24608213482404259</v>
      </c>
      <c r="S14" s="178">
        <f t="shared" si="4"/>
        <v>0.37447834433541477</v>
      </c>
      <c r="T14" s="177">
        <v>70.745000000000005</v>
      </c>
      <c r="U14" s="176">
        <v>0.24847929405922872</v>
      </c>
      <c r="V14" s="175">
        <f t="shared" si="5"/>
        <v>0.34707503003745843</v>
      </c>
      <c r="W14" s="174">
        <f t="shared" si="6"/>
        <v>-0.68249999999999034</v>
      </c>
    </row>
    <row r="15" spans="1:24" ht="15" x14ac:dyDescent="0.2">
      <c r="A15" s="405"/>
      <c r="B15" s="202" t="s">
        <v>13</v>
      </c>
      <c r="C15" s="158">
        <f t="shared" si="0"/>
        <v>0.62429105038566957</v>
      </c>
      <c r="D15" s="153">
        <v>2.6992159999999998</v>
      </c>
      <c r="E15" s="157">
        <v>9.4805186173946513E-3</v>
      </c>
      <c r="F15" s="149">
        <v>0</v>
      </c>
      <c r="G15" s="156">
        <v>0</v>
      </c>
      <c r="H15" s="155">
        <f t="shared" si="1"/>
        <v>2.6992159999999998</v>
      </c>
      <c r="I15" s="153">
        <v>4.3236499999999998</v>
      </c>
      <c r="J15" s="157">
        <v>1.5186055625077202E-2</v>
      </c>
      <c r="K15" s="149">
        <v>0</v>
      </c>
      <c r="L15" s="156">
        <v>0</v>
      </c>
      <c r="M15" s="155">
        <f t="shared" si="2"/>
        <v>4.3236499999999998</v>
      </c>
      <c r="N15" s="153">
        <v>30.362500000000004</v>
      </c>
      <c r="O15" s="21">
        <v>77.482500000000044</v>
      </c>
      <c r="P15" s="154">
        <f t="shared" si="3"/>
        <v>-47.12000000000004</v>
      </c>
      <c r="Q15" s="25">
        <v>30.362500000000004</v>
      </c>
      <c r="R15" s="151">
        <v>0.10664290909680632</v>
      </c>
      <c r="S15" s="150">
        <f t="shared" si="4"/>
        <v>8.8899662412515415E-2</v>
      </c>
      <c r="T15" s="149">
        <v>77.482500000000044</v>
      </c>
      <c r="U15" s="148">
        <v>0.27214357059784011</v>
      </c>
      <c r="V15" s="147">
        <f t="shared" si="5"/>
        <v>0</v>
      </c>
      <c r="W15" s="146">
        <f t="shared" si="6"/>
        <v>-47.12000000000004</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0.63720006389361405</v>
      </c>
      <c r="D18" s="167">
        <f>SUM(D6:D17)</f>
        <v>213.41853249999997</v>
      </c>
      <c r="E18" s="171">
        <v>0.74959483444944575</v>
      </c>
      <c r="F18" s="163">
        <f>SUM(F6:F17)</f>
        <v>190.84615799999997</v>
      </c>
      <c r="G18" s="170">
        <v>0.67031335944244852</v>
      </c>
      <c r="H18" s="169">
        <f>SUM(H6:H17)</f>
        <v>22.572374500000002</v>
      </c>
      <c r="I18" s="167">
        <f>SUM(I6:I17)</f>
        <v>334.93175000000002</v>
      </c>
      <c r="J18" s="171">
        <v>1.1763885111201071</v>
      </c>
      <c r="K18" s="163">
        <f>SUM(K6:K17)</f>
        <v>295.14604999999995</v>
      </c>
      <c r="L18" s="170">
        <v>1.0366482740599308</v>
      </c>
      <c r="M18" s="169">
        <f>SUM(M6:M17)</f>
        <v>39.785700000000013</v>
      </c>
      <c r="N18" s="167">
        <f>SUM(N6:N17)</f>
        <v>857.25499999999988</v>
      </c>
      <c r="O18" s="32">
        <f>SUM(O6:O17)</f>
        <v>1407.2024999999999</v>
      </c>
      <c r="P18" s="168">
        <f>SUM(P6:P17)</f>
        <v>-549.94749999999988</v>
      </c>
      <c r="Q18" s="36">
        <f>SUM(Q6:Q17)</f>
        <v>857.25499999999988</v>
      </c>
      <c r="R18" s="165">
        <v>3.0109565100957654</v>
      </c>
      <c r="S18" s="164">
        <f t="shared" si="4"/>
        <v>0.24895571621046247</v>
      </c>
      <c r="T18" s="163">
        <f>SUM(T6:T17)</f>
        <v>1407.2024999999999</v>
      </c>
      <c r="U18" s="162">
        <v>4.9425497745194962</v>
      </c>
      <c r="V18" s="161">
        <f t="shared" si="5"/>
        <v>0.13562096286781752</v>
      </c>
      <c r="W18" s="160">
        <f>SUM(W6:W17)</f>
        <v>-549.94749999999988</v>
      </c>
    </row>
    <row r="19" spans="1:23" ht="15" x14ac:dyDescent="0.2">
      <c r="A19" s="405"/>
      <c r="B19" s="159" t="s">
        <v>9</v>
      </c>
      <c r="C19" s="158">
        <f t="shared" si="0"/>
        <v>0.63736888630375343</v>
      </c>
      <c r="D19" s="153">
        <f>SUM(D9:D14)</f>
        <v>210.71931649999996</v>
      </c>
      <c r="E19" s="157">
        <v>0.74011431583205112</v>
      </c>
      <c r="F19" s="149">
        <f>SUM(F9:F14)</f>
        <v>190.84615799999997</v>
      </c>
      <c r="G19" s="156">
        <v>0.67031335944244852</v>
      </c>
      <c r="H19" s="155">
        <f>SUM(H9:H14)</f>
        <v>19.873158500000002</v>
      </c>
      <c r="I19" s="153">
        <f>SUM(I9:I14)</f>
        <v>330.60810000000004</v>
      </c>
      <c r="J19" s="157">
        <v>1.16120245549503</v>
      </c>
      <c r="K19" s="149">
        <f>SUM(K9:K14)</f>
        <v>295.14604999999995</v>
      </c>
      <c r="L19" s="156">
        <v>1.0366482740599308</v>
      </c>
      <c r="M19" s="155">
        <f>SUM(M9:M14)</f>
        <v>35.462050000000012</v>
      </c>
      <c r="N19" s="153">
        <f>SUM(N9:N14)</f>
        <v>812.86249999999995</v>
      </c>
      <c r="O19" s="21">
        <f>SUM(O9:O14)</f>
        <v>1311.1449999999995</v>
      </c>
      <c r="P19" s="154">
        <f>SUM(P9:P14)</f>
        <v>-498.28249999999986</v>
      </c>
      <c r="Q19" s="25">
        <f>SUM(Q9:Q14)</f>
        <v>812.86249999999995</v>
      </c>
      <c r="R19" s="151">
        <v>2.8550357083804925</v>
      </c>
      <c r="S19" s="150">
        <f t="shared" si="4"/>
        <v>0.25923119408264</v>
      </c>
      <c r="T19" s="149">
        <f>SUM(T9:T14)</f>
        <v>1311.1449999999995</v>
      </c>
      <c r="U19" s="148">
        <v>4.6051648032975798</v>
      </c>
      <c r="V19" s="147">
        <f t="shared" si="5"/>
        <v>0.1455568667081063</v>
      </c>
      <c r="W19" s="146">
        <f>SUM(W9:W14)</f>
        <v>-498.28249999999986</v>
      </c>
    </row>
    <row r="20" spans="1:23" ht="15.75" thickBot="1" x14ac:dyDescent="0.25">
      <c r="A20" s="406"/>
      <c r="B20" s="261" t="s">
        <v>8</v>
      </c>
      <c r="C20" s="260">
        <f t="shared" si="0"/>
        <v>0.62429105038566957</v>
      </c>
      <c r="D20" s="255">
        <f>SUM(D6:D8,D15:D17)</f>
        <v>2.6992159999999998</v>
      </c>
      <c r="E20" s="259">
        <v>9.4805186173946513E-3</v>
      </c>
      <c r="F20" s="249">
        <f>SUM(F6:F8,F15:F17)</f>
        <v>0</v>
      </c>
      <c r="G20" s="258">
        <v>0</v>
      </c>
      <c r="H20" s="257">
        <f>SUM(H6:H8,H15:H17)</f>
        <v>2.6992159999999998</v>
      </c>
      <c r="I20" s="255">
        <f>SUM(I6:I8,I15:I17)</f>
        <v>4.3236499999999998</v>
      </c>
      <c r="J20" s="259">
        <v>1.5186055625077202E-2</v>
      </c>
      <c r="K20" s="249">
        <f>SUM(K6:K8,K15:K17)</f>
        <v>0</v>
      </c>
      <c r="L20" s="258">
        <v>0</v>
      </c>
      <c r="M20" s="257">
        <f>SUM(M6:M8,M15:M17)</f>
        <v>4.3236499999999998</v>
      </c>
      <c r="N20" s="255">
        <f>SUM(N6:N8,N15:N17)</f>
        <v>44.392500000000005</v>
      </c>
      <c r="O20" s="254">
        <f>SUM(O6:O8,O15:O17)</f>
        <v>96.057500000000005</v>
      </c>
      <c r="P20" s="256">
        <f>SUM(P6:P8,P15:P17)</f>
        <v>-51.665000000000006</v>
      </c>
      <c r="Q20" s="252">
        <f>SUM(Q6:Q8,Q15:Q17)</f>
        <v>44.392500000000005</v>
      </c>
      <c r="R20" s="251">
        <v>0.15592080171527292</v>
      </c>
      <c r="S20" s="250">
        <f t="shared" si="4"/>
        <v>6.0803424001802095E-2</v>
      </c>
      <c r="T20" s="249">
        <f>SUM(T6:T8,T15:T17)</f>
        <v>96.057500000000005</v>
      </c>
      <c r="U20" s="248">
        <v>0.3373849712219148</v>
      </c>
      <c r="V20" s="247">
        <f t="shared" si="5"/>
        <v>0</v>
      </c>
      <c r="W20" s="246">
        <f>SUM(W6:W8,W15:W17)</f>
        <v>-51.665000000000006</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0.46</v>
      </c>
      <c r="D23" s="225">
        <v>6.0106666666666668E-3</v>
      </c>
      <c r="E23" s="229">
        <v>2.1111403176435968E-5</v>
      </c>
      <c r="F23" s="221">
        <v>0</v>
      </c>
      <c r="G23" s="228">
        <v>0</v>
      </c>
      <c r="H23" s="227">
        <f t="shared" si="7"/>
        <v>6.0106666666666668E-3</v>
      </c>
      <c r="I23" s="225">
        <v>1.3066666666666666E-2</v>
      </c>
      <c r="J23" s="229">
        <v>4.5894354731382538E-5</v>
      </c>
      <c r="K23" s="221">
        <v>0</v>
      </c>
      <c r="L23" s="228">
        <v>0</v>
      </c>
      <c r="M23" s="227">
        <f t="shared" si="8"/>
        <v>1.3066666666666666E-2</v>
      </c>
      <c r="N23" s="225">
        <v>1.3333333333333331E-2</v>
      </c>
      <c r="O23" s="77">
        <v>6.229166666666643</v>
      </c>
      <c r="P23" s="226">
        <f t="shared" si="9"/>
        <v>-6.2158333333333093</v>
      </c>
      <c r="Q23" s="81">
        <v>1.3333333333333331E-2</v>
      </c>
      <c r="R23" s="223">
        <v>4.6830974215696461E-5</v>
      </c>
      <c r="S23" s="222">
        <f t="shared" si="4"/>
        <v>0.45080000000000009</v>
      </c>
      <c r="T23" s="221">
        <v>6.229166666666643</v>
      </c>
      <c r="U23" s="220">
        <v>2.187884565567328E-2</v>
      </c>
      <c r="V23" s="219">
        <f t="shared" si="5"/>
        <v>0</v>
      </c>
      <c r="W23" s="218">
        <f t="shared" si="10"/>
        <v>-6.2158333333333093</v>
      </c>
    </row>
    <row r="24" spans="1:23" ht="15" x14ac:dyDescent="0.2">
      <c r="A24" s="405"/>
      <c r="B24" s="201" t="s">
        <v>19</v>
      </c>
      <c r="C24" s="200">
        <f t="shared" si="0"/>
        <v>0.55127823214422422</v>
      </c>
      <c r="D24" s="195">
        <v>8.1604981666666649</v>
      </c>
      <c r="E24" s="199">
        <v>2.8662305942280367E-2</v>
      </c>
      <c r="F24" s="191">
        <v>4.4806333333333335</v>
      </c>
      <c r="G24" s="198">
        <v>1.57374317281068E-2</v>
      </c>
      <c r="H24" s="197">
        <f t="shared" si="7"/>
        <v>3.6798648333333315</v>
      </c>
      <c r="I24" s="195">
        <v>14.802866666666667</v>
      </c>
      <c r="J24" s="199">
        <v>5.1992450038879451E-2</v>
      </c>
      <c r="K24" s="191">
        <v>8.0246666666666666</v>
      </c>
      <c r="L24" s="198">
        <v>2.8185221689079897E-2</v>
      </c>
      <c r="M24" s="197">
        <f t="shared" si="8"/>
        <v>6.7782</v>
      </c>
      <c r="N24" s="195">
        <v>143.20083333333335</v>
      </c>
      <c r="O24" s="54">
        <v>23.673333333333318</v>
      </c>
      <c r="P24" s="196">
        <f t="shared" si="9"/>
        <v>119.52750000000003</v>
      </c>
      <c r="Q24" s="58">
        <v>143.20083333333335</v>
      </c>
      <c r="R24" s="193">
        <v>0.5029675900124686</v>
      </c>
      <c r="S24" s="192">
        <f t="shared" si="4"/>
        <v>5.6986387416274327E-2</v>
      </c>
      <c r="T24" s="191">
        <v>23.673333333333318</v>
      </c>
      <c r="U24" s="190">
        <v>8.3148394299179737E-2</v>
      </c>
      <c r="V24" s="189">
        <f t="shared" si="5"/>
        <v>0.18926921993804574</v>
      </c>
      <c r="W24" s="188">
        <f t="shared" si="10"/>
        <v>119.52750000000003</v>
      </c>
    </row>
    <row r="25" spans="1:23" ht="15" x14ac:dyDescent="0.2">
      <c r="A25" s="405"/>
      <c r="B25" s="217" t="s">
        <v>18</v>
      </c>
      <c r="C25" s="215">
        <f t="shared" si="0"/>
        <v>0.57673265553586406</v>
      </c>
      <c r="D25" s="210">
        <v>12.881564166666665</v>
      </c>
      <c r="E25" s="214">
        <v>4.5244214951025465E-2</v>
      </c>
      <c r="F25" s="206">
        <v>8.9451809999999998</v>
      </c>
      <c r="G25" s="213">
        <v>3.1418365398431347E-2</v>
      </c>
      <c r="H25" s="212">
        <f t="shared" si="7"/>
        <v>3.9363831666666655</v>
      </c>
      <c r="I25" s="210">
        <v>22.335416666666671</v>
      </c>
      <c r="J25" s="214">
        <v>7.8449199151012797E-2</v>
      </c>
      <c r="K25" s="206">
        <v>15.415049999999999</v>
      </c>
      <c r="L25" s="213">
        <v>5.4142635407275617E-2</v>
      </c>
      <c r="M25" s="212">
        <f t="shared" si="8"/>
        <v>6.9203666666666717</v>
      </c>
      <c r="N25" s="210">
        <v>226.29666666666671</v>
      </c>
      <c r="O25" s="66">
        <v>186.58166666666662</v>
      </c>
      <c r="P25" s="211">
        <f t="shared" si="9"/>
        <v>39.715000000000089</v>
      </c>
      <c r="Q25" s="70">
        <v>226.29666666666671</v>
      </c>
      <c r="R25" s="208">
        <v>0.79482700213235447</v>
      </c>
      <c r="S25" s="207">
        <f t="shared" si="4"/>
        <v>5.6923349143454739E-2</v>
      </c>
      <c r="T25" s="206">
        <v>186.58166666666662</v>
      </c>
      <c r="U25" s="205">
        <v>0.65533508824266939</v>
      </c>
      <c r="V25" s="204">
        <f t="shared" si="5"/>
        <v>4.7942443434063738E-2</v>
      </c>
      <c r="W25" s="203">
        <f t="shared" si="10"/>
        <v>39.715000000000089</v>
      </c>
    </row>
    <row r="26" spans="1:23" ht="15" x14ac:dyDescent="0.2">
      <c r="A26" s="405"/>
      <c r="B26" s="217" t="s">
        <v>17</v>
      </c>
      <c r="C26" s="215">
        <f t="shared" si="0"/>
        <v>0.62745972478296441</v>
      </c>
      <c r="D26" s="210">
        <v>38.541243000000009</v>
      </c>
      <c r="E26" s="214">
        <v>0.13536929678804194</v>
      </c>
      <c r="F26" s="206">
        <v>30.01533816666667</v>
      </c>
      <c r="G26" s="213">
        <v>0.10542356404837597</v>
      </c>
      <c r="H26" s="212">
        <f t="shared" si="7"/>
        <v>8.5259048333333389</v>
      </c>
      <c r="I26" s="210">
        <v>61.424250000000008</v>
      </c>
      <c r="J26" s="214">
        <v>0.21574181009763707</v>
      </c>
      <c r="K26" s="206">
        <v>47.54258333333334</v>
      </c>
      <c r="L26" s="213">
        <v>0.16698491122225911</v>
      </c>
      <c r="M26" s="212">
        <f t="shared" si="8"/>
        <v>13.881666666666668</v>
      </c>
      <c r="N26" s="210">
        <v>340.22416666666663</v>
      </c>
      <c r="O26" s="66">
        <v>417.86166666666668</v>
      </c>
      <c r="P26" s="211">
        <f t="shared" si="9"/>
        <v>-77.637500000000045</v>
      </c>
      <c r="Q26" s="70">
        <v>340.22416666666663</v>
      </c>
      <c r="R26" s="208">
        <v>1.1949771882542612</v>
      </c>
      <c r="S26" s="207">
        <f t="shared" si="4"/>
        <v>0.11328190874154054</v>
      </c>
      <c r="T26" s="206">
        <v>417.86166666666668</v>
      </c>
      <c r="U26" s="205">
        <v>1.4676651628771797</v>
      </c>
      <c r="V26" s="204">
        <f t="shared" si="5"/>
        <v>7.1830800863124558E-2</v>
      </c>
      <c r="W26" s="203">
        <f t="shared" si="10"/>
        <v>-77.637500000000045</v>
      </c>
    </row>
    <row r="27" spans="1:23" ht="15" x14ac:dyDescent="0.2">
      <c r="A27" s="405"/>
      <c r="B27" s="217" t="s">
        <v>16</v>
      </c>
      <c r="C27" s="215">
        <f t="shared" si="0"/>
        <v>0.62270516478280136</v>
      </c>
      <c r="D27" s="210">
        <v>76.143225166666667</v>
      </c>
      <c r="E27" s="214">
        <v>0.26743960608601025</v>
      </c>
      <c r="F27" s="206">
        <v>77.973505999999986</v>
      </c>
      <c r="G27" s="213">
        <v>0.27386814228854378</v>
      </c>
      <c r="H27" s="212">
        <f t="shared" si="7"/>
        <v>-1.8302808333333189</v>
      </c>
      <c r="I27" s="210">
        <v>122.2781333333333</v>
      </c>
      <c r="J27" s="214">
        <v>0.429480308195762</v>
      </c>
      <c r="K27" s="206">
        <v>123.40345000000001</v>
      </c>
      <c r="L27" s="213">
        <v>0.43343278168737476</v>
      </c>
      <c r="M27" s="212">
        <f t="shared" si="8"/>
        <v>-1.1253166666667056</v>
      </c>
      <c r="N27" s="210">
        <v>211.67583333333332</v>
      </c>
      <c r="O27" s="66">
        <v>331.23499999999996</v>
      </c>
      <c r="P27" s="211">
        <f t="shared" si="9"/>
        <v>-119.55916666666664</v>
      </c>
      <c r="Q27" s="70">
        <v>211.67583333333332</v>
      </c>
      <c r="R27" s="208">
        <v>0.74347391196895463</v>
      </c>
      <c r="S27" s="207">
        <f t="shared" si="4"/>
        <v>0.35971619418056699</v>
      </c>
      <c r="T27" s="206">
        <v>331.23499999999996</v>
      </c>
      <c r="U27" s="205">
        <v>1.1634043249375732</v>
      </c>
      <c r="V27" s="204">
        <f t="shared" si="5"/>
        <v>0.23540237595664709</v>
      </c>
      <c r="W27" s="203">
        <f t="shared" si="10"/>
        <v>-119.55916666666664</v>
      </c>
    </row>
    <row r="28" spans="1:23" ht="15" x14ac:dyDescent="0.2">
      <c r="A28" s="405"/>
      <c r="B28" s="217" t="s">
        <v>15</v>
      </c>
      <c r="C28" s="215">
        <f t="shared" si="0"/>
        <v>0.67039576143087554</v>
      </c>
      <c r="D28" s="210">
        <v>44.099728166666672</v>
      </c>
      <c r="E28" s="214">
        <v>0.15489249245192926</v>
      </c>
      <c r="F28" s="206">
        <v>54.982880166666661</v>
      </c>
      <c r="G28" s="213">
        <v>0.19311763727693124</v>
      </c>
      <c r="H28" s="212">
        <f t="shared" si="7"/>
        <v>-10.883151999999988</v>
      </c>
      <c r="I28" s="210">
        <v>65.781633333333346</v>
      </c>
      <c r="J28" s="214">
        <v>0.23104634808747998</v>
      </c>
      <c r="K28" s="206">
        <v>80.788149999999987</v>
      </c>
      <c r="L28" s="213">
        <v>0.28375408128279134</v>
      </c>
      <c r="M28" s="212">
        <f t="shared" si="8"/>
        <v>-15.006516666666641</v>
      </c>
      <c r="N28" s="210">
        <v>160.62333333333336</v>
      </c>
      <c r="O28" s="66">
        <v>226.08666666666667</v>
      </c>
      <c r="P28" s="211">
        <f t="shared" si="9"/>
        <v>-65.46333333333331</v>
      </c>
      <c r="Q28" s="70">
        <v>160.62333333333336</v>
      </c>
      <c r="R28" s="208">
        <v>0.56416103863294154</v>
      </c>
      <c r="S28" s="207">
        <f t="shared" si="4"/>
        <v>0.27455368564135552</v>
      </c>
      <c r="T28" s="206">
        <v>226.08666666666667</v>
      </c>
      <c r="U28" s="205">
        <v>0.79408941026980695</v>
      </c>
      <c r="V28" s="204">
        <f t="shared" si="5"/>
        <v>0.24319382021643615</v>
      </c>
      <c r="W28" s="203">
        <f t="shared" si="10"/>
        <v>-65.46333333333331</v>
      </c>
    </row>
    <row r="29" spans="1:23" ht="15" x14ac:dyDescent="0.2">
      <c r="A29" s="405"/>
      <c r="B29" s="216" t="s">
        <v>14</v>
      </c>
      <c r="C29" s="215">
        <f t="shared" si="0"/>
        <v>0.67710524500151636</v>
      </c>
      <c r="D29" s="210">
        <v>22.735625499999998</v>
      </c>
      <c r="E29" s="214">
        <v>7.9854861867617324E-2</v>
      </c>
      <c r="F29" s="206">
        <v>20.48677283333333</v>
      </c>
      <c r="G29" s="213">
        <v>7.1956164409901061E-2</v>
      </c>
      <c r="H29" s="212">
        <f t="shared" si="7"/>
        <v>2.2488526666666679</v>
      </c>
      <c r="I29" s="210">
        <v>33.577683333333333</v>
      </c>
      <c r="J29" s="214">
        <v>0.11793567168046157</v>
      </c>
      <c r="K29" s="206">
        <v>30.087183333333339</v>
      </c>
      <c r="L29" s="213">
        <v>0.10567590748317562</v>
      </c>
      <c r="M29" s="212">
        <f t="shared" si="8"/>
        <v>3.4904999999999937</v>
      </c>
      <c r="N29" s="210">
        <v>96.314999999999998</v>
      </c>
      <c r="O29" s="66">
        <v>107.94916666666667</v>
      </c>
      <c r="P29" s="211">
        <f t="shared" si="9"/>
        <v>-11.634166666666673</v>
      </c>
      <c r="Q29" s="70">
        <v>96.314999999999998</v>
      </c>
      <c r="R29" s="208">
        <v>0.33828939611886039</v>
      </c>
      <c r="S29" s="207">
        <f t="shared" si="4"/>
        <v>0.23605487722576959</v>
      </c>
      <c r="T29" s="206">
        <v>107.94916666666667</v>
      </c>
      <c r="U29" s="205">
        <v>0.37915234613916682</v>
      </c>
      <c r="V29" s="204">
        <f t="shared" si="5"/>
        <v>0.18978166729710738</v>
      </c>
      <c r="W29" s="203">
        <f t="shared" si="10"/>
        <v>-11.634166666666673</v>
      </c>
    </row>
    <row r="30" spans="1:23" ht="15" x14ac:dyDescent="0.2">
      <c r="A30" s="405"/>
      <c r="B30" s="202" t="s">
        <v>13</v>
      </c>
      <c r="C30" s="158">
        <f t="shared" si="0"/>
        <v>0.62239303804289248</v>
      </c>
      <c r="D30" s="153">
        <v>4.0426294999999994</v>
      </c>
      <c r="E30" s="157">
        <v>1.419902084085854E-2</v>
      </c>
      <c r="F30" s="149">
        <v>0</v>
      </c>
      <c r="G30" s="156">
        <v>0</v>
      </c>
      <c r="H30" s="155">
        <f t="shared" si="7"/>
        <v>4.0426294999999994</v>
      </c>
      <c r="I30" s="153">
        <v>6.4953000000000003</v>
      </c>
      <c r="J30" s="157">
        <v>2.2813592011740994E-2</v>
      </c>
      <c r="K30" s="149">
        <v>0</v>
      </c>
      <c r="L30" s="156">
        <v>0</v>
      </c>
      <c r="M30" s="155">
        <f t="shared" si="8"/>
        <v>6.4953000000000003</v>
      </c>
      <c r="N30" s="153">
        <v>63.017499999999991</v>
      </c>
      <c r="O30" s="21">
        <v>97.735833333333332</v>
      </c>
      <c r="P30" s="154">
        <f t="shared" si="9"/>
        <v>-34.718333333333341</v>
      </c>
      <c r="Q30" s="25">
        <v>63.017499999999991</v>
      </c>
      <c r="R30" s="151">
        <v>0.22133781882282388</v>
      </c>
      <c r="S30" s="150">
        <f t="shared" si="4"/>
        <v>6.4150902527075809E-2</v>
      </c>
      <c r="T30" s="149">
        <v>97.735833333333332</v>
      </c>
      <c r="U30" s="148">
        <v>0.3432798200714835</v>
      </c>
      <c r="V30" s="147">
        <f t="shared" si="5"/>
        <v>0</v>
      </c>
      <c r="W30" s="146">
        <f t="shared" si="10"/>
        <v>-34.718333333333341</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0.63240050134419079</v>
      </c>
      <c r="D33" s="167">
        <f>SUM(D21:D32)</f>
        <v>206.61052433333333</v>
      </c>
      <c r="E33" s="171">
        <v>0.72568291033093957</v>
      </c>
      <c r="F33" s="163">
        <f>SUM(F21:F32)</f>
        <v>196.8843115</v>
      </c>
      <c r="G33" s="170">
        <v>0.69152130515029031</v>
      </c>
      <c r="H33" s="169">
        <f>SUM(H21:H32)</f>
        <v>9.7262128333333635</v>
      </c>
      <c r="I33" s="167">
        <f>SUM(I21:I32)</f>
        <v>326.70834999999994</v>
      </c>
      <c r="J33" s="171">
        <v>1.1475052736177052</v>
      </c>
      <c r="K33" s="163">
        <f>SUM(K21:K32)</f>
        <v>305.26108333333332</v>
      </c>
      <c r="L33" s="170">
        <v>1.0721755387719563</v>
      </c>
      <c r="M33" s="169">
        <f>SUM(M21:M32)</f>
        <v>21.447266666666653</v>
      </c>
      <c r="N33" s="167">
        <f>SUM(N21:N32)</f>
        <v>1241.3666666666668</v>
      </c>
      <c r="O33" s="32">
        <f>SUM(O21:O32)</f>
        <v>1397.3525</v>
      </c>
      <c r="P33" s="168">
        <f>SUM(P21:P32)</f>
        <v>-155.9858333333332</v>
      </c>
      <c r="Q33" s="36">
        <f>SUM(Q21:Q32)</f>
        <v>1241.3666666666668</v>
      </c>
      <c r="R33" s="165">
        <v>4.360080776916881</v>
      </c>
      <c r="S33" s="164">
        <f t="shared" si="4"/>
        <v>0.16643795091431485</v>
      </c>
      <c r="T33" s="163">
        <f>SUM(T21:T32)</f>
        <v>1397.3525</v>
      </c>
      <c r="U33" s="162">
        <v>4.9079533924927325</v>
      </c>
      <c r="V33" s="161">
        <f t="shared" si="5"/>
        <v>0.14089809944162265</v>
      </c>
      <c r="W33" s="160">
        <f>SUM(W21:W32)</f>
        <v>-155.9858333333332</v>
      </c>
    </row>
    <row r="34" spans="1:23" ht="15" x14ac:dyDescent="0.2">
      <c r="A34" s="405"/>
      <c r="B34" s="159" t="s">
        <v>9</v>
      </c>
      <c r="C34" s="158">
        <f t="shared" si="0"/>
        <v>0.63261053938218514</v>
      </c>
      <c r="D34" s="153">
        <f>SUM(D24:D29)</f>
        <v>202.56188416666669</v>
      </c>
      <c r="E34" s="157">
        <v>0.71146277808690461</v>
      </c>
      <c r="F34" s="149">
        <f>SUM(F24:F29)</f>
        <v>196.8843115</v>
      </c>
      <c r="G34" s="156">
        <v>0.69152130515029031</v>
      </c>
      <c r="H34" s="155">
        <f>SUM(H24:H29)</f>
        <v>5.6775726666666948</v>
      </c>
      <c r="I34" s="153">
        <f>SUM(I24:I29)</f>
        <v>320.19998333333331</v>
      </c>
      <c r="J34" s="157">
        <v>1.1246457872512328</v>
      </c>
      <c r="K34" s="149">
        <f>SUM(K24:K29)</f>
        <v>305.26108333333332</v>
      </c>
      <c r="L34" s="156">
        <v>1.0721755387719563</v>
      </c>
      <c r="M34" s="155">
        <f>SUM(M24:M29)</f>
        <v>14.938899999999986</v>
      </c>
      <c r="N34" s="153">
        <f>SUM(N24:N29)</f>
        <v>1178.3358333333335</v>
      </c>
      <c r="O34" s="21">
        <f>SUM(O24:O29)</f>
        <v>1293.3874999999998</v>
      </c>
      <c r="P34" s="154">
        <f>SUM(P24:P29)</f>
        <v>-115.05166666666655</v>
      </c>
      <c r="Q34" s="25">
        <f>SUM(Q24:Q29)</f>
        <v>1178.3358333333335</v>
      </c>
      <c r="R34" s="151">
        <v>4.1386961271198413</v>
      </c>
      <c r="S34" s="150">
        <f t="shared" si="4"/>
        <v>0.17190505324246128</v>
      </c>
      <c r="T34" s="149">
        <f>SUM(T24:T29)</f>
        <v>1293.3874999999998</v>
      </c>
      <c r="U34" s="148">
        <v>4.5427947267655755</v>
      </c>
      <c r="V34" s="147">
        <f t="shared" si="5"/>
        <v>0.15222376240685798</v>
      </c>
      <c r="W34" s="146">
        <f>SUM(W24:W29)</f>
        <v>-115.05166666666655</v>
      </c>
    </row>
    <row r="35" spans="1:23" ht="15.75" thickBot="1" x14ac:dyDescent="0.25">
      <c r="A35" s="406"/>
      <c r="B35" s="261" t="s">
        <v>8</v>
      </c>
      <c r="C35" s="260">
        <f t="shared" si="0"/>
        <v>0.62206700605886767</v>
      </c>
      <c r="D35" s="255">
        <f>SUM(D21:D23,D30:D32)</f>
        <v>4.048640166666666</v>
      </c>
      <c r="E35" s="259">
        <v>1.4220132244034976E-2</v>
      </c>
      <c r="F35" s="249">
        <f>SUM(F21:F23,F30:F32)</f>
        <v>0</v>
      </c>
      <c r="G35" s="258">
        <v>0</v>
      </c>
      <c r="H35" s="257">
        <f>SUM(H21:H23,H30:H32)</f>
        <v>4.048640166666666</v>
      </c>
      <c r="I35" s="255">
        <f>SUM(I21:I23,I30:I32)</f>
        <v>6.5083666666666673</v>
      </c>
      <c r="J35" s="259">
        <v>2.2859486366472379E-2</v>
      </c>
      <c r="K35" s="249">
        <f>SUM(K21:K23,K30:K32)</f>
        <v>0</v>
      </c>
      <c r="L35" s="258">
        <v>0</v>
      </c>
      <c r="M35" s="257">
        <f>SUM(M21:M23,M30:M32)</f>
        <v>6.5083666666666673</v>
      </c>
      <c r="N35" s="255">
        <f>SUM(N21:N23,N30:N32)</f>
        <v>63.030833333333327</v>
      </c>
      <c r="O35" s="254">
        <f>SUM(O21:O23,O30:O32)</f>
        <v>103.96499999999997</v>
      </c>
      <c r="P35" s="256">
        <f>SUM(P21:P23,P30:P32)</f>
        <v>-40.934166666666648</v>
      </c>
      <c r="Q35" s="252">
        <f>SUM(Q21:Q23,Q30:Q32)</f>
        <v>63.030833333333327</v>
      </c>
      <c r="R35" s="251">
        <v>0.22138464979703959</v>
      </c>
      <c r="S35" s="250">
        <f t="shared" si="4"/>
        <v>6.4232692994169518E-2</v>
      </c>
      <c r="T35" s="249">
        <f>SUM(T21:T23,T30:T32)</f>
        <v>103.96499999999997</v>
      </c>
      <c r="U35" s="248">
        <v>0.36515866572715677</v>
      </c>
      <c r="V35" s="247">
        <f t="shared" si="5"/>
        <v>0</v>
      </c>
      <c r="W35" s="246">
        <f>SUM(W21:W23,W30:W32)</f>
        <v>-40.934166666666648</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0.46</v>
      </c>
      <c r="D38" s="225">
        <v>0.102557</v>
      </c>
      <c r="E38" s="229">
        <v>3.6021331669793867E-4</v>
      </c>
      <c r="F38" s="221">
        <v>0</v>
      </c>
      <c r="G38" s="228">
        <v>0</v>
      </c>
      <c r="H38" s="227">
        <f t="shared" si="11"/>
        <v>0.102557</v>
      </c>
      <c r="I38" s="225">
        <v>0.22294999999999998</v>
      </c>
      <c r="J38" s="229">
        <v>7.8307242760421451E-4</v>
      </c>
      <c r="K38" s="221">
        <v>0</v>
      </c>
      <c r="L38" s="228">
        <v>0</v>
      </c>
      <c r="M38" s="227">
        <f t="shared" si="12"/>
        <v>0.22294999999999998</v>
      </c>
      <c r="N38" s="225">
        <v>0.22749999999999998</v>
      </c>
      <c r="O38" s="77">
        <v>0</v>
      </c>
      <c r="P38" s="226">
        <f t="shared" si="13"/>
        <v>0.22749999999999998</v>
      </c>
      <c r="Q38" s="81">
        <v>0.22749999999999998</v>
      </c>
      <c r="R38" s="223">
        <v>7.9905349755532093E-4</v>
      </c>
      <c r="S38" s="222">
        <f t="shared" si="4"/>
        <v>0.45080000000000003</v>
      </c>
      <c r="T38" s="221">
        <v>0</v>
      </c>
      <c r="U38" s="220">
        <v>0</v>
      </c>
      <c r="V38" s="219">
        <f t="shared" si="5"/>
        <v>1</v>
      </c>
      <c r="W38" s="218">
        <f t="shared" si="14"/>
        <v>0.22749999999999998</v>
      </c>
    </row>
    <row r="39" spans="1:23" ht="15" x14ac:dyDescent="0.2">
      <c r="A39" s="405"/>
      <c r="B39" s="201" t="s">
        <v>19</v>
      </c>
      <c r="C39" s="200">
        <f t="shared" si="0"/>
        <v>0.5513232644157815</v>
      </c>
      <c r="D39" s="195">
        <v>8.1384135000000004</v>
      </c>
      <c r="E39" s="199">
        <v>2.8584737458138203E-2</v>
      </c>
      <c r="F39" s="191">
        <v>3.1810919999999996</v>
      </c>
      <c r="G39" s="198">
        <v>1.1173022750688528E-2</v>
      </c>
      <c r="H39" s="197">
        <f t="shared" si="11"/>
        <v>4.9573215000000008</v>
      </c>
      <c r="I39" s="195">
        <v>14.761600000000001</v>
      </c>
      <c r="J39" s="199">
        <v>5.1847508173681875E-2</v>
      </c>
      <c r="K39" s="191">
        <v>5.7184500000000007</v>
      </c>
      <c r="L39" s="198">
        <v>2.008504373613678E-2</v>
      </c>
      <c r="M39" s="197">
        <f t="shared" si="12"/>
        <v>9.0431500000000007</v>
      </c>
      <c r="N39" s="195">
        <v>89.76</v>
      </c>
      <c r="O39" s="54">
        <v>5.4799999999999827</v>
      </c>
      <c r="P39" s="196">
        <f t="shared" si="13"/>
        <v>84.28000000000003</v>
      </c>
      <c r="Q39" s="58">
        <v>89.76</v>
      </c>
      <c r="R39" s="193">
        <v>0.31526611842006863</v>
      </c>
      <c r="S39" s="192">
        <f t="shared" si="4"/>
        <v>9.0668599598930477E-2</v>
      </c>
      <c r="T39" s="191">
        <v>5.4799999999999827</v>
      </c>
      <c r="U39" s="190">
        <v>1.9247530305245161E-2</v>
      </c>
      <c r="V39" s="189">
        <f t="shared" si="5"/>
        <v>0.58049124087591419</v>
      </c>
      <c r="W39" s="188">
        <f t="shared" si="14"/>
        <v>84.28000000000003</v>
      </c>
    </row>
    <row r="40" spans="1:23" ht="15" x14ac:dyDescent="0.2">
      <c r="A40" s="405"/>
      <c r="B40" s="217" t="s">
        <v>18</v>
      </c>
      <c r="C40" s="215">
        <f t="shared" si="0"/>
        <v>0.57784913027423501</v>
      </c>
      <c r="D40" s="210">
        <v>26.4465945</v>
      </c>
      <c r="E40" s="214">
        <v>9.2888983884185997E-2</v>
      </c>
      <c r="F40" s="206">
        <v>15.662797000000001</v>
      </c>
      <c r="G40" s="213">
        <v>5.5012802905548178E-2</v>
      </c>
      <c r="H40" s="212">
        <f t="shared" si="11"/>
        <v>10.783797499999999</v>
      </c>
      <c r="I40" s="210">
        <v>45.767300000000006</v>
      </c>
      <c r="J40" s="214">
        <v>0.16074954346665338</v>
      </c>
      <c r="K40" s="206">
        <v>26.899850000000008</v>
      </c>
      <c r="L40" s="213">
        <v>9.4480963153567674E-2</v>
      </c>
      <c r="M40" s="212">
        <f t="shared" si="12"/>
        <v>18.867449999999998</v>
      </c>
      <c r="N40" s="210">
        <v>362.90750000000003</v>
      </c>
      <c r="O40" s="66">
        <v>256.02500000000003</v>
      </c>
      <c r="P40" s="211">
        <f t="shared" si="13"/>
        <v>106.88249999999999</v>
      </c>
      <c r="Q40" s="70">
        <v>362.90750000000003</v>
      </c>
      <c r="R40" s="208">
        <v>1.274648383138715</v>
      </c>
      <c r="S40" s="207">
        <f t="shared" si="4"/>
        <v>7.2874202103841879E-2</v>
      </c>
      <c r="T40" s="206">
        <v>256.02500000000003</v>
      </c>
      <c r="U40" s="205">
        <v>0.89924250846722797</v>
      </c>
      <c r="V40" s="204">
        <f t="shared" si="5"/>
        <v>6.1176826481788883E-2</v>
      </c>
      <c r="W40" s="203">
        <f t="shared" si="14"/>
        <v>106.88249999999999</v>
      </c>
    </row>
    <row r="41" spans="1:23" ht="15" x14ac:dyDescent="0.2">
      <c r="A41" s="405"/>
      <c r="B41" s="217" t="s">
        <v>17</v>
      </c>
      <c r="C41" s="215">
        <f t="shared" si="0"/>
        <v>0.62767746876466368</v>
      </c>
      <c r="D41" s="210">
        <v>58.722930500000004</v>
      </c>
      <c r="E41" s="214">
        <v>0.20625390330867269</v>
      </c>
      <c r="F41" s="206">
        <v>37.269777999999995</v>
      </c>
      <c r="G41" s="213">
        <v>0.13090350027824119</v>
      </c>
      <c r="H41" s="212">
        <f t="shared" si="11"/>
        <v>21.453152500000009</v>
      </c>
      <c r="I41" s="210">
        <v>93.555900000000008</v>
      </c>
      <c r="J41" s="214">
        <v>0.32859854554697082</v>
      </c>
      <c r="K41" s="206">
        <v>59.088399999999986</v>
      </c>
      <c r="L41" s="213">
        <v>0.2075375492132211</v>
      </c>
      <c r="M41" s="212">
        <f t="shared" si="12"/>
        <v>34.467500000000022</v>
      </c>
      <c r="N41" s="210">
        <v>299.24999999999994</v>
      </c>
      <c r="O41" s="66">
        <v>238.57499999999999</v>
      </c>
      <c r="P41" s="211">
        <f t="shared" si="13"/>
        <v>60.674999999999955</v>
      </c>
      <c r="Q41" s="70">
        <v>299.24999999999994</v>
      </c>
      <c r="R41" s="208">
        <v>1.0510626775535374</v>
      </c>
      <c r="S41" s="207">
        <f t="shared" si="4"/>
        <v>0.19623368588137013</v>
      </c>
      <c r="T41" s="206">
        <v>238.57499999999999</v>
      </c>
      <c r="U41" s="205">
        <v>0.83795247127260564</v>
      </c>
      <c r="V41" s="204">
        <f t="shared" si="5"/>
        <v>0.15621828775018337</v>
      </c>
      <c r="W41" s="203">
        <f t="shared" si="14"/>
        <v>60.674999999999955</v>
      </c>
    </row>
    <row r="42" spans="1:23" ht="15" x14ac:dyDescent="0.2">
      <c r="A42" s="405"/>
      <c r="B42" s="217" t="s">
        <v>16</v>
      </c>
      <c r="C42" s="215">
        <f t="shared" si="0"/>
        <v>0.62359581019509602</v>
      </c>
      <c r="D42" s="210">
        <v>73.6264295</v>
      </c>
      <c r="E42" s="214">
        <v>0.25859980661312204</v>
      </c>
      <c r="F42" s="206">
        <v>66.665397499999997</v>
      </c>
      <c r="G42" s="213">
        <v>0.23415041217015861</v>
      </c>
      <c r="H42" s="212">
        <f t="shared" si="11"/>
        <v>6.961032000000003</v>
      </c>
      <c r="I42" s="210">
        <v>118.06754999999998</v>
      </c>
      <c r="J42" s="214">
        <v>0.41469137923203397</v>
      </c>
      <c r="K42" s="206">
        <v>105.76429999999999</v>
      </c>
      <c r="L42" s="213">
        <v>0.3714783885881473</v>
      </c>
      <c r="M42" s="212">
        <f t="shared" si="12"/>
        <v>12.303249999999991</v>
      </c>
      <c r="N42" s="210">
        <v>230.13499999999999</v>
      </c>
      <c r="O42" s="66">
        <v>283.37250000000006</v>
      </c>
      <c r="P42" s="211">
        <f t="shared" si="13"/>
        <v>-53.237500000000068</v>
      </c>
      <c r="Q42" s="70">
        <v>230.13499999999999</v>
      </c>
      <c r="R42" s="208">
        <v>0.80830846883469798</v>
      </c>
      <c r="S42" s="207">
        <f t="shared" si="4"/>
        <v>0.31992712755556524</v>
      </c>
      <c r="T42" s="206">
        <v>283.37250000000006</v>
      </c>
      <c r="U42" s="205">
        <v>0.99529576303341305</v>
      </c>
      <c r="V42" s="204">
        <f t="shared" si="5"/>
        <v>0.23525711739847721</v>
      </c>
      <c r="W42" s="203">
        <f t="shared" si="14"/>
        <v>-53.237500000000068</v>
      </c>
    </row>
    <row r="43" spans="1:23" ht="15" x14ac:dyDescent="0.2">
      <c r="A43" s="405"/>
      <c r="B43" s="217" t="s">
        <v>15</v>
      </c>
      <c r="C43" s="215">
        <f t="shared" si="0"/>
        <v>0.67094445714344741</v>
      </c>
      <c r="D43" s="210">
        <v>51.953845999999999</v>
      </c>
      <c r="E43" s="214">
        <v>0.18247869168241987</v>
      </c>
      <c r="F43" s="206">
        <v>59.070039000000001</v>
      </c>
      <c r="G43" s="213">
        <v>0.20747305944972944</v>
      </c>
      <c r="H43" s="212">
        <f t="shared" si="11"/>
        <v>-7.1161930000000027</v>
      </c>
      <c r="I43" s="210">
        <v>77.433900000000008</v>
      </c>
      <c r="J43" s="214">
        <v>0.27197287307406143</v>
      </c>
      <c r="K43" s="206">
        <v>86.85005000000001</v>
      </c>
      <c r="L43" s="213">
        <v>0.305045432369902</v>
      </c>
      <c r="M43" s="212">
        <f t="shared" si="12"/>
        <v>-9.4161500000000018</v>
      </c>
      <c r="N43" s="210">
        <v>186.43999999999997</v>
      </c>
      <c r="O43" s="66">
        <v>295.83749999999998</v>
      </c>
      <c r="P43" s="211">
        <f t="shared" si="13"/>
        <v>-109.39750000000001</v>
      </c>
      <c r="Q43" s="70">
        <v>186.43999999999997</v>
      </c>
      <c r="R43" s="208">
        <v>0.65483751245808364</v>
      </c>
      <c r="S43" s="207">
        <f t="shared" si="4"/>
        <v>0.2786625509547308</v>
      </c>
      <c r="T43" s="206">
        <v>295.83749999999998</v>
      </c>
      <c r="U43" s="205">
        <v>1.0390768698317487</v>
      </c>
      <c r="V43" s="204">
        <f t="shared" si="5"/>
        <v>0.1996705590062112</v>
      </c>
      <c r="W43" s="203">
        <f t="shared" si="14"/>
        <v>-109.39750000000001</v>
      </c>
    </row>
    <row r="44" spans="1:23" ht="15" x14ac:dyDescent="0.2">
      <c r="A44" s="405"/>
      <c r="B44" s="216" t="s">
        <v>14</v>
      </c>
      <c r="C44" s="215">
        <f t="shared" si="0"/>
        <v>0.67696586873424236</v>
      </c>
      <c r="D44" s="210">
        <v>32.462612</v>
      </c>
      <c r="E44" s="214">
        <v>0.1140191809159619</v>
      </c>
      <c r="F44" s="206">
        <v>23.854635000000002</v>
      </c>
      <c r="G44" s="213">
        <v>8.3785184321726908E-2</v>
      </c>
      <c r="H44" s="212">
        <f t="shared" si="11"/>
        <v>8.6079769999999982</v>
      </c>
      <c r="I44" s="210">
        <v>47.953100000000006</v>
      </c>
      <c r="J44" s="214">
        <v>0.16842677922470359</v>
      </c>
      <c r="K44" s="206">
        <v>35.019900000000007</v>
      </c>
      <c r="L44" s="213">
        <v>0.12300120192274769</v>
      </c>
      <c r="M44" s="212">
        <f t="shared" si="12"/>
        <v>12.933199999999999</v>
      </c>
      <c r="N44" s="210">
        <v>108.88249999999999</v>
      </c>
      <c r="O44" s="66">
        <v>221.04499999999999</v>
      </c>
      <c r="P44" s="211">
        <f t="shared" si="13"/>
        <v>-112.16249999999999</v>
      </c>
      <c r="Q44" s="70">
        <v>108.88249999999999</v>
      </c>
      <c r="R44" s="208">
        <v>0.38243051625304275</v>
      </c>
      <c r="S44" s="207">
        <f t="shared" si="4"/>
        <v>0.29814352168622138</v>
      </c>
      <c r="T44" s="206">
        <v>221.04499999999999</v>
      </c>
      <c r="U44" s="205">
        <v>0.77638144823411137</v>
      </c>
      <c r="V44" s="204">
        <f t="shared" si="5"/>
        <v>0.10791755072496552</v>
      </c>
      <c r="W44" s="203">
        <f t="shared" si="14"/>
        <v>-112.16249999999999</v>
      </c>
    </row>
    <row r="45" spans="1:23" ht="15" x14ac:dyDescent="0.2">
      <c r="A45" s="405"/>
      <c r="B45" s="202" t="s">
        <v>13</v>
      </c>
      <c r="C45" s="158">
        <f t="shared" si="0"/>
        <v>0.6111575659127827</v>
      </c>
      <c r="D45" s="153">
        <v>6.1138674999999996</v>
      </c>
      <c r="E45" s="157">
        <v>2.1473877843801344E-2</v>
      </c>
      <c r="F45" s="149">
        <v>0</v>
      </c>
      <c r="G45" s="156">
        <v>0</v>
      </c>
      <c r="H45" s="155">
        <f t="shared" si="11"/>
        <v>6.1138674999999996</v>
      </c>
      <c r="I45" s="153">
        <v>10.00375</v>
      </c>
      <c r="J45" s="157">
        <v>3.5136401873270516E-2</v>
      </c>
      <c r="K45" s="149">
        <v>0</v>
      </c>
      <c r="L45" s="156">
        <v>0</v>
      </c>
      <c r="M45" s="155">
        <f t="shared" si="12"/>
        <v>10.00375</v>
      </c>
      <c r="N45" s="153">
        <v>62.114999999999995</v>
      </c>
      <c r="O45" s="21">
        <v>52.997499999999995</v>
      </c>
      <c r="P45" s="154">
        <f t="shared" si="13"/>
        <v>9.1174999999999997</v>
      </c>
      <c r="Q45" s="25">
        <v>62.114999999999995</v>
      </c>
      <c r="R45" s="151">
        <v>0.21816794725559893</v>
      </c>
      <c r="S45" s="150">
        <f t="shared" si="4"/>
        <v>9.8428197697818562E-2</v>
      </c>
      <c r="T45" s="149">
        <v>52.997499999999995</v>
      </c>
      <c r="U45" s="148">
        <v>0.18614434075770686</v>
      </c>
      <c r="V45" s="147">
        <f t="shared" si="5"/>
        <v>0</v>
      </c>
      <c r="W45" s="146">
        <f t="shared" si="14"/>
        <v>9.1174999999999997</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0.63165447564847543</v>
      </c>
      <c r="D48" s="167">
        <f>SUM(D36:D47)</f>
        <v>257.5672505</v>
      </c>
      <c r="E48" s="171">
        <v>0.90465939502299997</v>
      </c>
      <c r="F48" s="163">
        <f>SUM(F36:F47)</f>
        <v>205.70373849999999</v>
      </c>
      <c r="G48" s="170">
        <v>0.72249798187609282</v>
      </c>
      <c r="H48" s="169">
        <f>SUM(H36:H47)</f>
        <v>51.863512</v>
      </c>
      <c r="I48" s="167">
        <f>SUM(I36:I47)</f>
        <v>407.76605000000001</v>
      </c>
      <c r="J48" s="171">
        <v>1.4322061030189797</v>
      </c>
      <c r="K48" s="163">
        <f>SUM(K36:K47)</f>
        <v>319.34095000000002</v>
      </c>
      <c r="L48" s="170">
        <v>1.1216285789837226</v>
      </c>
      <c r="M48" s="169">
        <f>SUM(M36:M47)</f>
        <v>88.4251</v>
      </c>
      <c r="N48" s="167">
        <f>SUM(N36:N47)</f>
        <v>1339.7175</v>
      </c>
      <c r="O48" s="32">
        <f>SUM(O36:O47)</f>
        <v>1353.3325</v>
      </c>
      <c r="P48" s="168">
        <f>SUM(P36:P47)</f>
        <v>-13.615000000000073</v>
      </c>
      <c r="Q48" s="36">
        <f>SUM(Q36:Q47)</f>
        <v>1339.7175</v>
      </c>
      <c r="R48" s="165">
        <v>4.7055206774112994</v>
      </c>
      <c r="S48" s="164">
        <f t="shared" si="4"/>
        <v>0.19225489739441337</v>
      </c>
      <c r="T48" s="163">
        <f>SUM(T36:T47)</f>
        <v>1353.3325</v>
      </c>
      <c r="U48" s="162">
        <v>4.7533409319020583</v>
      </c>
      <c r="V48" s="161">
        <f t="shared" si="5"/>
        <v>0.15199792992483369</v>
      </c>
      <c r="W48" s="160">
        <f>SUM(W36:W47)</f>
        <v>-13.615000000000073</v>
      </c>
    </row>
    <row r="49" spans="1:23" ht="15" x14ac:dyDescent="0.2">
      <c r="A49" s="405"/>
      <c r="B49" s="159" t="s">
        <v>9</v>
      </c>
      <c r="C49" s="158">
        <f t="shared" si="0"/>
        <v>0.63226653160246904</v>
      </c>
      <c r="D49" s="153">
        <f>SUM(D39:D44)</f>
        <v>251.35082600000001</v>
      </c>
      <c r="E49" s="157">
        <v>0.88282530386250069</v>
      </c>
      <c r="F49" s="149">
        <f>SUM(F39:F44)</f>
        <v>205.70373849999999</v>
      </c>
      <c r="G49" s="156">
        <v>0.72249798187609282</v>
      </c>
      <c r="H49" s="155">
        <f>SUM(H39:H44)</f>
        <v>45.647087500000005</v>
      </c>
      <c r="I49" s="153">
        <f>SUM(I39:I44)</f>
        <v>397.53935000000001</v>
      </c>
      <c r="J49" s="157">
        <v>1.396286628718105</v>
      </c>
      <c r="K49" s="149">
        <f>SUM(K39:K44)</f>
        <v>319.34095000000002</v>
      </c>
      <c r="L49" s="156">
        <v>1.1216285789837226</v>
      </c>
      <c r="M49" s="155">
        <f>SUM(M39:M44)</f>
        <v>78.198400000000007</v>
      </c>
      <c r="N49" s="153">
        <f>SUM(N39:N44)</f>
        <v>1277.375</v>
      </c>
      <c r="O49" s="21">
        <f>SUM(O39:O44)</f>
        <v>1300.335</v>
      </c>
      <c r="P49" s="154">
        <f>SUM(P39:P44)</f>
        <v>-22.960000000000093</v>
      </c>
      <c r="Q49" s="25">
        <f>SUM(Q39:Q44)</f>
        <v>1277.375</v>
      </c>
      <c r="R49" s="151">
        <v>4.4865536766581453</v>
      </c>
      <c r="S49" s="150">
        <f t="shared" si="4"/>
        <v>0.19677136784421176</v>
      </c>
      <c r="T49" s="149">
        <f>SUM(T39:T44)</f>
        <v>1300.335</v>
      </c>
      <c r="U49" s="148">
        <v>4.5671965911443522</v>
      </c>
      <c r="V49" s="147">
        <f t="shared" si="5"/>
        <v>0.15819287991171505</v>
      </c>
      <c r="W49" s="146">
        <f>SUM(W39:W44)</f>
        <v>-22.960000000000093</v>
      </c>
    </row>
    <row r="50" spans="1:23" ht="15.75" thickBot="1" x14ac:dyDescent="0.25">
      <c r="A50" s="422"/>
      <c r="B50" s="145" t="s">
        <v>8</v>
      </c>
      <c r="C50" s="144">
        <f t="shared" si="0"/>
        <v>0.60786221361729575</v>
      </c>
      <c r="D50" s="139">
        <f>SUM(D36:D38,D45:D47)</f>
        <v>6.2164244999999996</v>
      </c>
      <c r="E50" s="143">
        <v>2.1834091160499284E-2</v>
      </c>
      <c r="F50" s="135">
        <f>SUM(F36:F38,F45:F47)</f>
        <v>0</v>
      </c>
      <c r="G50" s="142">
        <v>0</v>
      </c>
      <c r="H50" s="141">
        <f>SUM(H36:H38,H45:H47)</f>
        <v>6.2164244999999996</v>
      </c>
      <c r="I50" s="139">
        <f>SUM(I36:I38,I45:I47)</f>
        <v>10.226700000000001</v>
      </c>
      <c r="J50" s="143">
        <v>3.5919474300874735E-2</v>
      </c>
      <c r="K50" s="135">
        <f>SUM(K36:K38,K45:K47)</f>
        <v>0</v>
      </c>
      <c r="L50" s="142">
        <v>0</v>
      </c>
      <c r="M50" s="141">
        <f>SUM(M36:M38,M45:M47)</f>
        <v>10.226700000000001</v>
      </c>
      <c r="N50" s="139">
        <f>SUM(N36:N38,N45:N47)</f>
        <v>62.342499999999994</v>
      </c>
      <c r="O50" s="10">
        <f>SUM(O36:O38,O45:O47)</f>
        <v>52.997499999999995</v>
      </c>
      <c r="P50" s="140">
        <f>SUM(P36:P38,P45:P47)</f>
        <v>9.3449999999999989</v>
      </c>
      <c r="Q50" s="14">
        <f>SUM(Q36:Q38,Q45:Q47)</f>
        <v>62.342499999999994</v>
      </c>
      <c r="R50" s="137">
        <v>0.21896700075315426</v>
      </c>
      <c r="S50" s="136">
        <f t="shared" si="4"/>
        <v>9.9714071460079406E-2</v>
      </c>
      <c r="T50" s="135">
        <f>SUM(T36:T38,T45:T47)</f>
        <v>52.997499999999995</v>
      </c>
      <c r="U50" s="134">
        <v>0.18614434075770686</v>
      </c>
      <c r="V50" s="133">
        <f t="shared" si="5"/>
        <v>0</v>
      </c>
      <c r="W50" s="132">
        <f>SUM(W36:W38,W45:W47)</f>
        <v>9.3449999999999989</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2:W62"/>
    <mergeCell ref="A59:W59"/>
    <mergeCell ref="A55:W55"/>
    <mergeCell ref="A6:A20"/>
    <mergeCell ref="A21:A35"/>
    <mergeCell ref="A36:A50"/>
    <mergeCell ref="A56:W56"/>
    <mergeCell ref="A57:W57"/>
    <mergeCell ref="A58:W58"/>
    <mergeCell ref="A60:W60"/>
    <mergeCell ref="A61:W61"/>
    <mergeCell ref="B52:W52"/>
    <mergeCell ref="B53:W53"/>
    <mergeCell ref="V3:V4"/>
    <mergeCell ref="W3:W4"/>
    <mergeCell ref="T3:U4"/>
    <mergeCell ref="Q3:R4"/>
    <mergeCell ref="A3:A5"/>
    <mergeCell ref="B3:B5"/>
    <mergeCell ref="D4:E4"/>
    <mergeCell ref="F4:G4"/>
    <mergeCell ref="S3:S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TwinFdr!A1</f>
        <v>FIIP DIVERSION: Twin Feeder Canal</v>
      </c>
      <c r="C1" s="129"/>
      <c r="D1" s="129"/>
      <c r="E1" s="129"/>
      <c r="F1" s="129"/>
      <c r="G1" s="129"/>
      <c r="H1" s="129"/>
      <c r="I1" s="129"/>
      <c r="J1" s="129"/>
      <c r="K1" s="129"/>
      <c r="L1" s="129"/>
      <c r="M1" s="129"/>
      <c r="N1" s="129"/>
      <c r="O1" s="129"/>
    </row>
    <row r="2" spans="2:15" ht="23.25" x14ac:dyDescent="0.35">
      <c r="B2" s="130" t="str">
        <f>TwinFdr!A2</f>
        <v>285 Acres (62% Sprinkler / 38%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 customWidth="1"/>
    <col min="5" max="5" width="7" customWidth="1"/>
    <col min="6" max="6" width="5.5703125" customWidth="1"/>
    <col min="7" max="7" width="7.140625" customWidth="1"/>
    <col min="8" max="8" width="12.7109375" bestFit="1" customWidth="1"/>
    <col min="9" max="9" width="4.42578125" bestFit="1" customWidth="1"/>
    <col min="10" max="10" width="6.42578125" bestFit="1" customWidth="1"/>
    <col min="11" max="11" width="4.4257812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246</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283</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2.4750000000000001</v>
      </c>
      <c r="O7" s="66">
        <v>0</v>
      </c>
      <c r="P7" s="211">
        <f t="shared" si="3"/>
        <v>2.4750000000000001</v>
      </c>
      <c r="Q7" s="70">
        <v>2.4750000000000001</v>
      </c>
      <c r="R7" s="208">
        <v>0</v>
      </c>
      <c r="S7" s="207">
        <f t="shared" si="4"/>
        <v>0</v>
      </c>
      <c r="T7" s="206">
        <v>0</v>
      </c>
      <c r="U7" s="205">
        <v>0</v>
      </c>
      <c r="V7" s="204">
        <f t="shared" si="5"/>
        <v>1</v>
      </c>
      <c r="W7" s="203">
        <f t="shared" si="6"/>
        <v>2.4750000000000001</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1</v>
      </c>
      <c r="D9" s="195">
        <v>0</v>
      </c>
      <c r="E9" s="199">
        <v>0</v>
      </c>
      <c r="F9" s="191">
        <v>0</v>
      </c>
      <c r="G9" s="198">
        <v>0</v>
      </c>
      <c r="H9" s="197">
        <f t="shared" si="1"/>
        <v>0</v>
      </c>
      <c r="I9" s="195">
        <v>0</v>
      </c>
      <c r="J9" s="199">
        <v>0</v>
      </c>
      <c r="K9" s="191">
        <v>0</v>
      </c>
      <c r="L9" s="198">
        <v>0</v>
      </c>
      <c r="M9" s="197">
        <f t="shared" si="2"/>
        <v>0</v>
      </c>
      <c r="N9" s="195">
        <v>0</v>
      </c>
      <c r="O9" s="54">
        <v>0</v>
      </c>
      <c r="P9" s="196">
        <f t="shared" si="3"/>
        <v>0</v>
      </c>
      <c r="Q9" s="58">
        <v>0</v>
      </c>
      <c r="R9" s="193">
        <v>0</v>
      </c>
      <c r="S9" s="192">
        <f t="shared" si="4"/>
        <v>1</v>
      </c>
      <c r="T9" s="191">
        <v>0</v>
      </c>
      <c r="U9" s="190">
        <v>0</v>
      </c>
      <c r="V9" s="189">
        <f t="shared" si="5"/>
        <v>1</v>
      </c>
      <c r="W9" s="188">
        <f t="shared" si="6"/>
        <v>0</v>
      </c>
    </row>
    <row r="10" spans="1:24" ht="15" x14ac:dyDescent="0.2">
      <c r="A10" s="405"/>
      <c r="B10" s="217" t="s">
        <v>18</v>
      </c>
      <c r="C10" s="215">
        <f t="shared" si="0"/>
        <v>1</v>
      </c>
      <c r="D10" s="210">
        <v>0</v>
      </c>
      <c r="E10" s="214">
        <v>0</v>
      </c>
      <c r="F10" s="206">
        <v>0</v>
      </c>
      <c r="G10" s="213">
        <v>0</v>
      </c>
      <c r="H10" s="212">
        <f t="shared" si="1"/>
        <v>0</v>
      </c>
      <c r="I10" s="210">
        <v>0</v>
      </c>
      <c r="J10" s="214">
        <v>0</v>
      </c>
      <c r="K10" s="206">
        <v>0</v>
      </c>
      <c r="L10" s="213">
        <v>0</v>
      </c>
      <c r="M10" s="212">
        <f t="shared" si="2"/>
        <v>0</v>
      </c>
      <c r="N10" s="210">
        <v>0</v>
      </c>
      <c r="O10" s="66">
        <v>0</v>
      </c>
      <c r="P10" s="211">
        <f t="shared" si="3"/>
        <v>0</v>
      </c>
      <c r="Q10" s="70">
        <v>0</v>
      </c>
      <c r="R10" s="208">
        <v>0</v>
      </c>
      <c r="S10" s="207">
        <f t="shared" si="4"/>
        <v>1</v>
      </c>
      <c r="T10" s="206">
        <v>0</v>
      </c>
      <c r="U10" s="205">
        <v>0</v>
      </c>
      <c r="V10" s="204">
        <f t="shared" si="5"/>
        <v>1</v>
      </c>
      <c r="W10" s="203">
        <f t="shared" si="6"/>
        <v>0</v>
      </c>
    </row>
    <row r="11" spans="1:24" ht="15" x14ac:dyDescent="0.2">
      <c r="A11" s="405"/>
      <c r="B11" s="217" t="s">
        <v>17</v>
      </c>
      <c r="C11" s="215">
        <f t="shared" si="0"/>
        <v>1</v>
      </c>
      <c r="D11" s="210">
        <v>0</v>
      </c>
      <c r="E11" s="214">
        <v>0</v>
      </c>
      <c r="F11" s="206">
        <v>0</v>
      </c>
      <c r="G11" s="213">
        <v>0</v>
      </c>
      <c r="H11" s="212">
        <f t="shared" si="1"/>
        <v>0</v>
      </c>
      <c r="I11" s="210">
        <v>0</v>
      </c>
      <c r="J11" s="214">
        <v>0</v>
      </c>
      <c r="K11" s="206">
        <v>0</v>
      </c>
      <c r="L11" s="213">
        <v>0</v>
      </c>
      <c r="M11" s="212">
        <f t="shared" si="2"/>
        <v>0</v>
      </c>
      <c r="N11" s="210">
        <v>14.177499999999998</v>
      </c>
      <c r="O11" s="66">
        <v>0</v>
      </c>
      <c r="P11" s="211">
        <f t="shared" si="3"/>
        <v>14.177499999999998</v>
      </c>
      <c r="Q11" s="70">
        <v>14.177499999999998</v>
      </c>
      <c r="R11" s="208">
        <v>0</v>
      </c>
      <c r="S11" s="207">
        <f t="shared" si="4"/>
        <v>0</v>
      </c>
      <c r="T11" s="206">
        <v>0</v>
      </c>
      <c r="U11" s="205">
        <v>0</v>
      </c>
      <c r="V11" s="204">
        <f t="shared" si="5"/>
        <v>1</v>
      </c>
      <c r="W11" s="203">
        <f t="shared" si="6"/>
        <v>14.177499999999998</v>
      </c>
    </row>
    <row r="12" spans="1:24" ht="15" x14ac:dyDescent="0.2">
      <c r="A12" s="405"/>
      <c r="B12" s="217" t="s">
        <v>16</v>
      </c>
      <c r="C12" s="215">
        <f t="shared" si="0"/>
        <v>1</v>
      </c>
      <c r="D12" s="210">
        <v>0</v>
      </c>
      <c r="E12" s="214">
        <v>0</v>
      </c>
      <c r="F12" s="206">
        <v>0</v>
      </c>
      <c r="G12" s="213">
        <v>0</v>
      </c>
      <c r="H12" s="212">
        <f t="shared" si="1"/>
        <v>0</v>
      </c>
      <c r="I12" s="210">
        <v>0</v>
      </c>
      <c r="J12" s="214">
        <v>0</v>
      </c>
      <c r="K12" s="206">
        <v>0</v>
      </c>
      <c r="L12" s="213">
        <v>0</v>
      </c>
      <c r="M12" s="212">
        <f t="shared" si="2"/>
        <v>0</v>
      </c>
      <c r="N12" s="210">
        <v>192.46250000000001</v>
      </c>
      <c r="O12" s="66">
        <v>0</v>
      </c>
      <c r="P12" s="211">
        <f t="shared" si="3"/>
        <v>192.46250000000001</v>
      </c>
      <c r="Q12" s="70">
        <v>192.46250000000001</v>
      </c>
      <c r="R12" s="208">
        <v>0</v>
      </c>
      <c r="S12" s="207">
        <f t="shared" si="4"/>
        <v>0</v>
      </c>
      <c r="T12" s="206">
        <v>0</v>
      </c>
      <c r="U12" s="205">
        <v>0</v>
      </c>
      <c r="V12" s="204">
        <f t="shared" si="5"/>
        <v>1</v>
      </c>
      <c r="W12" s="203">
        <f t="shared" si="6"/>
        <v>192.46250000000001</v>
      </c>
    </row>
    <row r="13" spans="1:24" ht="15" x14ac:dyDescent="0.2">
      <c r="A13" s="405"/>
      <c r="B13" s="217" t="s">
        <v>15</v>
      </c>
      <c r="C13" s="215">
        <f t="shared" si="0"/>
        <v>1</v>
      </c>
      <c r="D13" s="210">
        <v>0</v>
      </c>
      <c r="E13" s="214">
        <v>0</v>
      </c>
      <c r="F13" s="206">
        <v>0</v>
      </c>
      <c r="G13" s="213">
        <v>0</v>
      </c>
      <c r="H13" s="212">
        <f t="shared" si="1"/>
        <v>0</v>
      </c>
      <c r="I13" s="210">
        <v>0</v>
      </c>
      <c r="J13" s="214">
        <v>0</v>
      </c>
      <c r="K13" s="206">
        <v>0</v>
      </c>
      <c r="L13" s="213">
        <v>0</v>
      </c>
      <c r="M13" s="212">
        <f t="shared" si="2"/>
        <v>0</v>
      </c>
      <c r="N13" s="210">
        <v>113.50749999999999</v>
      </c>
      <c r="O13" s="66">
        <v>0</v>
      </c>
      <c r="P13" s="211">
        <f t="shared" si="3"/>
        <v>113.50749999999999</v>
      </c>
      <c r="Q13" s="70">
        <v>113.50749999999999</v>
      </c>
      <c r="R13" s="208">
        <v>0</v>
      </c>
      <c r="S13" s="207">
        <f t="shared" si="4"/>
        <v>0</v>
      </c>
      <c r="T13" s="206">
        <v>0</v>
      </c>
      <c r="U13" s="205">
        <v>0</v>
      </c>
      <c r="V13" s="204">
        <f t="shared" si="5"/>
        <v>1</v>
      </c>
      <c r="W13" s="203">
        <f t="shared" si="6"/>
        <v>113.50749999999999</v>
      </c>
    </row>
    <row r="14" spans="1:24" ht="15" x14ac:dyDescent="0.2">
      <c r="A14" s="405"/>
      <c r="B14" s="262" t="s">
        <v>14</v>
      </c>
      <c r="C14" s="186">
        <f t="shared" si="0"/>
        <v>1</v>
      </c>
      <c r="D14" s="181">
        <v>0</v>
      </c>
      <c r="E14" s="185">
        <v>0</v>
      </c>
      <c r="F14" s="177">
        <v>0</v>
      </c>
      <c r="G14" s="184">
        <v>0</v>
      </c>
      <c r="H14" s="183">
        <f t="shared" si="1"/>
        <v>0</v>
      </c>
      <c r="I14" s="181">
        <v>0</v>
      </c>
      <c r="J14" s="185">
        <v>0</v>
      </c>
      <c r="K14" s="177">
        <v>0</v>
      </c>
      <c r="L14" s="184">
        <v>0</v>
      </c>
      <c r="M14" s="183">
        <f t="shared" si="2"/>
        <v>0</v>
      </c>
      <c r="N14" s="181">
        <v>6.5124999999999993</v>
      </c>
      <c r="O14" s="43">
        <v>0</v>
      </c>
      <c r="P14" s="182">
        <f t="shared" si="3"/>
        <v>6.5124999999999993</v>
      </c>
      <c r="Q14" s="47">
        <v>6.5124999999999993</v>
      </c>
      <c r="R14" s="179">
        <v>0</v>
      </c>
      <c r="S14" s="178">
        <f t="shared" si="4"/>
        <v>0</v>
      </c>
      <c r="T14" s="177">
        <v>0</v>
      </c>
      <c r="U14" s="176">
        <v>0</v>
      </c>
      <c r="V14" s="175">
        <f t="shared" si="5"/>
        <v>1</v>
      </c>
      <c r="W14" s="174">
        <f t="shared" si="6"/>
        <v>6.5124999999999993</v>
      </c>
    </row>
    <row r="15" spans="1:24"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34.68</v>
      </c>
      <c r="O15" s="21">
        <v>0</v>
      </c>
      <c r="P15" s="154">
        <f t="shared" si="3"/>
        <v>34.68</v>
      </c>
      <c r="Q15" s="25">
        <v>34.68</v>
      </c>
      <c r="R15" s="151">
        <v>0</v>
      </c>
      <c r="S15" s="150">
        <f t="shared" si="4"/>
        <v>0</v>
      </c>
      <c r="T15" s="149">
        <v>0</v>
      </c>
      <c r="U15" s="148">
        <v>0</v>
      </c>
      <c r="V15" s="147">
        <f t="shared" si="5"/>
        <v>1</v>
      </c>
      <c r="W15" s="146">
        <f t="shared" si="6"/>
        <v>34.68</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1</v>
      </c>
      <c r="D18" s="167">
        <f>SUM(D6:D17)</f>
        <v>0</v>
      </c>
      <c r="E18" s="171">
        <v>0</v>
      </c>
      <c r="F18" s="163">
        <f>SUM(F6:F17)</f>
        <v>0</v>
      </c>
      <c r="G18" s="170">
        <v>0</v>
      </c>
      <c r="H18" s="169">
        <f>SUM(H6:H17)</f>
        <v>0</v>
      </c>
      <c r="I18" s="167">
        <f>SUM(I6:I17)</f>
        <v>0</v>
      </c>
      <c r="J18" s="171">
        <v>0</v>
      </c>
      <c r="K18" s="163">
        <f>SUM(K6:K17)</f>
        <v>0</v>
      </c>
      <c r="L18" s="170">
        <v>0</v>
      </c>
      <c r="M18" s="169">
        <f>SUM(M6:M17)</f>
        <v>0</v>
      </c>
      <c r="N18" s="167">
        <f>SUM(N6:N17)</f>
        <v>363.815</v>
      </c>
      <c r="O18" s="32">
        <f>SUM(O6:O17)</f>
        <v>0</v>
      </c>
      <c r="P18" s="168">
        <f>SUM(P6:P17)</f>
        <v>363.815</v>
      </c>
      <c r="Q18" s="36">
        <f>SUM(Q6:Q17)</f>
        <v>363.815</v>
      </c>
      <c r="R18" s="165">
        <v>0</v>
      </c>
      <c r="S18" s="164">
        <f t="shared" si="4"/>
        <v>0</v>
      </c>
      <c r="T18" s="163">
        <f>SUM(T6:T17)</f>
        <v>0</v>
      </c>
      <c r="U18" s="162">
        <v>0</v>
      </c>
      <c r="V18" s="161">
        <f t="shared" si="5"/>
        <v>1</v>
      </c>
      <c r="W18" s="160">
        <f>SUM(W6:W17)</f>
        <v>363.815</v>
      </c>
    </row>
    <row r="19" spans="1:23" ht="15" x14ac:dyDescent="0.2">
      <c r="A19" s="405"/>
      <c r="B19" s="159" t="s">
        <v>9</v>
      </c>
      <c r="C19" s="158">
        <f t="shared" si="0"/>
        <v>1</v>
      </c>
      <c r="D19" s="153">
        <f>SUM(D9:D14)</f>
        <v>0</v>
      </c>
      <c r="E19" s="157">
        <v>0</v>
      </c>
      <c r="F19" s="149">
        <f>SUM(F9:F14)</f>
        <v>0</v>
      </c>
      <c r="G19" s="156">
        <v>0</v>
      </c>
      <c r="H19" s="155">
        <f>SUM(H9:H14)</f>
        <v>0</v>
      </c>
      <c r="I19" s="153">
        <f>SUM(I9:I14)</f>
        <v>0</v>
      </c>
      <c r="J19" s="157">
        <v>0</v>
      </c>
      <c r="K19" s="149">
        <f>SUM(K9:K14)</f>
        <v>0</v>
      </c>
      <c r="L19" s="156">
        <v>0</v>
      </c>
      <c r="M19" s="155">
        <f>SUM(M9:M14)</f>
        <v>0</v>
      </c>
      <c r="N19" s="153">
        <f>SUM(N9:N14)</f>
        <v>326.66000000000003</v>
      </c>
      <c r="O19" s="21">
        <f>SUM(O9:O14)</f>
        <v>0</v>
      </c>
      <c r="P19" s="154">
        <f>SUM(P9:P14)</f>
        <v>326.66000000000003</v>
      </c>
      <c r="Q19" s="25">
        <f>SUM(Q9:Q14)</f>
        <v>326.66000000000003</v>
      </c>
      <c r="R19" s="151">
        <v>0</v>
      </c>
      <c r="S19" s="150">
        <f t="shared" si="4"/>
        <v>0</v>
      </c>
      <c r="T19" s="149">
        <f>SUM(T9:T14)</f>
        <v>0</v>
      </c>
      <c r="U19" s="148">
        <v>0</v>
      </c>
      <c r="V19" s="147">
        <f t="shared" si="5"/>
        <v>1</v>
      </c>
      <c r="W19" s="146">
        <f>SUM(W9:W14)</f>
        <v>326.66000000000003</v>
      </c>
    </row>
    <row r="20" spans="1:23"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SUM(M6:M8,M15:M17)</f>
        <v>0</v>
      </c>
      <c r="N20" s="255">
        <f>SUM(N6:N8,N15:N17)</f>
        <v>37.155000000000001</v>
      </c>
      <c r="O20" s="254">
        <f>SUM(O6:O8,O15:O17)</f>
        <v>0</v>
      </c>
      <c r="P20" s="256">
        <f>SUM(P6:P8,P15:P17)</f>
        <v>37.155000000000001</v>
      </c>
      <c r="Q20" s="252">
        <f>SUM(Q6:Q8,Q15:Q17)</f>
        <v>37.155000000000001</v>
      </c>
      <c r="R20" s="251">
        <v>0</v>
      </c>
      <c r="S20" s="250">
        <f t="shared" si="4"/>
        <v>0</v>
      </c>
      <c r="T20" s="249">
        <f>SUM(T6:T8,T15:T17)</f>
        <v>0</v>
      </c>
      <c r="U20" s="248">
        <v>0</v>
      </c>
      <c r="V20" s="247">
        <f t="shared" si="5"/>
        <v>1</v>
      </c>
      <c r="W20" s="246">
        <f>SUM(W6:W8,W15:W17)</f>
        <v>37.155000000000001</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13.6325</v>
      </c>
      <c r="O21" s="88">
        <v>0</v>
      </c>
      <c r="P21" s="240">
        <f t="shared" ref="P21:P32" si="9">N21-O21</f>
        <v>13.6325</v>
      </c>
      <c r="Q21" s="92">
        <v>13.6325</v>
      </c>
      <c r="R21" s="237">
        <v>0</v>
      </c>
      <c r="S21" s="236">
        <f t="shared" si="4"/>
        <v>0</v>
      </c>
      <c r="T21" s="235">
        <v>0</v>
      </c>
      <c r="U21" s="234">
        <v>0</v>
      </c>
      <c r="V21" s="233">
        <f t="shared" si="5"/>
        <v>1</v>
      </c>
      <c r="W21" s="232">
        <f t="shared" ref="W21:W32" si="10">Q21-T21</f>
        <v>13.6325</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7.2108333333333334</v>
      </c>
      <c r="O22" s="66">
        <v>0</v>
      </c>
      <c r="P22" s="211">
        <f t="shared" si="9"/>
        <v>7.2108333333333334</v>
      </c>
      <c r="Q22" s="70">
        <v>7.2108333333333334</v>
      </c>
      <c r="R22" s="208">
        <v>0</v>
      </c>
      <c r="S22" s="207">
        <f t="shared" si="4"/>
        <v>0</v>
      </c>
      <c r="T22" s="206">
        <v>0</v>
      </c>
      <c r="U22" s="205">
        <v>0</v>
      </c>
      <c r="V22" s="204">
        <f t="shared" si="5"/>
        <v>1</v>
      </c>
      <c r="W22" s="203">
        <f t="shared" si="10"/>
        <v>7.2108333333333334</v>
      </c>
    </row>
    <row r="23" spans="1:23" ht="15" x14ac:dyDescent="0.2">
      <c r="A23" s="405"/>
      <c r="B23" s="231" t="s">
        <v>20</v>
      </c>
      <c r="C23" s="230">
        <f t="shared" si="0"/>
        <v>1</v>
      </c>
      <c r="D23" s="225">
        <v>0</v>
      </c>
      <c r="E23" s="229">
        <v>0</v>
      </c>
      <c r="F23" s="221">
        <v>0</v>
      </c>
      <c r="G23" s="228">
        <v>0</v>
      </c>
      <c r="H23" s="227">
        <f t="shared" si="7"/>
        <v>0</v>
      </c>
      <c r="I23" s="225">
        <v>0</v>
      </c>
      <c r="J23" s="229">
        <v>0</v>
      </c>
      <c r="K23" s="221">
        <v>0</v>
      </c>
      <c r="L23" s="228">
        <v>0</v>
      </c>
      <c r="M23" s="227">
        <f t="shared" si="8"/>
        <v>0</v>
      </c>
      <c r="N23" s="225">
        <v>5.2749999999999995</v>
      </c>
      <c r="O23" s="77">
        <v>0</v>
      </c>
      <c r="P23" s="226">
        <f t="shared" si="9"/>
        <v>5.2749999999999995</v>
      </c>
      <c r="Q23" s="81">
        <v>5.2749999999999995</v>
      </c>
      <c r="R23" s="223">
        <v>0</v>
      </c>
      <c r="S23" s="222">
        <f t="shared" si="4"/>
        <v>0</v>
      </c>
      <c r="T23" s="221">
        <v>0</v>
      </c>
      <c r="U23" s="220">
        <v>0</v>
      </c>
      <c r="V23" s="219">
        <f t="shared" si="5"/>
        <v>1</v>
      </c>
      <c r="W23" s="218">
        <f t="shared" si="10"/>
        <v>5.2749999999999995</v>
      </c>
    </row>
    <row r="24" spans="1:23" ht="15" x14ac:dyDescent="0.2">
      <c r="A24" s="405"/>
      <c r="B24" s="201" t="s">
        <v>19</v>
      </c>
      <c r="C24" s="200">
        <f t="shared" si="0"/>
        <v>1</v>
      </c>
      <c r="D24" s="195">
        <v>0</v>
      </c>
      <c r="E24" s="199">
        <v>0</v>
      </c>
      <c r="F24" s="191">
        <v>0</v>
      </c>
      <c r="G24" s="198">
        <v>0</v>
      </c>
      <c r="H24" s="197">
        <f t="shared" si="7"/>
        <v>0</v>
      </c>
      <c r="I24" s="195">
        <v>0</v>
      </c>
      <c r="J24" s="199">
        <v>0</v>
      </c>
      <c r="K24" s="191">
        <v>0</v>
      </c>
      <c r="L24" s="198">
        <v>0</v>
      </c>
      <c r="M24" s="197">
        <f t="shared" si="8"/>
        <v>0</v>
      </c>
      <c r="N24" s="195">
        <v>30.260833333333334</v>
      </c>
      <c r="O24" s="54">
        <v>0</v>
      </c>
      <c r="P24" s="196">
        <f t="shared" si="9"/>
        <v>30.260833333333334</v>
      </c>
      <c r="Q24" s="58">
        <v>30.260833333333334</v>
      </c>
      <c r="R24" s="193">
        <v>0</v>
      </c>
      <c r="S24" s="192">
        <f t="shared" si="4"/>
        <v>0</v>
      </c>
      <c r="T24" s="191">
        <v>0</v>
      </c>
      <c r="U24" s="190">
        <v>0</v>
      </c>
      <c r="V24" s="189">
        <f t="shared" si="5"/>
        <v>1</v>
      </c>
      <c r="W24" s="188">
        <f t="shared" si="10"/>
        <v>30.260833333333334</v>
      </c>
    </row>
    <row r="25" spans="1:23" ht="15" x14ac:dyDescent="0.2">
      <c r="A25" s="405"/>
      <c r="B25" s="217" t="s">
        <v>18</v>
      </c>
      <c r="C25" s="215">
        <f t="shared" si="0"/>
        <v>1</v>
      </c>
      <c r="D25" s="210">
        <v>0</v>
      </c>
      <c r="E25" s="214">
        <v>0</v>
      </c>
      <c r="F25" s="206">
        <v>0</v>
      </c>
      <c r="G25" s="213">
        <v>0</v>
      </c>
      <c r="H25" s="212">
        <f t="shared" si="7"/>
        <v>0</v>
      </c>
      <c r="I25" s="210">
        <v>0</v>
      </c>
      <c r="J25" s="214">
        <v>0</v>
      </c>
      <c r="K25" s="206">
        <v>0</v>
      </c>
      <c r="L25" s="213">
        <v>0</v>
      </c>
      <c r="M25" s="212">
        <f t="shared" si="8"/>
        <v>0</v>
      </c>
      <c r="N25" s="210">
        <v>0</v>
      </c>
      <c r="O25" s="66">
        <v>0</v>
      </c>
      <c r="P25" s="211">
        <f t="shared" si="9"/>
        <v>0</v>
      </c>
      <c r="Q25" s="70">
        <v>0</v>
      </c>
      <c r="R25" s="208">
        <v>0</v>
      </c>
      <c r="S25" s="207">
        <f t="shared" si="4"/>
        <v>1</v>
      </c>
      <c r="T25" s="206">
        <v>0</v>
      </c>
      <c r="U25" s="205">
        <v>0</v>
      </c>
      <c r="V25" s="204">
        <f t="shared" si="5"/>
        <v>1</v>
      </c>
      <c r="W25" s="203">
        <f t="shared" si="10"/>
        <v>0</v>
      </c>
    </row>
    <row r="26" spans="1:23" ht="15" x14ac:dyDescent="0.2">
      <c r="A26" s="405"/>
      <c r="B26" s="217" t="s">
        <v>17</v>
      </c>
      <c r="C26" s="215">
        <f t="shared" si="0"/>
        <v>1</v>
      </c>
      <c r="D26" s="210">
        <v>0</v>
      </c>
      <c r="E26" s="214">
        <v>0</v>
      </c>
      <c r="F26" s="206">
        <v>0</v>
      </c>
      <c r="G26" s="213">
        <v>0</v>
      </c>
      <c r="H26" s="212">
        <f t="shared" si="7"/>
        <v>0</v>
      </c>
      <c r="I26" s="210">
        <v>0</v>
      </c>
      <c r="J26" s="214">
        <v>0</v>
      </c>
      <c r="K26" s="206">
        <v>0</v>
      </c>
      <c r="L26" s="213">
        <v>0</v>
      </c>
      <c r="M26" s="212">
        <f t="shared" si="8"/>
        <v>0</v>
      </c>
      <c r="N26" s="210">
        <v>74.739166666666662</v>
      </c>
      <c r="O26" s="66">
        <v>0.51166666666666671</v>
      </c>
      <c r="P26" s="211">
        <f t="shared" si="9"/>
        <v>74.227499999999992</v>
      </c>
      <c r="Q26" s="70">
        <v>74.739166666666662</v>
      </c>
      <c r="R26" s="208">
        <v>0</v>
      </c>
      <c r="S26" s="207">
        <f t="shared" si="4"/>
        <v>0</v>
      </c>
      <c r="T26" s="206">
        <v>0.51166666666666671</v>
      </c>
      <c r="U26" s="205">
        <v>0</v>
      </c>
      <c r="V26" s="204">
        <f t="shared" si="5"/>
        <v>0</v>
      </c>
      <c r="W26" s="203">
        <f t="shared" si="10"/>
        <v>74.227499999999992</v>
      </c>
    </row>
    <row r="27" spans="1:23" ht="15" x14ac:dyDescent="0.2">
      <c r="A27" s="405"/>
      <c r="B27" s="217" t="s">
        <v>16</v>
      </c>
      <c r="C27" s="215">
        <f t="shared" si="0"/>
        <v>1</v>
      </c>
      <c r="D27" s="210">
        <v>0</v>
      </c>
      <c r="E27" s="214">
        <v>0</v>
      </c>
      <c r="F27" s="206">
        <v>0</v>
      </c>
      <c r="G27" s="213">
        <v>0</v>
      </c>
      <c r="H27" s="212">
        <f t="shared" si="7"/>
        <v>0</v>
      </c>
      <c r="I27" s="210">
        <v>0</v>
      </c>
      <c r="J27" s="214">
        <v>0</v>
      </c>
      <c r="K27" s="206">
        <v>0</v>
      </c>
      <c r="L27" s="213">
        <v>0</v>
      </c>
      <c r="M27" s="212">
        <f t="shared" si="8"/>
        <v>0</v>
      </c>
      <c r="N27" s="210">
        <v>136.75750000000002</v>
      </c>
      <c r="O27" s="66">
        <v>30.028333333333332</v>
      </c>
      <c r="P27" s="211">
        <f t="shared" si="9"/>
        <v>106.72916666666669</v>
      </c>
      <c r="Q27" s="70">
        <v>136.75750000000002</v>
      </c>
      <c r="R27" s="208">
        <v>0</v>
      </c>
      <c r="S27" s="207">
        <f t="shared" si="4"/>
        <v>0</v>
      </c>
      <c r="T27" s="206">
        <v>30.028333333333332</v>
      </c>
      <c r="U27" s="205">
        <v>0</v>
      </c>
      <c r="V27" s="204">
        <f t="shared" si="5"/>
        <v>0</v>
      </c>
      <c r="W27" s="203">
        <f t="shared" si="10"/>
        <v>106.72916666666669</v>
      </c>
    </row>
    <row r="28" spans="1:23" ht="15" x14ac:dyDescent="0.2">
      <c r="A28" s="405"/>
      <c r="B28" s="217" t="s">
        <v>15</v>
      </c>
      <c r="C28" s="215">
        <f t="shared" si="0"/>
        <v>1</v>
      </c>
      <c r="D28" s="210">
        <v>0</v>
      </c>
      <c r="E28" s="214">
        <v>0</v>
      </c>
      <c r="F28" s="206">
        <v>0</v>
      </c>
      <c r="G28" s="213">
        <v>0</v>
      </c>
      <c r="H28" s="212">
        <f t="shared" si="7"/>
        <v>0</v>
      </c>
      <c r="I28" s="210">
        <v>0</v>
      </c>
      <c r="J28" s="214">
        <v>0</v>
      </c>
      <c r="K28" s="206">
        <v>0</v>
      </c>
      <c r="L28" s="213">
        <v>0</v>
      </c>
      <c r="M28" s="212">
        <f t="shared" si="8"/>
        <v>0</v>
      </c>
      <c r="N28" s="210">
        <v>120.33</v>
      </c>
      <c r="O28" s="66">
        <v>13.270833333333334</v>
      </c>
      <c r="P28" s="211">
        <f t="shared" si="9"/>
        <v>107.05916666666667</v>
      </c>
      <c r="Q28" s="70">
        <v>120.33</v>
      </c>
      <c r="R28" s="208">
        <v>0</v>
      </c>
      <c r="S28" s="207">
        <f t="shared" si="4"/>
        <v>0</v>
      </c>
      <c r="T28" s="206">
        <v>13.270833333333334</v>
      </c>
      <c r="U28" s="205">
        <v>0</v>
      </c>
      <c r="V28" s="204">
        <f t="shared" si="5"/>
        <v>0</v>
      </c>
      <c r="W28" s="203">
        <f t="shared" si="10"/>
        <v>107.05916666666667</v>
      </c>
    </row>
    <row r="29" spans="1:23" ht="15" x14ac:dyDescent="0.2">
      <c r="A29" s="405"/>
      <c r="B29" s="216" t="s">
        <v>14</v>
      </c>
      <c r="C29" s="215">
        <f t="shared" si="0"/>
        <v>1</v>
      </c>
      <c r="D29" s="210">
        <v>0</v>
      </c>
      <c r="E29" s="214">
        <v>0</v>
      </c>
      <c r="F29" s="206">
        <v>0</v>
      </c>
      <c r="G29" s="213">
        <v>0</v>
      </c>
      <c r="H29" s="212">
        <f t="shared" si="7"/>
        <v>0</v>
      </c>
      <c r="I29" s="210">
        <v>0</v>
      </c>
      <c r="J29" s="214">
        <v>0</v>
      </c>
      <c r="K29" s="206">
        <v>0</v>
      </c>
      <c r="L29" s="213">
        <v>0</v>
      </c>
      <c r="M29" s="212">
        <f t="shared" si="8"/>
        <v>0</v>
      </c>
      <c r="N29" s="210">
        <v>27.143333333333327</v>
      </c>
      <c r="O29" s="66">
        <v>1.3766666666666663</v>
      </c>
      <c r="P29" s="211">
        <f t="shared" si="9"/>
        <v>25.766666666666662</v>
      </c>
      <c r="Q29" s="70">
        <v>27.143333333333327</v>
      </c>
      <c r="R29" s="208">
        <v>0</v>
      </c>
      <c r="S29" s="207">
        <f t="shared" si="4"/>
        <v>0</v>
      </c>
      <c r="T29" s="206">
        <v>1.3766666666666663</v>
      </c>
      <c r="U29" s="205">
        <v>0</v>
      </c>
      <c r="V29" s="204">
        <f t="shared" si="5"/>
        <v>0</v>
      </c>
      <c r="W29" s="203">
        <f t="shared" si="10"/>
        <v>25.766666666666662</v>
      </c>
    </row>
    <row r="30" spans="1:23" ht="15" x14ac:dyDescent="0.2">
      <c r="A30" s="405"/>
      <c r="B30" s="202" t="s">
        <v>13</v>
      </c>
      <c r="C30" s="158">
        <f t="shared" si="0"/>
        <v>1</v>
      </c>
      <c r="D30" s="153">
        <v>0</v>
      </c>
      <c r="E30" s="157">
        <v>0</v>
      </c>
      <c r="F30" s="149">
        <v>0</v>
      </c>
      <c r="G30" s="156">
        <v>0</v>
      </c>
      <c r="H30" s="155">
        <f t="shared" si="7"/>
        <v>0</v>
      </c>
      <c r="I30" s="153">
        <v>0</v>
      </c>
      <c r="J30" s="157">
        <v>0</v>
      </c>
      <c r="K30" s="149">
        <v>0</v>
      </c>
      <c r="L30" s="156">
        <v>0</v>
      </c>
      <c r="M30" s="155">
        <f t="shared" si="8"/>
        <v>0</v>
      </c>
      <c r="N30" s="153">
        <v>35.529166666666669</v>
      </c>
      <c r="O30" s="21">
        <v>0</v>
      </c>
      <c r="P30" s="154">
        <f t="shared" si="9"/>
        <v>35.529166666666669</v>
      </c>
      <c r="Q30" s="25">
        <v>35.529166666666669</v>
      </c>
      <c r="R30" s="151">
        <v>0</v>
      </c>
      <c r="S30" s="150">
        <f t="shared" si="4"/>
        <v>0</v>
      </c>
      <c r="T30" s="149">
        <v>0</v>
      </c>
      <c r="U30" s="148">
        <v>0</v>
      </c>
      <c r="V30" s="147">
        <f t="shared" si="5"/>
        <v>1</v>
      </c>
      <c r="W30" s="146">
        <f t="shared" si="10"/>
        <v>35.529166666666669</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21.124166666666667</v>
      </c>
      <c r="O31" s="54">
        <v>0</v>
      </c>
      <c r="P31" s="196">
        <f t="shared" si="9"/>
        <v>21.124166666666667</v>
      </c>
      <c r="Q31" s="58">
        <v>21.124166666666667</v>
      </c>
      <c r="R31" s="193">
        <v>0</v>
      </c>
      <c r="S31" s="192">
        <f t="shared" si="4"/>
        <v>0</v>
      </c>
      <c r="T31" s="191">
        <v>0</v>
      </c>
      <c r="U31" s="190">
        <v>0</v>
      </c>
      <c r="V31" s="189">
        <f t="shared" si="5"/>
        <v>1</v>
      </c>
      <c r="W31" s="188">
        <f t="shared" si="10"/>
        <v>21.124166666666667</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25.559166666666666</v>
      </c>
      <c r="O32" s="43">
        <v>0</v>
      </c>
      <c r="P32" s="182">
        <f t="shared" si="9"/>
        <v>25.559166666666666</v>
      </c>
      <c r="Q32" s="47">
        <v>25.559166666666666</v>
      </c>
      <c r="R32" s="179">
        <v>0</v>
      </c>
      <c r="S32" s="178">
        <f t="shared" si="4"/>
        <v>0</v>
      </c>
      <c r="T32" s="177">
        <v>0</v>
      </c>
      <c r="U32" s="176">
        <v>0</v>
      </c>
      <c r="V32" s="175">
        <f t="shared" si="5"/>
        <v>1</v>
      </c>
      <c r="W32" s="174">
        <f t="shared" si="10"/>
        <v>25.559166666666666</v>
      </c>
    </row>
    <row r="33" spans="1:23" ht="15" x14ac:dyDescent="0.2">
      <c r="A33" s="405"/>
      <c r="B33" s="173" t="s">
        <v>10</v>
      </c>
      <c r="C33" s="172">
        <f t="shared" si="0"/>
        <v>1</v>
      </c>
      <c r="D33" s="167">
        <f>SUM(D21:D32)</f>
        <v>0</v>
      </c>
      <c r="E33" s="171">
        <v>0</v>
      </c>
      <c r="F33" s="163">
        <f>SUM(F21:F32)</f>
        <v>0</v>
      </c>
      <c r="G33" s="170">
        <v>0</v>
      </c>
      <c r="H33" s="169">
        <f>SUM(H21:H32)</f>
        <v>0</v>
      </c>
      <c r="I33" s="167">
        <f>SUM(I21:I32)</f>
        <v>0</v>
      </c>
      <c r="J33" s="171">
        <v>0</v>
      </c>
      <c r="K33" s="163">
        <f>SUM(K21:K32)</f>
        <v>0</v>
      </c>
      <c r="L33" s="170">
        <v>0</v>
      </c>
      <c r="M33" s="169">
        <f>SUM(M21:M32)</f>
        <v>0</v>
      </c>
      <c r="N33" s="167">
        <f>SUM(N21:N32)</f>
        <v>497.56166666666667</v>
      </c>
      <c r="O33" s="32">
        <f>SUM(O21:O32)</f>
        <v>45.1875</v>
      </c>
      <c r="P33" s="168">
        <f>SUM(P21:P32)</f>
        <v>452.37416666666667</v>
      </c>
      <c r="Q33" s="36">
        <f>SUM(Q21:Q32)</f>
        <v>497.56166666666667</v>
      </c>
      <c r="R33" s="165">
        <v>0</v>
      </c>
      <c r="S33" s="164">
        <f t="shared" si="4"/>
        <v>0</v>
      </c>
      <c r="T33" s="163">
        <f>SUM(T21:T32)</f>
        <v>45.1875</v>
      </c>
      <c r="U33" s="162">
        <v>0</v>
      </c>
      <c r="V33" s="161">
        <f t="shared" si="5"/>
        <v>0</v>
      </c>
      <c r="W33" s="160">
        <f>SUM(W21:W32)</f>
        <v>452.37416666666667</v>
      </c>
    </row>
    <row r="34" spans="1:23" ht="15" x14ac:dyDescent="0.2">
      <c r="A34" s="405"/>
      <c r="B34" s="159" t="s">
        <v>9</v>
      </c>
      <c r="C34" s="158">
        <f t="shared" si="0"/>
        <v>1</v>
      </c>
      <c r="D34" s="153">
        <f>SUM(D24:D29)</f>
        <v>0</v>
      </c>
      <c r="E34" s="157">
        <v>0</v>
      </c>
      <c r="F34" s="149">
        <f>SUM(F24:F29)</f>
        <v>0</v>
      </c>
      <c r="G34" s="156">
        <v>0</v>
      </c>
      <c r="H34" s="155">
        <f>SUM(H24:H29)</f>
        <v>0</v>
      </c>
      <c r="I34" s="153">
        <f>SUM(I24:I29)</f>
        <v>0</v>
      </c>
      <c r="J34" s="157">
        <v>0</v>
      </c>
      <c r="K34" s="149">
        <f>SUM(K24:K29)</f>
        <v>0</v>
      </c>
      <c r="L34" s="156">
        <v>0</v>
      </c>
      <c r="M34" s="155">
        <f>SUM(M24:M29)</f>
        <v>0</v>
      </c>
      <c r="N34" s="153">
        <f>SUM(N24:N29)</f>
        <v>389.23083333333335</v>
      </c>
      <c r="O34" s="21">
        <f>SUM(O24:O29)</f>
        <v>45.1875</v>
      </c>
      <c r="P34" s="154">
        <f>SUM(P24:P29)</f>
        <v>344.04333333333335</v>
      </c>
      <c r="Q34" s="25">
        <f>SUM(Q24:Q29)</f>
        <v>389.23083333333335</v>
      </c>
      <c r="R34" s="151">
        <v>0</v>
      </c>
      <c r="S34" s="150">
        <f t="shared" si="4"/>
        <v>0</v>
      </c>
      <c r="T34" s="149">
        <f>SUM(T24:T29)</f>
        <v>45.1875</v>
      </c>
      <c r="U34" s="148">
        <v>0</v>
      </c>
      <c r="V34" s="147">
        <f t="shared" si="5"/>
        <v>0</v>
      </c>
      <c r="W34" s="146">
        <f>SUM(W24:W29)</f>
        <v>344.04333333333335</v>
      </c>
    </row>
    <row r="35" spans="1:23"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SUM(M21:M23,M30:M32)</f>
        <v>0</v>
      </c>
      <c r="N35" s="255">
        <f>SUM(N21:N23,N30:N32)</f>
        <v>108.33083333333335</v>
      </c>
      <c r="O35" s="254">
        <f>SUM(O21:O23,O30:O32)</f>
        <v>0</v>
      </c>
      <c r="P35" s="256">
        <f>SUM(P21:P23,P30:P32)</f>
        <v>108.33083333333335</v>
      </c>
      <c r="Q35" s="252">
        <f>SUM(Q21:Q23,Q30:Q32)</f>
        <v>108.33083333333335</v>
      </c>
      <c r="R35" s="251">
        <v>0</v>
      </c>
      <c r="S35" s="250">
        <f t="shared" si="4"/>
        <v>0</v>
      </c>
      <c r="T35" s="249">
        <f>SUM(T21:T23,T30:T32)</f>
        <v>0</v>
      </c>
      <c r="U35" s="248">
        <v>0</v>
      </c>
      <c r="V35" s="247">
        <f t="shared" si="5"/>
        <v>1</v>
      </c>
      <c r="W35" s="246">
        <f>SUM(W21:W23,W30:W32)</f>
        <v>108.33083333333335</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1</v>
      </c>
      <c r="D38" s="225">
        <v>0</v>
      </c>
      <c r="E38" s="229">
        <v>0</v>
      </c>
      <c r="F38" s="221">
        <v>0</v>
      </c>
      <c r="G38" s="228">
        <v>0</v>
      </c>
      <c r="H38" s="227">
        <f t="shared" si="11"/>
        <v>0</v>
      </c>
      <c r="I38" s="225">
        <v>0</v>
      </c>
      <c r="J38" s="229">
        <v>0</v>
      </c>
      <c r="K38" s="221">
        <v>0</v>
      </c>
      <c r="L38" s="228">
        <v>0</v>
      </c>
      <c r="M38" s="227">
        <f t="shared" si="12"/>
        <v>0</v>
      </c>
      <c r="N38" s="225">
        <v>2.7050000000000001</v>
      </c>
      <c r="O38" s="77">
        <v>0</v>
      </c>
      <c r="P38" s="226">
        <f t="shared" si="13"/>
        <v>2.7050000000000001</v>
      </c>
      <c r="Q38" s="81">
        <v>2.7050000000000001</v>
      </c>
      <c r="R38" s="223">
        <v>0</v>
      </c>
      <c r="S38" s="222">
        <f t="shared" si="4"/>
        <v>0</v>
      </c>
      <c r="T38" s="221">
        <v>0</v>
      </c>
      <c r="U38" s="220">
        <v>0</v>
      </c>
      <c r="V38" s="219">
        <f t="shared" si="5"/>
        <v>1</v>
      </c>
      <c r="W38" s="218">
        <f t="shared" si="14"/>
        <v>2.7050000000000001</v>
      </c>
    </row>
    <row r="39" spans="1:23" ht="15" x14ac:dyDescent="0.2">
      <c r="A39" s="405"/>
      <c r="B39" s="201" t="s">
        <v>19</v>
      </c>
      <c r="C39" s="200">
        <f t="shared" si="0"/>
        <v>1</v>
      </c>
      <c r="D39" s="195">
        <v>0</v>
      </c>
      <c r="E39" s="199">
        <v>0</v>
      </c>
      <c r="F39" s="191">
        <v>0</v>
      </c>
      <c r="G39" s="198">
        <v>0</v>
      </c>
      <c r="H39" s="197">
        <f t="shared" si="11"/>
        <v>0</v>
      </c>
      <c r="I39" s="195">
        <v>0</v>
      </c>
      <c r="J39" s="199">
        <v>0</v>
      </c>
      <c r="K39" s="191">
        <v>0</v>
      </c>
      <c r="L39" s="198">
        <v>0</v>
      </c>
      <c r="M39" s="197">
        <f t="shared" si="12"/>
        <v>0</v>
      </c>
      <c r="N39" s="195">
        <v>7.2824999999999998</v>
      </c>
      <c r="O39" s="54">
        <v>0</v>
      </c>
      <c r="P39" s="196">
        <f t="shared" si="13"/>
        <v>7.2824999999999998</v>
      </c>
      <c r="Q39" s="58">
        <v>7.2824999999999998</v>
      </c>
      <c r="R39" s="193">
        <v>0</v>
      </c>
      <c r="S39" s="192">
        <f t="shared" si="4"/>
        <v>0</v>
      </c>
      <c r="T39" s="191">
        <v>0</v>
      </c>
      <c r="U39" s="190">
        <v>0</v>
      </c>
      <c r="V39" s="189">
        <f t="shared" si="5"/>
        <v>1</v>
      </c>
      <c r="W39" s="188">
        <f t="shared" si="14"/>
        <v>7.2824999999999998</v>
      </c>
    </row>
    <row r="40" spans="1:23" ht="15" x14ac:dyDescent="0.2">
      <c r="A40" s="405"/>
      <c r="B40" s="217" t="s">
        <v>18</v>
      </c>
      <c r="C40" s="215">
        <f t="shared" si="0"/>
        <v>1</v>
      </c>
      <c r="D40" s="210">
        <v>0</v>
      </c>
      <c r="E40" s="214">
        <v>0</v>
      </c>
      <c r="F40" s="206">
        <v>0</v>
      </c>
      <c r="G40" s="213">
        <v>0</v>
      </c>
      <c r="H40" s="212">
        <f t="shared" si="11"/>
        <v>0</v>
      </c>
      <c r="I40" s="210">
        <v>0</v>
      </c>
      <c r="J40" s="214">
        <v>0</v>
      </c>
      <c r="K40" s="206">
        <v>0</v>
      </c>
      <c r="L40" s="213">
        <v>0</v>
      </c>
      <c r="M40" s="212">
        <f t="shared" si="12"/>
        <v>0</v>
      </c>
      <c r="N40" s="210">
        <v>0.35</v>
      </c>
      <c r="O40" s="66">
        <v>0</v>
      </c>
      <c r="P40" s="211">
        <f t="shared" si="13"/>
        <v>0.35</v>
      </c>
      <c r="Q40" s="70">
        <v>0.35</v>
      </c>
      <c r="R40" s="208">
        <v>0</v>
      </c>
      <c r="S40" s="207">
        <f t="shared" si="4"/>
        <v>0</v>
      </c>
      <c r="T40" s="206">
        <v>0</v>
      </c>
      <c r="U40" s="205">
        <v>0</v>
      </c>
      <c r="V40" s="204">
        <f t="shared" si="5"/>
        <v>1</v>
      </c>
      <c r="W40" s="203">
        <f t="shared" si="14"/>
        <v>0.35</v>
      </c>
    </row>
    <row r="41" spans="1:23" ht="15" x14ac:dyDescent="0.2">
      <c r="A41" s="405"/>
      <c r="B41" s="217" t="s">
        <v>17</v>
      </c>
      <c r="C41" s="215">
        <f t="shared" si="0"/>
        <v>1</v>
      </c>
      <c r="D41" s="210">
        <v>0</v>
      </c>
      <c r="E41" s="214">
        <v>0</v>
      </c>
      <c r="F41" s="206">
        <v>0</v>
      </c>
      <c r="G41" s="213">
        <v>0</v>
      </c>
      <c r="H41" s="212">
        <f t="shared" si="11"/>
        <v>0</v>
      </c>
      <c r="I41" s="210">
        <v>0</v>
      </c>
      <c r="J41" s="214">
        <v>0</v>
      </c>
      <c r="K41" s="206">
        <v>0</v>
      </c>
      <c r="L41" s="213">
        <v>0</v>
      </c>
      <c r="M41" s="212">
        <f t="shared" si="12"/>
        <v>0</v>
      </c>
      <c r="N41" s="210">
        <v>14.172499999999999</v>
      </c>
      <c r="O41" s="66">
        <v>12.82</v>
      </c>
      <c r="P41" s="211">
        <f t="shared" si="13"/>
        <v>1.3524999999999991</v>
      </c>
      <c r="Q41" s="70">
        <v>14.172499999999999</v>
      </c>
      <c r="R41" s="208">
        <v>0</v>
      </c>
      <c r="S41" s="207">
        <f t="shared" si="4"/>
        <v>0</v>
      </c>
      <c r="T41" s="206">
        <v>12.82</v>
      </c>
      <c r="U41" s="205">
        <v>0</v>
      </c>
      <c r="V41" s="204">
        <f t="shared" si="5"/>
        <v>0</v>
      </c>
      <c r="W41" s="203">
        <f t="shared" si="14"/>
        <v>1.3524999999999991</v>
      </c>
    </row>
    <row r="42" spans="1:23" ht="15" x14ac:dyDescent="0.2">
      <c r="A42" s="405"/>
      <c r="B42" s="217" t="s">
        <v>16</v>
      </c>
      <c r="C42" s="215">
        <f t="shared" si="0"/>
        <v>1</v>
      </c>
      <c r="D42" s="210">
        <v>0</v>
      </c>
      <c r="E42" s="214">
        <v>0</v>
      </c>
      <c r="F42" s="206">
        <v>0</v>
      </c>
      <c r="G42" s="213">
        <v>0</v>
      </c>
      <c r="H42" s="212">
        <f t="shared" si="11"/>
        <v>0</v>
      </c>
      <c r="I42" s="210">
        <v>0</v>
      </c>
      <c r="J42" s="214">
        <v>0</v>
      </c>
      <c r="K42" s="206">
        <v>0</v>
      </c>
      <c r="L42" s="213">
        <v>0</v>
      </c>
      <c r="M42" s="212">
        <f t="shared" si="12"/>
        <v>0</v>
      </c>
      <c r="N42" s="210">
        <v>134.99250000000001</v>
      </c>
      <c r="O42" s="66">
        <v>0</v>
      </c>
      <c r="P42" s="211">
        <f t="shared" si="13"/>
        <v>134.99250000000001</v>
      </c>
      <c r="Q42" s="70">
        <v>134.99250000000001</v>
      </c>
      <c r="R42" s="208">
        <v>0</v>
      </c>
      <c r="S42" s="207">
        <f t="shared" si="4"/>
        <v>0</v>
      </c>
      <c r="T42" s="206">
        <v>0</v>
      </c>
      <c r="U42" s="205">
        <v>0</v>
      </c>
      <c r="V42" s="204">
        <f t="shared" si="5"/>
        <v>1</v>
      </c>
      <c r="W42" s="203">
        <f t="shared" si="14"/>
        <v>134.99250000000001</v>
      </c>
    </row>
    <row r="43" spans="1:23" ht="15" x14ac:dyDescent="0.2">
      <c r="A43" s="405"/>
      <c r="B43" s="217" t="s">
        <v>15</v>
      </c>
      <c r="C43" s="215">
        <f t="shared" si="0"/>
        <v>1</v>
      </c>
      <c r="D43" s="210">
        <v>0</v>
      </c>
      <c r="E43" s="214">
        <v>0</v>
      </c>
      <c r="F43" s="206">
        <v>0</v>
      </c>
      <c r="G43" s="213">
        <v>0</v>
      </c>
      <c r="H43" s="212">
        <f t="shared" si="11"/>
        <v>0</v>
      </c>
      <c r="I43" s="210">
        <v>0</v>
      </c>
      <c r="J43" s="214">
        <v>0</v>
      </c>
      <c r="K43" s="206">
        <v>0</v>
      </c>
      <c r="L43" s="213">
        <v>0</v>
      </c>
      <c r="M43" s="212">
        <f t="shared" si="12"/>
        <v>0</v>
      </c>
      <c r="N43" s="210">
        <v>102.94999999999999</v>
      </c>
      <c r="O43" s="66">
        <v>36.337499999999999</v>
      </c>
      <c r="P43" s="211">
        <f t="shared" si="13"/>
        <v>66.612499999999983</v>
      </c>
      <c r="Q43" s="70">
        <v>102.94999999999999</v>
      </c>
      <c r="R43" s="208">
        <v>0</v>
      </c>
      <c r="S43" s="207">
        <f t="shared" si="4"/>
        <v>0</v>
      </c>
      <c r="T43" s="206">
        <v>36.337499999999999</v>
      </c>
      <c r="U43" s="205">
        <v>0</v>
      </c>
      <c r="V43" s="204">
        <f t="shared" si="5"/>
        <v>0</v>
      </c>
      <c r="W43" s="203">
        <f t="shared" si="14"/>
        <v>66.612499999999983</v>
      </c>
    </row>
    <row r="44" spans="1:23" ht="15" x14ac:dyDescent="0.2">
      <c r="A44" s="405"/>
      <c r="B44" s="216" t="s">
        <v>14</v>
      </c>
      <c r="C44" s="215">
        <f t="shared" si="0"/>
        <v>1</v>
      </c>
      <c r="D44" s="210">
        <v>0</v>
      </c>
      <c r="E44" s="214">
        <v>0</v>
      </c>
      <c r="F44" s="206">
        <v>0</v>
      </c>
      <c r="G44" s="213">
        <v>0</v>
      </c>
      <c r="H44" s="212">
        <f t="shared" si="11"/>
        <v>0</v>
      </c>
      <c r="I44" s="210">
        <v>0</v>
      </c>
      <c r="J44" s="214">
        <v>0</v>
      </c>
      <c r="K44" s="206">
        <v>0</v>
      </c>
      <c r="L44" s="213">
        <v>0</v>
      </c>
      <c r="M44" s="212">
        <f t="shared" si="12"/>
        <v>0</v>
      </c>
      <c r="N44" s="210">
        <v>37.799999999999997</v>
      </c>
      <c r="O44" s="66">
        <v>0</v>
      </c>
      <c r="P44" s="211">
        <f t="shared" si="13"/>
        <v>37.799999999999997</v>
      </c>
      <c r="Q44" s="70">
        <v>37.799999999999997</v>
      </c>
      <c r="R44" s="208">
        <v>0</v>
      </c>
      <c r="S44" s="207">
        <f t="shared" si="4"/>
        <v>0</v>
      </c>
      <c r="T44" s="206">
        <v>0</v>
      </c>
      <c r="U44" s="205">
        <v>0</v>
      </c>
      <c r="V44" s="204">
        <f t="shared" si="5"/>
        <v>1</v>
      </c>
      <c r="W44" s="203">
        <f t="shared" si="14"/>
        <v>37.799999999999997</v>
      </c>
    </row>
    <row r="45" spans="1:23" ht="15" x14ac:dyDescent="0.2">
      <c r="A45" s="405"/>
      <c r="B45" s="202" t="s">
        <v>13</v>
      </c>
      <c r="C45" s="158">
        <f t="shared" si="0"/>
        <v>1</v>
      </c>
      <c r="D45" s="153">
        <v>0</v>
      </c>
      <c r="E45" s="157">
        <v>0</v>
      </c>
      <c r="F45" s="149">
        <v>0</v>
      </c>
      <c r="G45" s="156">
        <v>0</v>
      </c>
      <c r="H45" s="155">
        <f t="shared" si="11"/>
        <v>0</v>
      </c>
      <c r="I45" s="153">
        <v>0</v>
      </c>
      <c r="J45" s="157">
        <v>0</v>
      </c>
      <c r="K45" s="149">
        <v>0</v>
      </c>
      <c r="L45" s="156">
        <v>0</v>
      </c>
      <c r="M45" s="155">
        <f t="shared" si="12"/>
        <v>0</v>
      </c>
      <c r="N45" s="153">
        <v>37.892499999999998</v>
      </c>
      <c r="O45" s="21">
        <v>0</v>
      </c>
      <c r="P45" s="154">
        <f t="shared" si="13"/>
        <v>37.892499999999998</v>
      </c>
      <c r="Q45" s="25">
        <v>37.892499999999998</v>
      </c>
      <c r="R45" s="151">
        <v>0</v>
      </c>
      <c r="S45" s="150">
        <f t="shared" si="4"/>
        <v>0</v>
      </c>
      <c r="T45" s="149">
        <v>0</v>
      </c>
      <c r="U45" s="148">
        <v>0</v>
      </c>
      <c r="V45" s="147">
        <f t="shared" si="5"/>
        <v>1</v>
      </c>
      <c r="W45" s="146">
        <f t="shared" si="14"/>
        <v>37.892499999999998</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37.222499999999997</v>
      </c>
      <c r="O46" s="54">
        <v>0</v>
      </c>
      <c r="P46" s="196">
        <f t="shared" si="13"/>
        <v>37.222499999999997</v>
      </c>
      <c r="Q46" s="58">
        <v>37.222499999999997</v>
      </c>
      <c r="R46" s="193">
        <v>0</v>
      </c>
      <c r="S46" s="192">
        <f t="shared" si="4"/>
        <v>0</v>
      </c>
      <c r="T46" s="191">
        <v>0</v>
      </c>
      <c r="U46" s="190">
        <v>0</v>
      </c>
      <c r="V46" s="189">
        <f t="shared" si="5"/>
        <v>1</v>
      </c>
      <c r="W46" s="188">
        <f t="shared" si="14"/>
        <v>37.222499999999997</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6.5549999999999997</v>
      </c>
      <c r="O47" s="43">
        <v>0</v>
      </c>
      <c r="P47" s="182">
        <f t="shared" si="13"/>
        <v>6.5549999999999997</v>
      </c>
      <c r="Q47" s="47">
        <v>6.5549999999999997</v>
      </c>
      <c r="R47" s="179">
        <v>0</v>
      </c>
      <c r="S47" s="178">
        <f t="shared" si="4"/>
        <v>0</v>
      </c>
      <c r="T47" s="177">
        <v>0</v>
      </c>
      <c r="U47" s="176">
        <v>0</v>
      </c>
      <c r="V47" s="175">
        <f t="shared" si="5"/>
        <v>1</v>
      </c>
      <c r="W47" s="174">
        <f t="shared" si="14"/>
        <v>6.5549999999999997</v>
      </c>
    </row>
    <row r="48" spans="1:23" ht="15" x14ac:dyDescent="0.2">
      <c r="A48" s="405"/>
      <c r="B48" s="173" t="s">
        <v>10</v>
      </c>
      <c r="C48" s="172">
        <f t="shared" si="0"/>
        <v>1</v>
      </c>
      <c r="D48" s="167">
        <f>SUM(D36:D47)</f>
        <v>0</v>
      </c>
      <c r="E48" s="171">
        <v>0</v>
      </c>
      <c r="F48" s="163">
        <f>SUM(F36:F47)</f>
        <v>0</v>
      </c>
      <c r="G48" s="170">
        <v>0</v>
      </c>
      <c r="H48" s="169">
        <f>SUM(H36:H47)</f>
        <v>0</v>
      </c>
      <c r="I48" s="167">
        <f>SUM(I36:I47)</f>
        <v>0</v>
      </c>
      <c r="J48" s="171">
        <v>0</v>
      </c>
      <c r="K48" s="163">
        <f>SUM(K36:K47)</f>
        <v>0</v>
      </c>
      <c r="L48" s="170">
        <v>0</v>
      </c>
      <c r="M48" s="169">
        <f>SUM(M36:M47)</f>
        <v>0</v>
      </c>
      <c r="N48" s="167">
        <f>SUM(N36:N47)</f>
        <v>381.92249999999996</v>
      </c>
      <c r="O48" s="32">
        <f>SUM(O36:O47)</f>
        <v>49.157499999999999</v>
      </c>
      <c r="P48" s="168">
        <f>SUM(P36:P47)</f>
        <v>332.76499999999993</v>
      </c>
      <c r="Q48" s="36">
        <f>SUM(Q36:Q47)</f>
        <v>381.92249999999996</v>
      </c>
      <c r="R48" s="165">
        <v>0</v>
      </c>
      <c r="S48" s="164">
        <f t="shared" si="4"/>
        <v>0</v>
      </c>
      <c r="T48" s="163">
        <f>SUM(T36:T47)</f>
        <v>49.157499999999999</v>
      </c>
      <c r="U48" s="162">
        <v>0</v>
      </c>
      <c r="V48" s="161">
        <f t="shared" si="5"/>
        <v>0</v>
      </c>
      <c r="W48" s="160">
        <f>SUM(W36:W47)</f>
        <v>332.76499999999993</v>
      </c>
    </row>
    <row r="49" spans="1:23" ht="15" x14ac:dyDescent="0.2">
      <c r="A49" s="405"/>
      <c r="B49" s="159" t="s">
        <v>9</v>
      </c>
      <c r="C49" s="158">
        <f t="shared" si="0"/>
        <v>1</v>
      </c>
      <c r="D49" s="153">
        <f>SUM(D39:D44)</f>
        <v>0</v>
      </c>
      <c r="E49" s="157">
        <v>0</v>
      </c>
      <c r="F49" s="149">
        <f>SUM(F39:F44)</f>
        <v>0</v>
      </c>
      <c r="G49" s="156">
        <v>0</v>
      </c>
      <c r="H49" s="155">
        <f>SUM(H39:H44)</f>
        <v>0</v>
      </c>
      <c r="I49" s="153">
        <f>SUM(I39:I44)</f>
        <v>0</v>
      </c>
      <c r="J49" s="157">
        <v>0</v>
      </c>
      <c r="K49" s="149">
        <f>SUM(K39:K44)</f>
        <v>0</v>
      </c>
      <c r="L49" s="156">
        <v>0</v>
      </c>
      <c r="M49" s="155">
        <f>SUM(M39:M44)</f>
        <v>0</v>
      </c>
      <c r="N49" s="153">
        <f>SUM(N39:N44)</f>
        <v>297.54750000000001</v>
      </c>
      <c r="O49" s="21">
        <f>SUM(O39:O44)</f>
        <v>49.157499999999999</v>
      </c>
      <c r="P49" s="154">
        <f>SUM(P39:P44)</f>
        <v>248.39</v>
      </c>
      <c r="Q49" s="25">
        <f>SUM(Q39:Q44)</f>
        <v>297.54750000000001</v>
      </c>
      <c r="R49" s="151">
        <v>0</v>
      </c>
      <c r="S49" s="150">
        <f t="shared" si="4"/>
        <v>0</v>
      </c>
      <c r="T49" s="149">
        <f>SUM(T39:T44)</f>
        <v>49.157499999999999</v>
      </c>
      <c r="U49" s="148">
        <v>0</v>
      </c>
      <c r="V49" s="147">
        <f t="shared" si="5"/>
        <v>0</v>
      </c>
      <c r="W49" s="146">
        <f>SUM(W39:W44)</f>
        <v>248.39</v>
      </c>
    </row>
    <row r="50" spans="1:23"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SUM(M36:M38,M45:M47)</f>
        <v>0</v>
      </c>
      <c r="N50" s="139">
        <f>SUM(N36:N38,N45:N47)</f>
        <v>84.375</v>
      </c>
      <c r="O50" s="10">
        <f>SUM(O36:O38,O45:O47)</f>
        <v>0</v>
      </c>
      <c r="P50" s="140">
        <f>SUM(P36:P38,P45:P47)</f>
        <v>84.375</v>
      </c>
      <c r="Q50" s="14">
        <f>SUM(Q36:Q38,Q45:Q47)</f>
        <v>84.375</v>
      </c>
      <c r="R50" s="137">
        <v>0</v>
      </c>
      <c r="S50" s="136">
        <f t="shared" si="4"/>
        <v>0</v>
      </c>
      <c r="T50" s="135">
        <f>SUM(T36:T38,T45:T47)</f>
        <v>0</v>
      </c>
      <c r="U50" s="134">
        <v>0</v>
      </c>
      <c r="V50" s="133">
        <f t="shared" si="5"/>
        <v>1</v>
      </c>
      <c r="W50" s="132">
        <f>SUM(W36:W38,W45:W47)</f>
        <v>84.375</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2:W62"/>
    <mergeCell ref="A59:W59"/>
    <mergeCell ref="A55:W55"/>
    <mergeCell ref="A6:A20"/>
    <mergeCell ref="A21:A35"/>
    <mergeCell ref="A36:A50"/>
    <mergeCell ref="A56:W56"/>
    <mergeCell ref="A57:W57"/>
    <mergeCell ref="A58:W58"/>
    <mergeCell ref="A60:W60"/>
    <mergeCell ref="A61:W61"/>
    <mergeCell ref="B52:W52"/>
    <mergeCell ref="B53:W53"/>
    <mergeCell ref="V3:V4"/>
    <mergeCell ref="W3:W4"/>
    <mergeCell ref="T3:U4"/>
    <mergeCell ref="Q3:R4"/>
    <mergeCell ref="A3:A5"/>
    <mergeCell ref="B3:B5"/>
    <mergeCell ref="D4:E4"/>
    <mergeCell ref="F4:G4"/>
    <mergeCell ref="S3:S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105</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1006</v>
      </c>
      <c r="C5" s="92">
        <v>3502.75</v>
      </c>
      <c r="D5" s="89">
        <v>3396.2425000000003</v>
      </c>
      <c r="E5" s="88">
        <v>1500</v>
      </c>
      <c r="F5" s="87">
        <f t="shared" ref="F5:F16" si="0">E5-D5</f>
        <v>-1896.2425000000003</v>
      </c>
      <c r="G5" s="92">
        <v>1360.9166666666667</v>
      </c>
      <c r="H5" s="89">
        <v>1734.72</v>
      </c>
      <c r="I5" s="88">
        <v>1500</v>
      </c>
      <c r="J5" s="361">
        <f t="shared" ref="J5:J16" si="1">I5-H5</f>
        <v>-234.72000000000003</v>
      </c>
      <c r="K5" s="90">
        <v>1150.75</v>
      </c>
      <c r="L5" s="89">
        <v>1104.9524999999999</v>
      </c>
      <c r="M5" s="88">
        <v>1500</v>
      </c>
      <c r="N5" s="360">
        <f t="shared" ref="N5:N16" si="2">M5-L5</f>
        <v>395.04750000000013</v>
      </c>
    </row>
    <row r="6" spans="1:15" x14ac:dyDescent="0.2">
      <c r="A6" s="73" t="s">
        <v>21</v>
      </c>
      <c r="B6" s="355">
        <v>1006</v>
      </c>
      <c r="C6" s="70">
        <v>3139.75</v>
      </c>
      <c r="D6" s="67">
        <v>2295.73</v>
      </c>
      <c r="E6" s="66">
        <v>1500</v>
      </c>
      <c r="F6" s="65">
        <f t="shared" si="0"/>
        <v>-795.73</v>
      </c>
      <c r="G6" s="70">
        <v>1288.5</v>
      </c>
      <c r="H6" s="67">
        <v>795.06499999999994</v>
      </c>
      <c r="I6" s="66">
        <v>1500</v>
      </c>
      <c r="J6" s="353">
        <f t="shared" si="1"/>
        <v>704.93500000000006</v>
      </c>
      <c r="K6" s="68">
        <v>1210</v>
      </c>
      <c r="L6" s="67">
        <v>844.5</v>
      </c>
      <c r="M6" s="66">
        <v>1500</v>
      </c>
      <c r="N6" s="352">
        <f t="shared" si="2"/>
        <v>655.5</v>
      </c>
    </row>
    <row r="7" spans="1:15" x14ac:dyDescent="0.2">
      <c r="A7" s="84" t="s">
        <v>20</v>
      </c>
      <c r="B7" s="359">
        <v>1006</v>
      </c>
      <c r="C7" s="81">
        <v>2939.25</v>
      </c>
      <c r="D7" s="78">
        <v>2088.73</v>
      </c>
      <c r="E7" s="77">
        <v>1006</v>
      </c>
      <c r="F7" s="76">
        <f t="shared" si="0"/>
        <v>-1082.73</v>
      </c>
      <c r="G7" s="81">
        <v>1249.0833333333333</v>
      </c>
      <c r="H7" s="78">
        <v>904.37750000000005</v>
      </c>
      <c r="I7" s="77">
        <v>1089.48</v>
      </c>
      <c r="J7" s="357">
        <f t="shared" si="1"/>
        <v>185.10249999999996</v>
      </c>
      <c r="K7" s="79">
        <v>1139</v>
      </c>
      <c r="L7" s="78">
        <v>1127.7774999999999</v>
      </c>
      <c r="M7" s="77">
        <v>1006</v>
      </c>
      <c r="N7" s="356">
        <f t="shared" si="2"/>
        <v>-121.77749999999992</v>
      </c>
    </row>
    <row r="8" spans="1:15" x14ac:dyDescent="0.2">
      <c r="A8" s="61" t="s">
        <v>19</v>
      </c>
      <c r="B8" s="343">
        <v>1006</v>
      </c>
      <c r="C8" s="58">
        <v>2116.75</v>
      </c>
      <c r="D8" s="55">
        <v>1350.7525000000001</v>
      </c>
      <c r="E8" s="54">
        <v>1006</v>
      </c>
      <c r="F8" s="53">
        <f t="shared" si="0"/>
        <v>-344.75250000000005</v>
      </c>
      <c r="G8" s="58">
        <v>1276.0833333333333</v>
      </c>
      <c r="H8" s="55">
        <v>1273.6400000000001</v>
      </c>
      <c r="I8" s="54">
        <v>1400.2716666666668</v>
      </c>
      <c r="J8" s="341">
        <f t="shared" si="1"/>
        <v>126.63166666666666</v>
      </c>
      <c r="K8" s="56">
        <v>2282.25</v>
      </c>
      <c r="L8" s="55">
        <v>2282.25</v>
      </c>
      <c r="M8" s="54">
        <v>1892.9</v>
      </c>
      <c r="N8" s="340">
        <f t="shared" si="2"/>
        <v>-389.34999999999991</v>
      </c>
    </row>
    <row r="9" spans="1:15" x14ac:dyDescent="0.2">
      <c r="A9" s="73" t="s">
        <v>18</v>
      </c>
      <c r="B9" s="355">
        <v>1006</v>
      </c>
      <c r="C9" s="70">
        <v>4736.75</v>
      </c>
      <c r="D9" s="67">
        <v>4860.8575000000001</v>
      </c>
      <c r="E9" s="66">
        <v>3982.7325000000001</v>
      </c>
      <c r="F9" s="65">
        <f t="shared" si="0"/>
        <v>-878.125</v>
      </c>
      <c r="G9" s="70">
        <v>5074.666666666667</v>
      </c>
      <c r="H9" s="67">
        <v>5422.6025</v>
      </c>
      <c r="I9" s="66">
        <v>4995.5066666666671</v>
      </c>
      <c r="J9" s="353">
        <f t="shared" si="1"/>
        <v>-427.09583333333285</v>
      </c>
      <c r="K9" s="68">
        <v>6881.25</v>
      </c>
      <c r="L9" s="67">
        <v>6969.8174999999992</v>
      </c>
      <c r="M9" s="66">
        <v>6034.23</v>
      </c>
      <c r="N9" s="352">
        <f t="shared" si="2"/>
        <v>-935.58749999999964</v>
      </c>
    </row>
    <row r="10" spans="1:15" x14ac:dyDescent="0.2">
      <c r="A10" s="73" t="s">
        <v>17</v>
      </c>
      <c r="B10" s="355">
        <v>1006</v>
      </c>
      <c r="C10" s="70">
        <v>8260.5</v>
      </c>
      <c r="D10" s="67">
        <v>8430</v>
      </c>
      <c r="E10" s="66">
        <v>8430</v>
      </c>
      <c r="F10" s="65">
        <f t="shared" si="0"/>
        <v>0</v>
      </c>
      <c r="G10" s="70">
        <v>7829.833333333333</v>
      </c>
      <c r="H10" s="67">
        <v>8430</v>
      </c>
      <c r="I10" s="66">
        <v>8346.6441666666669</v>
      </c>
      <c r="J10" s="353">
        <f t="shared" si="1"/>
        <v>-83.355833333333067</v>
      </c>
      <c r="K10" s="68">
        <v>7315.25</v>
      </c>
      <c r="L10" s="67">
        <v>8430</v>
      </c>
      <c r="M10" s="66">
        <v>8291.31</v>
      </c>
      <c r="N10" s="352">
        <f t="shared" si="2"/>
        <v>-138.69000000000051</v>
      </c>
    </row>
    <row r="11" spans="1:15" x14ac:dyDescent="0.2">
      <c r="A11" s="73" t="s">
        <v>16</v>
      </c>
      <c r="B11" s="355">
        <v>1006</v>
      </c>
      <c r="C11" s="70">
        <v>6940.25</v>
      </c>
      <c r="D11" s="67">
        <v>7616.5</v>
      </c>
      <c r="E11" s="66">
        <v>7000</v>
      </c>
      <c r="F11" s="65">
        <f t="shared" si="0"/>
        <v>-616.5</v>
      </c>
      <c r="G11" s="70">
        <v>5862.5</v>
      </c>
      <c r="H11" s="67">
        <v>6096.416666666667</v>
      </c>
      <c r="I11" s="66">
        <v>6993.9308333333329</v>
      </c>
      <c r="J11" s="353">
        <f t="shared" si="1"/>
        <v>897.51416666666591</v>
      </c>
      <c r="K11" s="68">
        <v>4553</v>
      </c>
      <c r="L11" s="67">
        <v>6063.5</v>
      </c>
      <c r="M11" s="66">
        <v>6711.4250000000002</v>
      </c>
      <c r="N11" s="352">
        <f t="shared" si="2"/>
        <v>647.92500000000018</v>
      </c>
    </row>
    <row r="12" spans="1:15" x14ac:dyDescent="0.2">
      <c r="A12" s="73" t="s">
        <v>15</v>
      </c>
      <c r="B12" s="355">
        <v>1006</v>
      </c>
      <c r="C12" s="70">
        <v>3820.5</v>
      </c>
      <c r="D12" s="67">
        <v>3894.75</v>
      </c>
      <c r="E12" s="66">
        <v>4000</v>
      </c>
      <c r="F12" s="65">
        <f t="shared" si="0"/>
        <v>105.25</v>
      </c>
      <c r="G12" s="70">
        <v>2359.6666666666665</v>
      </c>
      <c r="H12" s="67">
        <v>2641.5650000000001</v>
      </c>
      <c r="I12" s="66">
        <v>4000</v>
      </c>
      <c r="J12" s="353">
        <f t="shared" si="1"/>
        <v>1358.4349999999999</v>
      </c>
      <c r="K12" s="68">
        <v>1638</v>
      </c>
      <c r="L12" s="67">
        <v>1995.3675000000001</v>
      </c>
      <c r="M12" s="66">
        <v>3945.4724999999999</v>
      </c>
      <c r="N12" s="352">
        <f t="shared" si="2"/>
        <v>1950.1049999999998</v>
      </c>
    </row>
    <row r="13" spans="1:15" x14ac:dyDescent="0.2">
      <c r="A13" s="50" t="s">
        <v>14</v>
      </c>
      <c r="B13" s="351">
        <v>1006</v>
      </c>
      <c r="C13" s="47">
        <v>2041.75</v>
      </c>
      <c r="D13" s="44">
        <v>2884.0825</v>
      </c>
      <c r="E13" s="43">
        <v>2803.29</v>
      </c>
      <c r="F13" s="42">
        <f t="shared" si="0"/>
        <v>-80.792500000000018</v>
      </c>
      <c r="G13" s="47">
        <v>1270.5</v>
      </c>
      <c r="H13" s="44">
        <v>1461.4741666666669</v>
      </c>
      <c r="I13" s="43">
        <v>2940.8941666666665</v>
      </c>
      <c r="J13" s="349">
        <f t="shared" si="1"/>
        <v>1479.4199999999996</v>
      </c>
      <c r="K13" s="45">
        <v>694</v>
      </c>
      <c r="L13" s="44">
        <v>920.28250000000003</v>
      </c>
      <c r="M13" s="43">
        <v>1796.7825</v>
      </c>
      <c r="N13" s="348">
        <f t="shared" si="2"/>
        <v>876.5</v>
      </c>
    </row>
    <row r="14" spans="1:15" x14ac:dyDescent="0.2">
      <c r="A14" s="62" t="s">
        <v>13</v>
      </c>
      <c r="B14" s="347">
        <v>1006</v>
      </c>
      <c r="C14" s="25">
        <v>2007</v>
      </c>
      <c r="D14" s="22">
        <v>1986.6550000000002</v>
      </c>
      <c r="E14" s="21">
        <v>2000</v>
      </c>
      <c r="F14" s="20">
        <f t="shared" si="0"/>
        <v>13.3449999999998</v>
      </c>
      <c r="G14" s="25">
        <v>1449.75</v>
      </c>
      <c r="H14" s="22">
        <v>1796.1500000000003</v>
      </c>
      <c r="I14" s="21">
        <v>2000</v>
      </c>
      <c r="J14" s="345">
        <f t="shared" si="1"/>
        <v>203.84999999999968</v>
      </c>
      <c r="K14" s="23">
        <v>887.75</v>
      </c>
      <c r="L14" s="22">
        <v>1108.9749999999999</v>
      </c>
      <c r="M14" s="21">
        <v>1714.0650000000001</v>
      </c>
      <c r="N14" s="344">
        <f t="shared" si="2"/>
        <v>605.09000000000015</v>
      </c>
    </row>
    <row r="15" spans="1:15" x14ac:dyDescent="0.2">
      <c r="A15" s="61" t="s">
        <v>12</v>
      </c>
      <c r="B15" s="343">
        <v>1006</v>
      </c>
      <c r="C15" s="58">
        <v>2254.5</v>
      </c>
      <c r="D15" s="55">
        <v>2011.4050000000002</v>
      </c>
      <c r="E15" s="54">
        <v>1500</v>
      </c>
      <c r="F15" s="53">
        <f t="shared" si="0"/>
        <v>-511.4050000000002</v>
      </c>
      <c r="G15" s="58">
        <v>1716.3333333333333</v>
      </c>
      <c r="H15" s="55">
        <v>2034.0308333333332</v>
      </c>
      <c r="I15" s="54">
        <v>1500</v>
      </c>
      <c r="J15" s="341">
        <f t="shared" si="1"/>
        <v>-534.03083333333325</v>
      </c>
      <c r="K15" s="56">
        <v>979.5</v>
      </c>
      <c r="L15" s="55">
        <v>1264.665</v>
      </c>
      <c r="M15" s="54">
        <v>1500</v>
      </c>
      <c r="N15" s="340">
        <f t="shared" si="2"/>
        <v>235.33500000000004</v>
      </c>
    </row>
    <row r="16" spans="1:15" ht="13.5" thickBot="1" x14ac:dyDescent="0.25">
      <c r="A16" s="339" t="s">
        <v>11</v>
      </c>
      <c r="B16" s="338">
        <v>1006</v>
      </c>
      <c r="C16" s="14">
        <v>2189.5</v>
      </c>
      <c r="D16" s="11">
        <v>2002.3300000000002</v>
      </c>
      <c r="E16" s="10">
        <v>1500</v>
      </c>
      <c r="F16" s="9">
        <f t="shared" si="0"/>
        <v>-502.33000000000015</v>
      </c>
      <c r="G16" s="14">
        <v>1847</v>
      </c>
      <c r="H16" s="11">
        <v>2214.4683333333332</v>
      </c>
      <c r="I16" s="10">
        <v>1500</v>
      </c>
      <c r="J16" s="336">
        <f t="shared" si="1"/>
        <v>-714.46833333333325</v>
      </c>
      <c r="K16" s="12">
        <v>1023.25</v>
      </c>
      <c r="L16" s="11">
        <v>1147.915</v>
      </c>
      <c r="M16" s="10">
        <v>1500</v>
      </c>
      <c r="N16" s="335">
        <f t="shared" si="2"/>
        <v>352.08500000000004</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B2:B3"/>
    <mergeCell ref="A25:N25"/>
    <mergeCell ref="A26:N26"/>
    <mergeCell ref="A27:N27"/>
    <mergeCell ref="A2:A4"/>
    <mergeCell ref="B18:N18"/>
    <mergeCell ref="B19:N19"/>
    <mergeCell ref="A21:N21"/>
    <mergeCell ref="A22:N22"/>
    <mergeCell ref="A23:N23"/>
  </mergeCells>
  <pageMargins left="0.7" right="0.3" top="0.3" bottom="0.7" header="0.3" footer="0.3"/>
  <pageSetup paperSize="3" orientation="landscape" r:id="rId1"/>
  <headerFooter>
    <oddFooter>&amp;L&amp;Z&amp;F
Tab: &amp;A&amp;R&amp;D &amp;T
Page &amp;P of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LwrTwin!A1</f>
        <v>FIIP DIVERSION: Lower Twin Feeder Canal</v>
      </c>
      <c r="C1" s="129"/>
      <c r="D1" s="129"/>
      <c r="E1" s="129"/>
      <c r="F1" s="129"/>
      <c r="G1" s="129"/>
      <c r="H1" s="129"/>
      <c r="I1" s="129"/>
      <c r="J1" s="129"/>
      <c r="K1" s="129"/>
      <c r="L1" s="129"/>
      <c r="M1" s="129"/>
      <c r="N1" s="129"/>
      <c r="O1" s="129"/>
    </row>
    <row r="2" spans="2:15" ht="23.25" x14ac:dyDescent="0.35">
      <c r="B2" s="130" t="str">
        <f>LwrTwin!A2</f>
        <v>0 Acres</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250</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308</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249</v>
      </c>
      <c r="U3" s="280"/>
      <c r="V3" s="279"/>
      <c r="W3" s="281" t="s">
        <v>248</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11.147500000000001</v>
      </c>
      <c r="R8" s="77">
        <v>0</v>
      </c>
      <c r="S8" s="226">
        <f t="shared" si="4"/>
        <v>11.147500000000001</v>
      </c>
      <c r="T8" s="225">
        <v>0</v>
      </c>
      <c r="U8" s="77">
        <v>0</v>
      </c>
      <c r="V8" s="224">
        <f t="shared" si="5"/>
        <v>0</v>
      </c>
      <c r="W8" s="225">
        <v>2.382499999999999</v>
      </c>
      <c r="X8" s="77">
        <v>0</v>
      </c>
      <c r="Y8" s="224">
        <f t="shared" si="6"/>
        <v>2.382499999999999</v>
      </c>
      <c r="Z8" s="81">
        <v>13.53</v>
      </c>
      <c r="AA8" s="223">
        <v>1.5095011310101578E-2</v>
      </c>
      <c r="AB8" s="222">
        <f t="shared" si="7"/>
        <v>0</v>
      </c>
      <c r="AC8" s="221">
        <v>0</v>
      </c>
      <c r="AD8" s="220">
        <v>0</v>
      </c>
      <c r="AE8" s="219">
        <f t="shared" si="8"/>
        <v>1</v>
      </c>
      <c r="AF8" s="218">
        <f t="shared" si="9"/>
        <v>13.53</v>
      </c>
    </row>
    <row r="9" spans="1:33" ht="15" x14ac:dyDescent="0.2">
      <c r="A9" s="405"/>
      <c r="B9" s="201" t="s">
        <v>19</v>
      </c>
      <c r="C9" s="200">
        <f t="shared" si="0"/>
        <v>0.64</v>
      </c>
      <c r="D9" s="195">
        <v>11.955216</v>
      </c>
      <c r="E9" s="199">
        <v>1.3338072485935503E-2</v>
      </c>
      <c r="F9" s="191">
        <v>9.3012480000000011</v>
      </c>
      <c r="G9" s="198">
        <v>1.0377120659740531E-2</v>
      </c>
      <c r="H9" s="197">
        <f t="shared" si="1"/>
        <v>2.653967999999999</v>
      </c>
      <c r="I9" s="195">
        <v>18.680025000000001</v>
      </c>
      <c r="J9" s="199">
        <v>2.0840738259274225E-2</v>
      </c>
      <c r="K9" s="191">
        <v>14.533200000000001</v>
      </c>
      <c r="L9" s="198">
        <v>1.6214251030844579E-2</v>
      </c>
      <c r="M9" s="197">
        <f t="shared" si="2"/>
        <v>4.1468249999999998</v>
      </c>
      <c r="N9" s="195">
        <v>0</v>
      </c>
      <c r="O9" s="54">
        <v>0</v>
      </c>
      <c r="P9" s="196">
        <f t="shared" si="3"/>
        <v>0</v>
      </c>
      <c r="Q9" s="195">
        <v>8.25</v>
      </c>
      <c r="R9" s="54">
        <v>9.7500000000000003E-2</v>
      </c>
      <c r="S9" s="196">
        <f t="shared" si="4"/>
        <v>8.1524999999999999</v>
      </c>
      <c r="T9" s="195">
        <v>4.0850000000000009</v>
      </c>
      <c r="U9" s="54">
        <v>16.417500000000004</v>
      </c>
      <c r="V9" s="194">
        <f t="shared" si="5"/>
        <v>-12.332500000000003</v>
      </c>
      <c r="W9" s="195">
        <v>8.1925000000000008</v>
      </c>
      <c r="X9" s="54">
        <v>3.907464629637758E-16</v>
      </c>
      <c r="Y9" s="194">
        <f t="shared" si="6"/>
        <v>8.1925000000000008</v>
      </c>
      <c r="Z9" s="58">
        <v>20.527500000000003</v>
      </c>
      <c r="AA9" s="193">
        <v>2.2901910175026623E-2</v>
      </c>
      <c r="AB9" s="192">
        <f t="shared" si="7"/>
        <v>0.58239999999999992</v>
      </c>
      <c r="AC9" s="191">
        <v>16.515000000000004</v>
      </c>
      <c r="AD9" s="190">
        <v>1.8425285262323388E-2</v>
      </c>
      <c r="AE9" s="189">
        <f t="shared" si="8"/>
        <v>0.56319999999999992</v>
      </c>
      <c r="AF9" s="188">
        <f t="shared" si="9"/>
        <v>4.0124999999999993</v>
      </c>
    </row>
    <row r="10" spans="1:33" ht="15" x14ac:dyDescent="0.2">
      <c r="A10" s="405"/>
      <c r="B10" s="217" t="s">
        <v>18</v>
      </c>
      <c r="C10" s="215">
        <f t="shared" si="0"/>
        <v>0.68000000000000016</v>
      </c>
      <c r="D10" s="210">
        <v>8.4404320000000013</v>
      </c>
      <c r="E10" s="214">
        <v>9.4167344051842797E-3</v>
      </c>
      <c r="F10" s="206">
        <v>36.719320000000003</v>
      </c>
      <c r="G10" s="213">
        <v>4.0966633099517792E-2</v>
      </c>
      <c r="H10" s="212">
        <f t="shared" si="1"/>
        <v>-28.278888000000002</v>
      </c>
      <c r="I10" s="210">
        <v>12.4124</v>
      </c>
      <c r="J10" s="214">
        <v>1.384813883115335E-2</v>
      </c>
      <c r="K10" s="206">
        <v>53.999000000000002</v>
      </c>
      <c r="L10" s="213">
        <v>6.0245048675761456E-2</v>
      </c>
      <c r="M10" s="212">
        <f t="shared" si="2"/>
        <v>-41.586600000000004</v>
      </c>
      <c r="N10" s="210">
        <v>0</v>
      </c>
      <c r="O10" s="66">
        <v>0</v>
      </c>
      <c r="P10" s="211">
        <f t="shared" si="3"/>
        <v>0</v>
      </c>
      <c r="Q10" s="210">
        <v>9.3424999999999994</v>
      </c>
      <c r="R10" s="66">
        <v>0.19500000000000001</v>
      </c>
      <c r="S10" s="211">
        <f t="shared" si="4"/>
        <v>9.1474999999999991</v>
      </c>
      <c r="T10" s="210">
        <v>2.8699999999999997</v>
      </c>
      <c r="U10" s="66">
        <v>61.167500000000004</v>
      </c>
      <c r="V10" s="209">
        <f t="shared" si="5"/>
        <v>-58.297500000000007</v>
      </c>
      <c r="W10" s="210">
        <v>1.4274999999999998</v>
      </c>
      <c r="X10" s="66">
        <v>0</v>
      </c>
      <c r="Y10" s="209">
        <f t="shared" si="6"/>
        <v>1.4274999999999998</v>
      </c>
      <c r="Z10" s="70">
        <v>13.639999999999999</v>
      </c>
      <c r="AA10" s="208">
        <v>1.5217734979289394E-2</v>
      </c>
      <c r="AB10" s="207">
        <f t="shared" si="7"/>
        <v>0.61880000000000013</v>
      </c>
      <c r="AC10" s="206">
        <v>61.362500000000004</v>
      </c>
      <c r="AD10" s="205">
        <v>6.8460282586092575E-2</v>
      </c>
      <c r="AE10" s="204">
        <f t="shared" si="8"/>
        <v>0.59840000000000004</v>
      </c>
      <c r="AF10" s="203">
        <f t="shared" si="9"/>
        <v>-47.722500000000004</v>
      </c>
    </row>
    <row r="11" spans="1:33" ht="15" x14ac:dyDescent="0.2">
      <c r="A11" s="405"/>
      <c r="B11" s="217" t="s">
        <v>17</v>
      </c>
      <c r="C11" s="215">
        <f t="shared" si="0"/>
        <v>0.72999999999999976</v>
      </c>
      <c r="D11" s="210">
        <v>96.399894500000002</v>
      </c>
      <c r="E11" s="214">
        <v>0.10755044329416844</v>
      </c>
      <c r="F11" s="206">
        <v>128.52657400000001</v>
      </c>
      <c r="G11" s="213">
        <v>0.14339320555489651</v>
      </c>
      <c r="H11" s="212">
        <f t="shared" si="1"/>
        <v>-32.126679500000009</v>
      </c>
      <c r="I11" s="210">
        <v>132.05465000000004</v>
      </c>
      <c r="J11" s="214">
        <v>0.14732937437557325</v>
      </c>
      <c r="K11" s="206">
        <v>176.06380000000001</v>
      </c>
      <c r="L11" s="213">
        <v>0.1964290487053377</v>
      </c>
      <c r="M11" s="212">
        <f t="shared" si="2"/>
        <v>-44.009149999999977</v>
      </c>
      <c r="N11" s="210">
        <v>0</v>
      </c>
      <c r="O11" s="66">
        <v>0</v>
      </c>
      <c r="P11" s="211">
        <f t="shared" si="3"/>
        <v>0</v>
      </c>
      <c r="Q11" s="210">
        <v>6.0150000000000006</v>
      </c>
      <c r="R11" s="66">
        <v>0.4325</v>
      </c>
      <c r="S11" s="211">
        <f t="shared" si="4"/>
        <v>5.5825000000000005</v>
      </c>
      <c r="T11" s="210">
        <v>133.70250000000004</v>
      </c>
      <c r="U11" s="66">
        <v>199.64000000000001</v>
      </c>
      <c r="V11" s="209">
        <f t="shared" si="5"/>
        <v>-65.937499999999972</v>
      </c>
      <c r="W11" s="210">
        <v>5.3974999999999991</v>
      </c>
      <c r="X11" s="66">
        <v>0</v>
      </c>
      <c r="Y11" s="209">
        <f t="shared" si="6"/>
        <v>5.3974999999999991</v>
      </c>
      <c r="Z11" s="70">
        <v>145.11500000000004</v>
      </c>
      <c r="AA11" s="208">
        <v>0.16190041140172884</v>
      </c>
      <c r="AB11" s="207">
        <f t="shared" si="7"/>
        <v>0.66429999999999989</v>
      </c>
      <c r="AC11" s="206">
        <v>200.07250000000002</v>
      </c>
      <c r="AD11" s="205">
        <v>0.22321482807424739</v>
      </c>
      <c r="AE11" s="204">
        <f t="shared" si="8"/>
        <v>0.64239999999999997</v>
      </c>
      <c r="AF11" s="203">
        <f t="shared" si="9"/>
        <v>-54.957499999999982</v>
      </c>
    </row>
    <row r="12" spans="1:33" ht="15" x14ac:dyDescent="0.2">
      <c r="A12" s="405"/>
      <c r="B12" s="217" t="s">
        <v>16</v>
      </c>
      <c r="C12" s="215">
        <f t="shared" si="0"/>
        <v>0.72999999999999987</v>
      </c>
      <c r="D12" s="210">
        <v>180.26112650000002</v>
      </c>
      <c r="E12" s="214">
        <v>0.20111188050917603</v>
      </c>
      <c r="F12" s="206">
        <v>240.89196999999999</v>
      </c>
      <c r="G12" s="213">
        <v>0.26875587433563708</v>
      </c>
      <c r="H12" s="212">
        <f t="shared" si="1"/>
        <v>-60.630843499999969</v>
      </c>
      <c r="I12" s="210">
        <v>246.93305000000007</v>
      </c>
      <c r="J12" s="214">
        <v>0.27549572672489869</v>
      </c>
      <c r="K12" s="206">
        <v>329.98899999999998</v>
      </c>
      <c r="L12" s="213">
        <v>0.36815873196662618</v>
      </c>
      <c r="M12" s="212">
        <f t="shared" si="2"/>
        <v>-83.05594999999991</v>
      </c>
      <c r="N12" s="210">
        <v>0</v>
      </c>
      <c r="O12" s="66">
        <v>0</v>
      </c>
      <c r="P12" s="211">
        <f t="shared" si="3"/>
        <v>0</v>
      </c>
      <c r="Q12" s="210">
        <v>0.97250000000000014</v>
      </c>
      <c r="R12" s="66">
        <v>0.88749999999999996</v>
      </c>
      <c r="S12" s="211">
        <f t="shared" si="4"/>
        <v>8.5000000000000187E-2</v>
      </c>
      <c r="T12" s="210">
        <v>214.0625</v>
      </c>
      <c r="U12" s="66">
        <v>355.94</v>
      </c>
      <c r="V12" s="209">
        <f t="shared" si="5"/>
        <v>-141.8775</v>
      </c>
      <c r="W12" s="210">
        <v>56.320000000000078</v>
      </c>
      <c r="X12" s="66">
        <v>18.159999999999972</v>
      </c>
      <c r="Y12" s="209">
        <f t="shared" si="6"/>
        <v>38.16000000000011</v>
      </c>
      <c r="Z12" s="70">
        <v>271.35500000000008</v>
      </c>
      <c r="AA12" s="208">
        <v>0.30274255684054802</v>
      </c>
      <c r="AB12" s="207">
        <f t="shared" si="7"/>
        <v>0.66429999999999989</v>
      </c>
      <c r="AC12" s="206">
        <v>374.98749999999995</v>
      </c>
      <c r="AD12" s="205">
        <v>0.41836219541662062</v>
      </c>
      <c r="AE12" s="204">
        <f t="shared" si="8"/>
        <v>0.64240000000000008</v>
      </c>
      <c r="AF12" s="203">
        <f t="shared" si="9"/>
        <v>-103.63249999999988</v>
      </c>
    </row>
    <row r="13" spans="1:33" ht="15" x14ac:dyDescent="0.2">
      <c r="A13" s="405"/>
      <c r="B13" s="217" t="s">
        <v>15</v>
      </c>
      <c r="C13" s="215">
        <f t="shared" si="0"/>
        <v>0.78</v>
      </c>
      <c r="D13" s="210">
        <v>137.246928</v>
      </c>
      <c r="E13" s="214">
        <v>0.15312224171742031</v>
      </c>
      <c r="F13" s="206">
        <v>177.707244</v>
      </c>
      <c r="G13" s="213">
        <v>0.19826258939638547</v>
      </c>
      <c r="H13" s="212">
        <f t="shared" si="1"/>
        <v>-40.460316000000006</v>
      </c>
      <c r="I13" s="210">
        <v>175.95759999999999</v>
      </c>
      <c r="J13" s="214">
        <v>0.19631056630438501</v>
      </c>
      <c r="K13" s="206">
        <v>227.82980000000001</v>
      </c>
      <c r="L13" s="213">
        <v>0.25418280691844292</v>
      </c>
      <c r="M13" s="212">
        <f t="shared" si="2"/>
        <v>-51.872200000000021</v>
      </c>
      <c r="N13" s="210">
        <v>0</v>
      </c>
      <c r="O13" s="66">
        <v>0</v>
      </c>
      <c r="P13" s="211">
        <f t="shared" si="3"/>
        <v>0</v>
      </c>
      <c r="Q13" s="210">
        <v>5.5725000000000007</v>
      </c>
      <c r="R13" s="66">
        <v>1.1624999999999999</v>
      </c>
      <c r="S13" s="211">
        <f t="shared" si="4"/>
        <v>4.410000000000001</v>
      </c>
      <c r="T13" s="210">
        <v>177.97499999999999</v>
      </c>
      <c r="U13" s="66">
        <v>110.79249999999999</v>
      </c>
      <c r="V13" s="209">
        <f t="shared" si="5"/>
        <v>67.182500000000005</v>
      </c>
      <c r="W13" s="210">
        <v>117.265</v>
      </c>
      <c r="X13" s="66">
        <v>146.94250000000002</v>
      </c>
      <c r="Y13" s="209">
        <f t="shared" si="6"/>
        <v>-29.677500000000023</v>
      </c>
      <c r="Z13" s="70">
        <v>300.8125</v>
      </c>
      <c r="AA13" s="208">
        <v>0.33560739761418562</v>
      </c>
      <c r="AB13" s="207">
        <f t="shared" si="7"/>
        <v>0.45625407188863493</v>
      </c>
      <c r="AC13" s="206">
        <v>258.89750000000004</v>
      </c>
      <c r="AD13" s="205">
        <v>0.28884409877095785</v>
      </c>
      <c r="AE13" s="204">
        <f t="shared" si="8"/>
        <v>0.6863999999999999</v>
      </c>
      <c r="AF13" s="203">
        <f t="shared" si="9"/>
        <v>41.914999999999964</v>
      </c>
    </row>
    <row r="14" spans="1:33" ht="15" x14ac:dyDescent="0.2">
      <c r="A14" s="405"/>
      <c r="B14" s="262" t="s">
        <v>14</v>
      </c>
      <c r="C14" s="186">
        <f t="shared" si="0"/>
        <v>0.78</v>
      </c>
      <c r="D14" s="181">
        <v>84.53540550000001</v>
      </c>
      <c r="E14" s="185">
        <v>9.4313592174909339E-2</v>
      </c>
      <c r="F14" s="177">
        <v>89.142768000000004</v>
      </c>
      <c r="G14" s="184">
        <v>9.9453886132189695E-2</v>
      </c>
      <c r="H14" s="183">
        <f t="shared" si="1"/>
        <v>-4.6073624999999936</v>
      </c>
      <c r="I14" s="181">
        <v>108.378725</v>
      </c>
      <c r="J14" s="185">
        <v>0.12091486176270427</v>
      </c>
      <c r="K14" s="177">
        <v>114.2856</v>
      </c>
      <c r="L14" s="184">
        <v>0.12750498222075601</v>
      </c>
      <c r="M14" s="183">
        <f t="shared" si="2"/>
        <v>-5.9068749999999994</v>
      </c>
      <c r="N14" s="181">
        <v>0</v>
      </c>
      <c r="O14" s="43">
        <v>0</v>
      </c>
      <c r="P14" s="182">
        <f t="shared" si="3"/>
        <v>0</v>
      </c>
      <c r="Q14" s="181">
        <v>8.42</v>
      </c>
      <c r="R14" s="43">
        <v>1.18</v>
      </c>
      <c r="S14" s="182">
        <f t="shared" si="4"/>
        <v>7.24</v>
      </c>
      <c r="T14" s="181">
        <v>32.175000000000004</v>
      </c>
      <c r="U14" s="43">
        <v>29.892499999999998</v>
      </c>
      <c r="V14" s="180">
        <f t="shared" si="5"/>
        <v>2.282500000000006</v>
      </c>
      <c r="W14" s="181">
        <v>93.232500000000016</v>
      </c>
      <c r="X14" s="43">
        <v>98.797499999999999</v>
      </c>
      <c r="Y14" s="180">
        <f t="shared" si="6"/>
        <v>-5.5649999999999835</v>
      </c>
      <c r="Z14" s="47">
        <v>133.82750000000001</v>
      </c>
      <c r="AA14" s="179">
        <v>0.14930728943847887</v>
      </c>
      <c r="AB14" s="178">
        <f t="shared" si="7"/>
        <v>0.63167439801236669</v>
      </c>
      <c r="AC14" s="177">
        <v>129.87</v>
      </c>
      <c r="AD14" s="176">
        <v>0.14489202525085909</v>
      </c>
      <c r="AE14" s="175">
        <f t="shared" si="8"/>
        <v>0.68640000000000001</v>
      </c>
      <c r="AF14" s="174">
        <f t="shared" si="9"/>
        <v>3.9575000000000102</v>
      </c>
    </row>
    <row r="15" spans="1:33"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4">
        <f t="shared" si="4"/>
        <v>0</v>
      </c>
      <c r="T15" s="153">
        <v>0</v>
      </c>
      <c r="U15" s="21">
        <v>0</v>
      </c>
      <c r="V15" s="152">
        <f t="shared" si="5"/>
        <v>0</v>
      </c>
      <c r="W15" s="153">
        <v>0</v>
      </c>
      <c r="X15" s="21">
        <v>0</v>
      </c>
      <c r="Y15" s="152">
        <f t="shared" si="6"/>
        <v>0</v>
      </c>
      <c r="Z15" s="25">
        <v>0</v>
      </c>
      <c r="AA15" s="151">
        <v>0</v>
      </c>
      <c r="AB15" s="150">
        <f t="shared" si="7"/>
        <v>1</v>
      </c>
      <c r="AC15" s="149">
        <v>0</v>
      </c>
      <c r="AD15" s="148">
        <v>0</v>
      </c>
      <c r="AE15" s="147">
        <f t="shared" si="8"/>
        <v>1</v>
      </c>
      <c r="AF15" s="146">
        <f t="shared" si="9"/>
        <v>0</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195">
        <v>0</v>
      </c>
      <c r="X16" s="54">
        <v>0</v>
      </c>
      <c r="Y16" s="194">
        <f t="shared" si="6"/>
        <v>0</v>
      </c>
      <c r="Z16" s="58">
        <v>0</v>
      </c>
      <c r="AA16" s="193">
        <v>0</v>
      </c>
      <c r="AB16" s="192">
        <f t="shared" si="7"/>
        <v>1</v>
      </c>
      <c r="AC16" s="191">
        <v>0</v>
      </c>
      <c r="AD16" s="190">
        <v>0</v>
      </c>
      <c r="AE16" s="189">
        <f t="shared" si="8"/>
        <v>1</v>
      </c>
      <c r="AF16" s="188">
        <f t="shared" si="9"/>
        <v>0</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0.74715828304470622</v>
      </c>
      <c r="D18" s="167">
        <f>SUM(D6:D17)</f>
        <v>518.83900250000011</v>
      </c>
      <c r="E18" s="171">
        <v>0.57885296458679403</v>
      </c>
      <c r="F18" s="163">
        <f>SUM(F6:F17)</f>
        <v>682.28912400000002</v>
      </c>
      <c r="G18" s="170">
        <v>0.76120930917836716</v>
      </c>
      <c r="H18" s="169">
        <f>SUM(H6:H17)</f>
        <v>-163.45012149999999</v>
      </c>
      <c r="I18" s="167">
        <f>SUM(I6:I17)</f>
        <v>694.41645000000005</v>
      </c>
      <c r="J18" s="171">
        <v>0.77473940625798876</v>
      </c>
      <c r="K18" s="163">
        <f>SUM(K6:K17)</f>
        <v>916.70040000000006</v>
      </c>
      <c r="L18" s="170">
        <v>1.0227348695177689</v>
      </c>
      <c r="M18" s="169">
        <f t="shared" ref="M18:Z18" si="10">SUM(M6:M17)</f>
        <v>-222.28394999999989</v>
      </c>
      <c r="N18" s="167">
        <f t="shared" si="10"/>
        <v>0</v>
      </c>
      <c r="O18" s="32">
        <f t="shared" si="10"/>
        <v>0</v>
      </c>
      <c r="P18" s="168">
        <f t="shared" si="10"/>
        <v>0</v>
      </c>
      <c r="Q18" s="167">
        <f t="shared" si="10"/>
        <v>49.720000000000006</v>
      </c>
      <c r="R18" s="32">
        <f t="shared" si="10"/>
        <v>3.9549999999999992</v>
      </c>
      <c r="S18" s="168">
        <f t="shared" si="10"/>
        <v>45.765000000000008</v>
      </c>
      <c r="T18" s="167">
        <f t="shared" si="10"/>
        <v>564.87</v>
      </c>
      <c r="U18" s="32">
        <f t="shared" si="10"/>
        <v>773.85</v>
      </c>
      <c r="V18" s="166">
        <f t="shared" si="10"/>
        <v>-208.98</v>
      </c>
      <c r="W18" s="167">
        <f t="shared" si="10"/>
        <v>284.21750000000009</v>
      </c>
      <c r="X18" s="32">
        <f t="shared" si="10"/>
        <v>263.89999999999998</v>
      </c>
      <c r="Y18" s="166">
        <f t="shared" si="10"/>
        <v>20.317500000000102</v>
      </c>
      <c r="Z18" s="36">
        <f t="shared" si="10"/>
        <v>898.80750000000012</v>
      </c>
      <c r="AA18" s="165">
        <v>1.002772311759359</v>
      </c>
      <c r="AB18" s="164">
        <f t="shared" si="7"/>
        <v>0.5772526403039584</v>
      </c>
      <c r="AC18" s="163">
        <f>SUM(AC6:AC17)</f>
        <v>1041.7049999999999</v>
      </c>
      <c r="AD18" s="162">
        <v>1.1621987153611009</v>
      </c>
      <c r="AE18" s="161">
        <f t="shared" si="8"/>
        <v>0.65497345601681867</v>
      </c>
      <c r="AF18" s="160">
        <f>SUM(AF6:AF17)</f>
        <v>-142.89749999999989</v>
      </c>
    </row>
    <row r="19" spans="1:32" ht="15" x14ac:dyDescent="0.2">
      <c r="A19" s="405"/>
      <c r="B19" s="159" t="s">
        <v>9</v>
      </c>
      <c r="C19" s="158">
        <f t="shared" si="0"/>
        <v>0.74715828304470622</v>
      </c>
      <c r="D19" s="153">
        <f>SUM(D9:D14)</f>
        <v>518.83900250000011</v>
      </c>
      <c r="E19" s="157">
        <v>0.57885296458679403</v>
      </c>
      <c r="F19" s="149">
        <f>SUM(F9:F14)</f>
        <v>682.28912400000002</v>
      </c>
      <c r="G19" s="156">
        <v>0.76120930917836716</v>
      </c>
      <c r="H19" s="155">
        <f>SUM(H9:H14)</f>
        <v>-163.45012149999999</v>
      </c>
      <c r="I19" s="153">
        <f>SUM(I9:I14)</f>
        <v>694.41645000000005</v>
      </c>
      <c r="J19" s="157">
        <v>0.77473940625798876</v>
      </c>
      <c r="K19" s="149">
        <f>SUM(K9:K14)</f>
        <v>916.70040000000006</v>
      </c>
      <c r="L19" s="156">
        <v>1.0227348695177689</v>
      </c>
      <c r="M19" s="155">
        <f t="shared" ref="M19:Z19" si="11">SUM(M9:M14)</f>
        <v>-222.28394999999989</v>
      </c>
      <c r="N19" s="153">
        <f t="shared" si="11"/>
        <v>0</v>
      </c>
      <c r="O19" s="21">
        <f t="shared" si="11"/>
        <v>0</v>
      </c>
      <c r="P19" s="154">
        <f t="shared" si="11"/>
        <v>0</v>
      </c>
      <c r="Q19" s="153">
        <f t="shared" si="11"/>
        <v>38.572500000000005</v>
      </c>
      <c r="R19" s="21">
        <f t="shared" si="11"/>
        <v>3.9549999999999992</v>
      </c>
      <c r="S19" s="154">
        <f t="shared" si="11"/>
        <v>34.6175</v>
      </c>
      <c r="T19" s="153">
        <f t="shared" si="11"/>
        <v>564.87</v>
      </c>
      <c r="U19" s="21">
        <f t="shared" si="11"/>
        <v>773.85</v>
      </c>
      <c r="V19" s="152">
        <f t="shared" si="11"/>
        <v>-208.98</v>
      </c>
      <c r="W19" s="153">
        <f t="shared" si="11"/>
        <v>281.83500000000009</v>
      </c>
      <c r="X19" s="21">
        <f t="shared" si="11"/>
        <v>263.89999999999998</v>
      </c>
      <c r="Y19" s="152">
        <f t="shared" si="11"/>
        <v>17.935000000000102</v>
      </c>
      <c r="Z19" s="25">
        <f t="shared" si="11"/>
        <v>885.27750000000003</v>
      </c>
      <c r="AA19" s="151">
        <v>0.98767730044925728</v>
      </c>
      <c r="AB19" s="150">
        <f t="shared" si="7"/>
        <v>0.586074990610289</v>
      </c>
      <c r="AC19" s="149">
        <f>SUM(AC9:AC14)</f>
        <v>1041.7049999999999</v>
      </c>
      <c r="AD19" s="148">
        <v>1.1621987153611009</v>
      </c>
      <c r="AE19" s="147">
        <f t="shared" si="8"/>
        <v>0.65497345601681867</v>
      </c>
      <c r="AF19" s="146">
        <f>SUM(AF9:AF14)</f>
        <v>-156.4274999999999</v>
      </c>
    </row>
    <row r="20" spans="1:32"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Z20" si="12">SUM(M6:M8,M15:M17)</f>
        <v>0</v>
      </c>
      <c r="N20" s="255">
        <f t="shared" si="12"/>
        <v>0</v>
      </c>
      <c r="O20" s="254">
        <f t="shared" si="12"/>
        <v>0</v>
      </c>
      <c r="P20" s="256">
        <f t="shared" si="12"/>
        <v>0</v>
      </c>
      <c r="Q20" s="255">
        <f t="shared" si="12"/>
        <v>11.147500000000001</v>
      </c>
      <c r="R20" s="254">
        <f t="shared" si="12"/>
        <v>0</v>
      </c>
      <c r="S20" s="256">
        <f t="shared" si="12"/>
        <v>11.147500000000001</v>
      </c>
      <c r="T20" s="255">
        <f t="shared" si="12"/>
        <v>0</v>
      </c>
      <c r="U20" s="254">
        <f t="shared" si="12"/>
        <v>0</v>
      </c>
      <c r="V20" s="253">
        <f t="shared" si="12"/>
        <v>0</v>
      </c>
      <c r="W20" s="255">
        <f t="shared" si="12"/>
        <v>2.382499999999999</v>
      </c>
      <c r="X20" s="254">
        <f t="shared" si="12"/>
        <v>0</v>
      </c>
      <c r="Y20" s="253">
        <f t="shared" si="12"/>
        <v>2.382499999999999</v>
      </c>
      <c r="Z20" s="252">
        <f t="shared" si="12"/>
        <v>13.53</v>
      </c>
      <c r="AA20" s="251">
        <v>1.5095011310101578E-2</v>
      </c>
      <c r="AB20" s="250">
        <f t="shared" si="7"/>
        <v>0</v>
      </c>
      <c r="AC20" s="249">
        <f>SUM(AC6:AC8,AC15:AC17)</f>
        <v>0</v>
      </c>
      <c r="AD20" s="248">
        <v>0</v>
      </c>
      <c r="AE20" s="247">
        <f t="shared" si="8"/>
        <v>1</v>
      </c>
      <c r="AF20" s="246">
        <f>SUM(AF6:AF8,AF15:AF17)</f>
        <v>13.53</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0.6399999999999999</v>
      </c>
      <c r="D23" s="225">
        <v>0.12424533333333333</v>
      </c>
      <c r="E23" s="229">
        <v>1.3861675623754672E-4</v>
      </c>
      <c r="F23" s="221">
        <v>0</v>
      </c>
      <c r="G23" s="228">
        <v>0</v>
      </c>
      <c r="H23" s="227">
        <f t="shared" si="13"/>
        <v>0.12424533333333333</v>
      </c>
      <c r="I23" s="225">
        <v>0.19413333333333335</v>
      </c>
      <c r="J23" s="229">
        <v>2.165886816211668E-4</v>
      </c>
      <c r="K23" s="221">
        <v>0</v>
      </c>
      <c r="L23" s="228">
        <v>0</v>
      </c>
      <c r="M23" s="227">
        <f t="shared" si="14"/>
        <v>0.19413333333333335</v>
      </c>
      <c r="N23" s="225">
        <v>0</v>
      </c>
      <c r="O23" s="77">
        <v>0</v>
      </c>
      <c r="P23" s="226">
        <f t="shared" si="15"/>
        <v>0</v>
      </c>
      <c r="Q23" s="225">
        <v>9.7891666666666666</v>
      </c>
      <c r="R23" s="77">
        <v>0</v>
      </c>
      <c r="S23" s="226">
        <f t="shared" si="16"/>
        <v>9.7891666666666666</v>
      </c>
      <c r="T23" s="225">
        <v>0.86083333333333323</v>
      </c>
      <c r="U23" s="77">
        <v>0</v>
      </c>
      <c r="V23" s="224">
        <f t="shared" si="17"/>
        <v>0.86083333333333323</v>
      </c>
      <c r="W23" s="225">
        <v>3.0933333333333333</v>
      </c>
      <c r="X23" s="77">
        <v>0</v>
      </c>
      <c r="Y23" s="224">
        <f t="shared" si="18"/>
        <v>3.0933333333333333</v>
      </c>
      <c r="Z23" s="81">
        <v>13.743333333333334</v>
      </c>
      <c r="AA23" s="223">
        <v>1.533302085034462E-2</v>
      </c>
      <c r="AB23" s="222">
        <f t="shared" si="7"/>
        <v>9.0404074702886243E-3</v>
      </c>
      <c r="AC23" s="221">
        <v>0</v>
      </c>
      <c r="AD23" s="220">
        <v>0</v>
      </c>
      <c r="AE23" s="219">
        <f t="shared" si="8"/>
        <v>1</v>
      </c>
      <c r="AF23" s="218">
        <f t="shared" si="19"/>
        <v>13.743333333333334</v>
      </c>
    </row>
    <row r="24" spans="1:32" ht="15" x14ac:dyDescent="0.2">
      <c r="A24" s="405"/>
      <c r="B24" s="201" t="s">
        <v>19</v>
      </c>
      <c r="C24" s="200">
        <f t="shared" si="0"/>
        <v>0.63999999999999979</v>
      </c>
      <c r="D24" s="195">
        <v>10.418650666666666</v>
      </c>
      <c r="E24" s="199">
        <v>1.1623773070903967E-2</v>
      </c>
      <c r="F24" s="191">
        <v>17.979221333333332</v>
      </c>
      <c r="G24" s="198">
        <v>2.005887265280756E-2</v>
      </c>
      <c r="H24" s="197">
        <f t="shared" si="13"/>
        <v>-7.5605706666666652</v>
      </c>
      <c r="I24" s="195">
        <v>16.279141666666671</v>
      </c>
      <c r="J24" s="199">
        <v>1.8162145423287455E-2</v>
      </c>
      <c r="K24" s="191">
        <v>28.092533333333336</v>
      </c>
      <c r="L24" s="198">
        <v>3.1341988520011813E-2</v>
      </c>
      <c r="M24" s="197">
        <f t="shared" si="14"/>
        <v>-11.813391666666664</v>
      </c>
      <c r="N24" s="195">
        <v>0</v>
      </c>
      <c r="O24" s="54">
        <v>0</v>
      </c>
      <c r="P24" s="196">
        <f t="shared" si="15"/>
        <v>0</v>
      </c>
      <c r="Q24" s="195">
        <v>7.644166666666667</v>
      </c>
      <c r="R24" s="54">
        <v>0.20250000000000001</v>
      </c>
      <c r="S24" s="196">
        <f t="shared" si="16"/>
        <v>7.4416666666666673</v>
      </c>
      <c r="T24" s="195">
        <v>5.8966666666666674</v>
      </c>
      <c r="U24" s="54">
        <v>21.486666666666668</v>
      </c>
      <c r="V24" s="194">
        <f t="shared" si="17"/>
        <v>-15.59</v>
      </c>
      <c r="W24" s="195">
        <v>4.3483333333333336</v>
      </c>
      <c r="X24" s="54">
        <v>10.234166666666667</v>
      </c>
      <c r="Y24" s="194">
        <f t="shared" si="18"/>
        <v>-5.8858333333333333</v>
      </c>
      <c r="Z24" s="58">
        <v>17.889166666666668</v>
      </c>
      <c r="AA24" s="193">
        <v>1.9958401564052142E-2</v>
      </c>
      <c r="AB24" s="192">
        <f t="shared" si="7"/>
        <v>0.58239999999999992</v>
      </c>
      <c r="AC24" s="191">
        <v>31.923333333333336</v>
      </c>
      <c r="AD24" s="190">
        <v>3.5615896045467971E-2</v>
      </c>
      <c r="AE24" s="189">
        <f t="shared" si="8"/>
        <v>0.56319999999999992</v>
      </c>
      <c r="AF24" s="188">
        <f t="shared" si="19"/>
        <v>-14.034166666666668</v>
      </c>
    </row>
    <row r="25" spans="1:32" ht="15" x14ac:dyDescent="0.2">
      <c r="A25" s="405"/>
      <c r="B25" s="217" t="s">
        <v>18</v>
      </c>
      <c r="C25" s="215">
        <f t="shared" si="0"/>
        <v>0.67999999999999994</v>
      </c>
      <c r="D25" s="210">
        <v>7.398269666666665</v>
      </c>
      <c r="E25" s="214">
        <v>8.2540254466751464E-3</v>
      </c>
      <c r="F25" s="206">
        <v>34.156173333333335</v>
      </c>
      <c r="G25" s="213">
        <v>3.8107008000970617E-2</v>
      </c>
      <c r="H25" s="212">
        <f t="shared" si="13"/>
        <v>-26.757903666666671</v>
      </c>
      <c r="I25" s="210">
        <v>10.879808333333331</v>
      </c>
      <c r="J25" s="214">
        <v>1.2138272715698747E-2</v>
      </c>
      <c r="K25" s="206">
        <v>50.229666666666674</v>
      </c>
      <c r="L25" s="213">
        <v>5.6039717648486205E-2</v>
      </c>
      <c r="M25" s="212">
        <f t="shared" si="14"/>
        <v>-39.349858333333344</v>
      </c>
      <c r="N25" s="210">
        <v>0</v>
      </c>
      <c r="O25" s="66">
        <v>0</v>
      </c>
      <c r="P25" s="211">
        <f t="shared" si="15"/>
        <v>0</v>
      </c>
      <c r="Q25" s="210">
        <v>7.9916666666666663</v>
      </c>
      <c r="R25" s="66">
        <v>0.24750000000000003</v>
      </c>
      <c r="S25" s="211">
        <f t="shared" si="16"/>
        <v>7.7441666666666666</v>
      </c>
      <c r="T25" s="210">
        <v>3.964166666666666</v>
      </c>
      <c r="U25" s="66">
        <v>56.831666666666671</v>
      </c>
      <c r="V25" s="209">
        <f t="shared" si="17"/>
        <v>-52.867500000000007</v>
      </c>
      <c r="W25" s="210">
        <v>0</v>
      </c>
      <c r="X25" s="66">
        <v>0</v>
      </c>
      <c r="Y25" s="209">
        <f t="shared" si="18"/>
        <v>0</v>
      </c>
      <c r="Z25" s="70">
        <v>11.955833333333333</v>
      </c>
      <c r="AA25" s="208">
        <v>1.333876122604258E-2</v>
      </c>
      <c r="AB25" s="207">
        <f t="shared" si="7"/>
        <v>0.61879999999999991</v>
      </c>
      <c r="AC25" s="206">
        <v>57.079166666666673</v>
      </c>
      <c r="AD25" s="205">
        <v>6.3681497327825229E-2</v>
      </c>
      <c r="AE25" s="204">
        <f t="shared" si="8"/>
        <v>0.59839999999999993</v>
      </c>
      <c r="AF25" s="203">
        <f t="shared" si="19"/>
        <v>-45.123333333333342</v>
      </c>
    </row>
    <row r="26" spans="1:32" ht="15" x14ac:dyDescent="0.2">
      <c r="A26" s="405"/>
      <c r="B26" s="217" t="s">
        <v>17</v>
      </c>
      <c r="C26" s="215">
        <f t="shared" si="0"/>
        <v>0.7300000000000002</v>
      </c>
      <c r="D26" s="210">
        <v>91.119263083333365</v>
      </c>
      <c r="E26" s="214">
        <v>0.10165900272069758</v>
      </c>
      <c r="F26" s="206">
        <v>113.18070866666666</v>
      </c>
      <c r="G26" s="213">
        <v>0.12627228842720253</v>
      </c>
      <c r="H26" s="212">
        <f t="shared" si="13"/>
        <v>-22.061445583333295</v>
      </c>
      <c r="I26" s="210">
        <v>124.82090833333335</v>
      </c>
      <c r="J26" s="214">
        <v>0.13925890783657202</v>
      </c>
      <c r="K26" s="206">
        <v>155.04206666666661</v>
      </c>
      <c r="L26" s="213">
        <v>0.17297573757151027</v>
      </c>
      <c r="M26" s="212">
        <f t="shared" si="14"/>
        <v>-30.221158333333264</v>
      </c>
      <c r="N26" s="210">
        <v>0</v>
      </c>
      <c r="O26" s="66">
        <v>0</v>
      </c>
      <c r="P26" s="211">
        <f t="shared" si="15"/>
        <v>0</v>
      </c>
      <c r="Q26" s="210">
        <v>5.5516666666666667</v>
      </c>
      <c r="R26" s="66">
        <v>0.44750000000000001</v>
      </c>
      <c r="S26" s="211">
        <f t="shared" si="16"/>
        <v>5.104166666666667</v>
      </c>
      <c r="T26" s="210">
        <v>131.6141666666667</v>
      </c>
      <c r="U26" s="66">
        <v>175.73666666666665</v>
      </c>
      <c r="V26" s="209">
        <f t="shared" si="17"/>
        <v>-44.122499999999945</v>
      </c>
      <c r="W26" s="210">
        <v>0</v>
      </c>
      <c r="X26" s="66">
        <v>0</v>
      </c>
      <c r="Y26" s="209">
        <f t="shared" si="18"/>
        <v>0</v>
      </c>
      <c r="Z26" s="70">
        <v>137.16583333333338</v>
      </c>
      <c r="AA26" s="208">
        <v>0.15303176685337586</v>
      </c>
      <c r="AB26" s="207">
        <f t="shared" si="7"/>
        <v>0.6643</v>
      </c>
      <c r="AC26" s="206">
        <v>176.18416666666664</v>
      </c>
      <c r="AD26" s="205">
        <v>0.19656333814944352</v>
      </c>
      <c r="AE26" s="204">
        <f t="shared" si="8"/>
        <v>0.64240000000000008</v>
      </c>
      <c r="AF26" s="203">
        <f t="shared" si="19"/>
        <v>-39.01833333333326</v>
      </c>
    </row>
    <row r="27" spans="1:32" ht="15" x14ac:dyDescent="0.2">
      <c r="A27" s="405"/>
      <c r="B27" s="217" t="s">
        <v>16</v>
      </c>
      <c r="C27" s="215">
        <f t="shared" si="0"/>
        <v>0.73</v>
      </c>
      <c r="D27" s="210">
        <v>268.11701583333337</v>
      </c>
      <c r="E27" s="214">
        <v>0.29913003595231719</v>
      </c>
      <c r="F27" s="206">
        <v>288.49809266666665</v>
      </c>
      <c r="G27" s="213">
        <v>0.32186858341020524</v>
      </c>
      <c r="H27" s="212">
        <f t="shared" si="13"/>
        <v>-20.381076833333282</v>
      </c>
      <c r="I27" s="210">
        <v>367.28358333333341</v>
      </c>
      <c r="J27" s="214">
        <v>0.40976717253742079</v>
      </c>
      <c r="K27" s="206">
        <v>395.20286666666669</v>
      </c>
      <c r="L27" s="213">
        <v>0.44091586768521268</v>
      </c>
      <c r="M27" s="212">
        <f t="shared" si="14"/>
        <v>-27.919283333333283</v>
      </c>
      <c r="N27" s="210">
        <v>0</v>
      </c>
      <c r="O27" s="66">
        <v>0</v>
      </c>
      <c r="P27" s="211">
        <f t="shared" si="15"/>
        <v>0</v>
      </c>
      <c r="Q27" s="210">
        <v>1.0658333333333334</v>
      </c>
      <c r="R27" s="66">
        <v>0.96666666666666667</v>
      </c>
      <c r="S27" s="211">
        <f t="shared" si="16"/>
        <v>9.9166666666666736E-2</v>
      </c>
      <c r="T27" s="210">
        <v>176.88666666666666</v>
      </c>
      <c r="U27" s="66">
        <v>258.01166666666671</v>
      </c>
      <c r="V27" s="209">
        <f t="shared" si="17"/>
        <v>-81.125000000000057</v>
      </c>
      <c r="W27" s="210">
        <v>225.65583333333345</v>
      </c>
      <c r="X27" s="66">
        <v>190.11583333333331</v>
      </c>
      <c r="Y27" s="209">
        <f t="shared" si="18"/>
        <v>35.540000000000134</v>
      </c>
      <c r="Z27" s="70">
        <v>403.60833333333346</v>
      </c>
      <c r="AA27" s="208">
        <v>0.45029359619496795</v>
      </c>
      <c r="AB27" s="207">
        <f t="shared" si="7"/>
        <v>0.66429999999999989</v>
      </c>
      <c r="AC27" s="206">
        <v>449.09416666666664</v>
      </c>
      <c r="AD27" s="205">
        <v>0.5010407587331962</v>
      </c>
      <c r="AE27" s="204">
        <f t="shared" si="8"/>
        <v>0.64239999999999997</v>
      </c>
      <c r="AF27" s="203">
        <f t="shared" si="19"/>
        <v>-45.485833333333176</v>
      </c>
    </row>
    <row r="28" spans="1:32" ht="15" x14ac:dyDescent="0.2">
      <c r="A28" s="405"/>
      <c r="B28" s="217" t="s">
        <v>15</v>
      </c>
      <c r="C28" s="215">
        <f t="shared" si="0"/>
        <v>0.78</v>
      </c>
      <c r="D28" s="210">
        <v>185.37432550000003</v>
      </c>
      <c r="E28" s="214">
        <v>0.20681652180524404</v>
      </c>
      <c r="F28" s="206">
        <v>187.28938800000003</v>
      </c>
      <c r="G28" s="213">
        <v>0.20895309721501465</v>
      </c>
      <c r="H28" s="212">
        <f t="shared" si="13"/>
        <v>-1.9150625000000048</v>
      </c>
      <c r="I28" s="210">
        <v>237.65939166666669</v>
      </c>
      <c r="J28" s="214">
        <v>0.26514938692980006</v>
      </c>
      <c r="K28" s="206">
        <v>240.11459999999997</v>
      </c>
      <c r="L28" s="213">
        <v>0.26788858617309563</v>
      </c>
      <c r="M28" s="212">
        <f t="shared" si="14"/>
        <v>-2.4552083333332746</v>
      </c>
      <c r="N28" s="210">
        <v>0</v>
      </c>
      <c r="O28" s="66">
        <v>0</v>
      </c>
      <c r="P28" s="211">
        <f t="shared" si="15"/>
        <v>0</v>
      </c>
      <c r="Q28" s="210">
        <v>5.1800000000000006</v>
      </c>
      <c r="R28" s="66">
        <v>1.2108333333333332</v>
      </c>
      <c r="S28" s="211">
        <f t="shared" si="16"/>
        <v>3.9691666666666672</v>
      </c>
      <c r="T28" s="210">
        <v>197.78666666666666</v>
      </c>
      <c r="U28" s="66">
        <v>118.41249999999998</v>
      </c>
      <c r="V28" s="209">
        <f t="shared" si="17"/>
        <v>79.374166666666682</v>
      </c>
      <c r="W28" s="210">
        <v>177.58916666666667</v>
      </c>
      <c r="X28" s="66">
        <v>153.23416666666668</v>
      </c>
      <c r="Y28" s="209">
        <f t="shared" si="18"/>
        <v>24.35499999999999</v>
      </c>
      <c r="Z28" s="70">
        <v>380.55583333333334</v>
      </c>
      <c r="AA28" s="208">
        <v>0.42457461997722085</v>
      </c>
      <c r="AB28" s="207">
        <f t="shared" si="7"/>
        <v>0.4871146603542626</v>
      </c>
      <c r="AC28" s="206">
        <v>272.85749999999996</v>
      </c>
      <c r="AD28" s="205">
        <v>0.30441884792397228</v>
      </c>
      <c r="AE28" s="204">
        <f t="shared" si="8"/>
        <v>0.68640000000000023</v>
      </c>
      <c r="AF28" s="203">
        <f t="shared" si="19"/>
        <v>107.69833333333338</v>
      </c>
    </row>
    <row r="29" spans="1:32" ht="15" x14ac:dyDescent="0.2">
      <c r="A29" s="405"/>
      <c r="B29" s="216" t="s">
        <v>14</v>
      </c>
      <c r="C29" s="215">
        <f t="shared" si="0"/>
        <v>0.78000000000000014</v>
      </c>
      <c r="D29" s="210">
        <v>68.14908100000001</v>
      </c>
      <c r="E29" s="214">
        <v>7.6031866109979945E-2</v>
      </c>
      <c r="F29" s="206">
        <v>72.626840000000001</v>
      </c>
      <c r="G29" s="213">
        <v>8.1027565528375325E-2</v>
      </c>
      <c r="H29" s="212">
        <f t="shared" si="13"/>
        <v>-4.4777589999999918</v>
      </c>
      <c r="I29" s="210">
        <v>87.370616666666663</v>
      </c>
      <c r="J29" s="214">
        <v>9.7476751423051206E-2</v>
      </c>
      <c r="K29" s="206">
        <v>93.111333333333334</v>
      </c>
      <c r="L29" s="213">
        <v>0.10388149426714785</v>
      </c>
      <c r="M29" s="212">
        <f t="shared" si="14"/>
        <v>-5.7407166666666711</v>
      </c>
      <c r="N29" s="210">
        <v>0</v>
      </c>
      <c r="O29" s="66">
        <v>0</v>
      </c>
      <c r="P29" s="211">
        <f t="shared" si="15"/>
        <v>0</v>
      </c>
      <c r="Q29" s="210">
        <v>7.3091666666666653</v>
      </c>
      <c r="R29" s="66">
        <v>0.98333333333333328</v>
      </c>
      <c r="S29" s="211">
        <f t="shared" si="16"/>
        <v>6.3258333333333319</v>
      </c>
      <c r="T29" s="210">
        <v>70.089166666666657</v>
      </c>
      <c r="U29" s="66">
        <v>65.80416666666666</v>
      </c>
      <c r="V29" s="209">
        <f t="shared" si="17"/>
        <v>4.2849999999999966</v>
      </c>
      <c r="W29" s="210">
        <v>36.616666666666667</v>
      </c>
      <c r="X29" s="66">
        <v>39.020833333333329</v>
      </c>
      <c r="Y29" s="209">
        <f t="shared" si="18"/>
        <v>-2.4041666666666615</v>
      </c>
      <c r="Z29" s="70">
        <v>114.01499999999999</v>
      </c>
      <c r="AA29" s="208">
        <v>0.12720308311317305</v>
      </c>
      <c r="AB29" s="207">
        <f t="shared" si="7"/>
        <v>0.59772030873130744</v>
      </c>
      <c r="AC29" s="206">
        <v>105.80833333333332</v>
      </c>
      <c r="AD29" s="205">
        <v>0.11804715257630437</v>
      </c>
      <c r="AE29" s="204">
        <f t="shared" si="8"/>
        <v>0.68640000000000012</v>
      </c>
      <c r="AF29" s="203">
        <f t="shared" si="19"/>
        <v>8.2066666666666634</v>
      </c>
    </row>
    <row r="30" spans="1:32" ht="15" x14ac:dyDescent="0.2">
      <c r="A30" s="405"/>
      <c r="B30" s="202" t="s">
        <v>13</v>
      </c>
      <c r="C30" s="158">
        <f t="shared" si="0"/>
        <v>1</v>
      </c>
      <c r="D30" s="153">
        <v>0</v>
      </c>
      <c r="E30" s="157">
        <v>0</v>
      </c>
      <c r="F30" s="149">
        <v>0</v>
      </c>
      <c r="G30" s="156">
        <v>0</v>
      </c>
      <c r="H30" s="155">
        <f t="shared" si="13"/>
        <v>0</v>
      </c>
      <c r="I30" s="153">
        <v>0</v>
      </c>
      <c r="J30" s="157">
        <v>0</v>
      </c>
      <c r="K30" s="149">
        <v>0</v>
      </c>
      <c r="L30" s="156">
        <v>0</v>
      </c>
      <c r="M30" s="155">
        <f t="shared" si="14"/>
        <v>0</v>
      </c>
      <c r="N30" s="153">
        <v>0</v>
      </c>
      <c r="O30" s="21">
        <v>0</v>
      </c>
      <c r="P30" s="154">
        <f t="shared" si="15"/>
        <v>0</v>
      </c>
      <c r="Q30" s="153">
        <v>0</v>
      </c>
      <c r="R30" s="21">
        <v>0</v>
      </c>
      <c r="S30" s="154">
        <f t="shared" si="16"/>
        <v>0</v>
      </c>
      <c r="T30" s="153">
        <v>0</v>
      </c>
      <c r="U30" s="21">
        <v>0</v>
      </c>
      <c r="V30" s="152">
        <f t="shared" si="17"/>
        <v>0</v>
      </c>
      <c r="W30" s="153">
        <v>0</v>
      </c>
      <c r="X30" s="21">
        <v>0</v>
      </c>
      <c r="Y30" s="152">
        <f t="shared" si="18"/>
        <v>0</v>
      </c>
      <c r="Z30" s="25">
        <v>0</v>
      </c>
      <c r="AA30" s="151">
        <v>0</v>
      </c>
      <c r="AB30" s="150">
        <f t="shared" si="7"/>
        <v>1</v>
      </c>
      <c r="AC30" s="149">
        <v>0</v>
      </c>
      <c r="AD30" s="148">
        <v>0</v>
      </c>
      <c r="AE30" s="147">
        <f t="shared" si="8"/>
        <v>1</v>
      </c>
      <c r="AF30" s="146">
        <f t="shared" si="19"/>
        <v>0</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0</v>
      </c>
      <c r="R31" s="54">
        <v>0</v>
      </c>
      <c r="S31" s="196">
        <f t="shared" si="16"/>
        <v>0</v>
      </c>
      <c r="T31" s="195">
        <v>0</v>
      </c>
      <c r="U31" s="54">
        <v>0</v>
      </c>
      <c r="V31" s="194">
        <f t="shared" si="17"/>
        <v>0</v>
      </c>
      <c r="W31" s="195">
        <v>0</v>
      </c>
      <c r="X31" s="54">
        <v>0</v>
      </c>
      <c r="Y31" s="194">
        <f t="shared" si="18"/>
        <v>0</v>
      </c>
      <c r="Z31" s="58">
        <v>0</v>
      </c>
      <c r="AA31" s="193">
        <v>0</v>
      </c>
      <c r="AB31" s="192">
        <f t="shared" si="7"/>
        <v>1</v>
      </c>
      <c r="AC31" s="191">
        <v>0</v>
      </c>
      <c r="AD31" s="190">
        <v>0</v>
      </c>
      <c r="AE31" s="189">
        <f t="shared" si="8"/>
        <v>1</v>
      </c>
      <c r="AF31" s="188">
        <f t="shared" si="19"/>
        <v>0</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0.7468444338682303</v>
      </c>
      <c r="D33" s="167">
        <f>SUM(D21:D32)</f>
        <v>630.70085108333342</v>
      </c>
      <c r="E33" s="171">
        <v>0.70365384186205537</v>
      </c>
      <c r="F33" s="163">
        <f>SUM(F21:F32)</f>
        <v>713.73042399999997</v>
      </c>
      <c r="G33" s="170">
        <v>0.7962874152345758</v>
      </c>
      <c r="H33" s="169">
        <f>SUM(H21:H32)</f>
        <v>-83.029572916666581</v>
      </c>
      <c r="I33" s="167">
        <f>SUM(I21:I32)</f>
        <v>844.48758333333353</v>
      </c>
      <c r="J33" s="171">
        <v>0.94216922554745153</v>
      </c>
      <c r="K33" s="163">
        <f>SUM(K21:K32)</f>
        <v>961.79306666666662</v>
      </c>
      <c r="L33" s="170">
        <v>1.0730433918654645</v>
      </c>
      <c r="M33" s="169">
        <f t="shared" ref="M33:Z33" si="20">SUM(M21:M32)</f>
        <v>-117.30548333333317</v>
      </c>
      <c r="N33" s="167">
        <f t="shared" si="20"/>
        <v>0</v>
      </c>
      <c r="O33" s="32">
        <f t="shared" si="20"/>
        <v>0</v>
      </c>
      <c r="P33" s="168">
        <f t="shared" si="20"/>
        <v>0</v>
      </c>
      <c r="Q33" s="167">
        <f t="shared" si="20"/>
        <v>44.531666666666659</v>
      </c>
      <c r="R33" s="32">
        <f t="shared" si="20"/>
        <v>4.0583333333333336</v>
      </c>
      <c r="S33" s="168">
        <f t="shared" si="20"/>
        <v>40.473333333333329</v>
      </c>
      <c r="T33" s="167">
        <f t="shared" si="20"/>
        <v>587.09833333333336</v>
      </c>
      <c r="U33" s="32">
        <f t="shared" si="20"/>
        <v>696.28333333333342</v>
      </c>
      <c r="V33" s="166">
        <f t="shared" si="20"/>
        <v>-109.18500000000002</v>
      </c>
      <c r="W33" s="167">
        <f t="shared" si="20"/>
        <v>447.30333333333346</v>
      </c>
      <c r="X33" s="32">
        <f t="shared" si="20"/>
        <v>392.60499999999996</v>
      </c>
      <c r="Y33" s="166">
        <f t="shared" si="20"/>
        <v>54.698333333333466</v>
      </c>
      <c r="Z33" s="36">
        <f t="shared" si="20"/>
        <v>1078.9333333333334</v>
      </c>
      <c r="AA33" s="165">
        <v>1.2037332497791768</v>
      </c>
      <c r="AB33" s="164">
        <f t="shared" si="7"/>
        <v>0.58455961234861598</v>
      </c>
      <c r="AC33" s="163">
        <f>SUM(AC21:AC32)</f>
        <v>1092.9466666666665</v>
      </c>
      <c r="AD33" s="162">
        <v>1.2193674907562095</v>
      </c>
      <c r="AE33" s="161">
        <f t="shared" si="8"/>
        <v>0.65303316782764642</v>
      </c>
      <c r="AF33" s="160">
        <f>SUM(AF21:AF32)</f>
        <v>-14.01333333333308</v>
      </c>
    </row>
    <row r="34" spans="1:32" ht="15" x14ac:dyDescent="0.2">
      <c r="A34" s="405"/>
      <c r="B34" s="159" t="s">
        <v>9</v>
      </c>
      <c r="C34" s="158">
        <f t="shared" si="0"/>
        <v>0.74686900123410882</v>
      </c>
      <c r="D34" s="153">
        <f>SUM(D24:D29)</f>
        <v>630.57660575000011</v>
      </c>
      <c r="E34" s="157">
        <v>0.70351522510581788</v>
      </c>
      <c r="F34" s="149">
        <f>SUM(F24:F29)</f>
        <v>713.73042399999997</v>
      </c>
      <c r="G34" s="156">
        <v>0.7962874152345758</v>
      </c>
      <c r="H34" s="155">
        <f>SUM(H24:H29)</f>
        <v>-83.153818249999915</v>
      </c>
      <c r="I34" s="153">
        <f>SUM(I24:I29)</f>
        <v>844.29345000000012</v>
      </c>
      <c r="J34" s="157">
        <v>0.94195263686583031</v>
      </c>
      <c r="K34" s="149">
        <f>SUM(K24:K29)</f>
        <v>961.79306666666662</v>
      </c>
      <c r="L34" s="156">
        <v>1.0730433918654645</v>
      </c>
      <c r="M34" s="155">
        <f t="shared" ref="M34:Z34" si="21">SUM(M24:M29)</f>
        <v>-117.4996166666665</v>
      </c>
      <c r="N34" s="153">
        <f t="shared" si="21"/>
        <v>0</v>
      </c>
      <c r="O34" s="21">
        <f t="shared" si="21"/>
        <v>0</v>
      </c>
      <c r="P34" s="154">
        <f t="shared" si="21"/>
        <v>0</v>
      </c>
      <c r="Q34" s="153">
        <f t="shared" si="21"/>
        <v>34.7425</v>
      </c>
      <c r="R34" s="21">
        <f t="shared" si="21"/>
        <v>4.0583333333333336</v>
      </c>
      <c r="S34" s="154">
        <f t="shared" si="21"/>
        <v>30.684166666666666</v>
      </c>
      <c r="T34" s="153">
        <f t="shared" si="21"/>
        <v>586.23749999999995</v>
      </c>
      <c r="U34" s="21">
        <f t="shared" si="21"/>
        <v>696.28333333333342</v>
      </c>
      <c r="V34" s="152">
        <f t="shared" si="21"/>
        <v>-110.04583333333333</v>
      </c>
      <c r="W34" s="153">
        <f t="shared" si="21"/>
        <v>444.21000000000015</v>
      </c>
      <c r="X34" s="21">
        <f t="shared" si="21"/>
        <v>392.60499999999996</v>
      </c>
      <c r="Y34" s="152">
        <f t="shared" si="21"/>
        <v>51.605000000000125</v>
      </c>
      <c r="Z34" s="25">
        <f t="shared" si="21"/>
        <v>1065.19</v>
      </c>
      <c r="AA34" s="151">
        <v>1.1884002289288322</v>
      </c>
      <c r="AB34" s="150">
        <f t="shared" si="7"/>
        <v>0.59198509725964388</v>
      </c>
      <c r="AC34" s="149">
        <f>SUM(AC24:AC29)</f>
        <v>1092.9466666666665</v>
      </c>
      <c r="AD34" s="148">
        <v>1.2193674907562095</v>
      </c>
      <c r="AE34" s="147">
        <f t="shared" si="8"/>
        <v>0.65303316782764642</v>
      </c>
      <c r="AF34" s="146">
        <f>SUM(AF24:AF29)</f>
        <v>-27.756666666666419</v>
      </c>
    </row>
    <row r="35" spans="1:32" ht="15.75" thickBot="1" x14ac:dyDescent="0.25">
      <c r="A35" s="406"/>
      <c r="B35" s="261" t="s">
        <v>8</v>
      </c>
      <c r="C35" s="260">
        <f t="shared" si="0"/>
        <v>0.6399999999999999</v>
      </c>
      <c r="D35" s="255">
        <f>SUM(D21:D23,D30:D32)</f>
        <v>0.12424533333333333</v>
      </c>
      <c r="E35" s="259">
        <v>1.3861675623754672E-4</v>
      </c>
      <c r="F35" s="249">
        <f>SUM(F21:F23,F30:F32)</f>
        <v>0</v>
      </c>
      <c r="G35" s="258">
        <v>0</v>
      </c>
      <c r="H35" s="257">
        <f>SUM(H21:H23,H30:H32)</f>
        <v>0.12424533333333333</v>
      </c>
      <c r="I35" s="255">
        <f>SUM(I21:I23,I30:I32)</f>
        <v>0.19413333333333335</v>
      </c>
      <c r="J35" s="259">
        <v>2.165886816211668E-4</v>
      </c>
      <c r="K35" s="249">
        <f>SUM(K21:K23,K30:K32)</f>
        <v>0</v>
      </c>
      <c r="L35" s="258">
        <v>0</v>
      </c>
      <c r="M35" s="257">
        <f t="shared" ref="M35:Z35" si="22">SUM(M21:M23,M30:M32)</f>
        <v>0.19413333333333335</v>
      </c>
      <c r="N35" s="255">
        <f t="shared" si="22"/>
        <v>0</v>
      </c>
      <c r="O35" s="254">
        <f t="shared" si="22"/>
        <v>0</v>
      </c>
      <c r="P35" s="256">
        <f t="shared" si="22"/>
        <v>0</v>
      </c>
      <c r="Q35" s="255">
        <f t="shared" si="22"/>
        <v>9.7891666666666666</v>
      </c>
      <c r="R35" s="254">
        <f t="shared" si="22"/>
        <v>0</v>
      </c>
      <c r="S35" s="256">
        <f t="shared" si="22"/>
        <v>9.7891666666666666</v>
      </c>
      <c r="T35" s="255">
        <f t="shared" si="22"/>
        <v>0.86083333333333323</v>
      </c>
      <c r="U35" s="254">
        <f t="shared" si="22"/>
        <v>0</v>
      </c>
      <c r="V35" s="253">
        <f t="shared" si="22"/>
        <v>0.86083333333333323</v>
      </c>
      <c r="W35" s="255">
        <f t="shared" si="22"/>
        <v>3.0933333333333333</v>
      </c>
      <c r="X35" s="254">
        <f t="shared" si="22"/>
        <v>0</v>
      </c>
      <c r="Y35" s="253">
        <f t="shared" si="22"/>
        <v>3.0933333333333333</v>
      </c>
      <c r="Z35" s="252">
        <f t="shared" si="22"/>
        <v>13.743333333333334</v>
      </c>
      <c r="AA35" s="251">
        <v>1.533302085034462E-2</v>
      </c>
      <c r="AB35" s="250">
        <f t="shared" si="7"/>
        <v>9.0404074702886243E-3</v>
      </c>
      <c r="AC35" s="249">
        <f>SUM(AC21:AC23,AC30:AC32)</f>
        <v>0</v>
      </c>
      <c r="AD35" s="248">
        <v>0</v>
      </c>
      <c r="AE35" s="247">
        <f t="shared" si="8"/>
        <v>1</v>
      </c>
      <c r="AF35" s="246">
        <f>SUM(AF21:AF23,AF30:AF32)</f>
        <v>13.743333333333334</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0.64</v>
      </c>
      <c r="D38" s="225">
        <v>2.0529600000000001</v>
      </c>
      <c r="E38" s="229">
        <v>2.2904253081438386E-3</v>
      </c>
      <c r="F38" s="221">
        <v>0</v>
      </c>
      <c r="G38" s="228">
        <v>0</v>
      </c>
      <c r="H38" s="227">
        <f t="shared" si="23"/>
        <v>2.0529600000000001</v>
      </c>
      <c r="I38" s="225">
        <v>3.2077500000000003</v>
      </c>
      <c r="J38" s="229">
        <v>3.5787895439747482E-3</v>
      </c>
      <c r="K38" s="221">
        <v>0</v>
      </c>
      <c r="L38" s="228">
        <v>0</v>
      </c>
      <c r="M38" s="227">
        <f t="shared" si="24"/>
        <v>3.2077500000000003</v>
      </c>
      <c r="N38" s="225">
        <v>0</v>
      </c>
      <c r="O38" s="77">
        <v>0</v>
      </c>
      <c r="P38" s="226">
        <f t="shared" si="25"/>
        <v>0</v>
      </c>
      <c r="Q38" s="225">
        <v>9.4375</v>
      </c>
      <c r="R38" s="77">
        <v>0</v>
      </c>
      <c r="S38" s="226">
        <f t="shared" si="26"/>
        <v>9.4375</v>
      </c>
      <c r="T38" s="225">
        <v>2.5249999999999999</v>
      </c>
      <c r="U38" s="77">
        <v>0</v>
      </c>
      <c r="V38" s="224">
        <f t="shared" si="27"/>
        <v>2.5249999999999999</v>
      </c>
      <c r="W38" s="225">
        <v>5.0924999999999985</v>
      </c>
      <c r="X38" s="77">
        <v>0</v>
      </c>
      <c r="Y38" s="224">
        <f t="shared" si="28"/>
        <v>5.0924999999999985</v>
      </c>
      <c r="Z38" s="81">
        <v>17.055</v>
      </c>
      <c r="AA38" s="223">
        <v>1.9027747072711192E-2</v>
      </c>
      <c r="AB38" s="222">
        <f t="shared" si="7"/>
        <v>0.12037291116974495</v>
      </c>
      <c r="AC38" s="221">
        <v>0</v>
      </c>
      <c r="AD38" s="220">
        <v>0</v>
      </c>
      <c r="AE38" s="219">
        <f t="shared" si="8"/>
        <v>1</v>
      </c>
      <c r="AF38" s="218">
        <f t="shared" si="29"/>
        <v>17.055</v>
      </c>
    </row>
    <row r="39" spans="1:32" ht="15" x14ac:dyDescent="0.2">
      <c r="A39" s="405"/>
      <c r="B39" s="201" t="s">
        <v>19</v>
      </c>
      <c r="C39" s="200">
        <f t="shared" si="0"/>
        <v>0.64000000000000012</v>
      </c>
      <c r="D39" s="195">
        <v>9.0898080000000014</v>
      </c>
      <c r="E39" s="199">
        <v>1.0141223545207082E-2</v>
      </c>
      <c r="F39" s="191">
        <v>12.346752</v>
      </c>
      <c r="G39" s="198">
        <v>1.3774897224532958E-2</v>
      </c>
      <c r="H39" s="197">
        <f t="shared" si="23"/>
        <v>-3.256943999999999</v>
      </c>
      <c r="I39" s="195">
        <v>14.202825000000001</v>
      </c>
      <c r="J39" s="199">
        <v>1.5845661789386064E-2</v>
      </c>
      <c r="K39" s="191">
        <v>19.291799999999999</v>
      </c>
      <c r="L39" s="198">
        <v>2.1523276913332744E-2</v>
      </c>
      <c r="M39" s="197">
        <f t="shared" si="24"/>
        <v>-5.0889749999999978</v>
      </c>
      <c r="N39" s="195">
        <v>0</v>
      </c>
      <c r="O39" s="54">
        <v>0</v>
      </c>
      <c r="P39" s="196">
        <f t="shared" si="25"/>
        <v>0</v>
      </c>
      <c r="Q39" s="195">
        <v>7.1174999999999997</v>
      </c>
      <c r="R39" s="54">
        <v>0.23500000000000001</v>
      </c>
      <c r="S39" s="196">
        <f t="shared" si="26"/>
        <v>6.8824999999999994</v>
      </c>
      <c r="T39" s="195">
        <v>4.432500000000001</v>
      </c>
      <c r="U39" s="54">
        <v>9.8875000000000011</v>
      </c>
      <c r="V39" s="194">
        <f t="shared" si="27"/>
        <v>-5.4550000000000001</v>
      </c>
      <c r="W39" s="195">
        <v>4.057500000000001</v>
      </c>
      <c r="X39" s="54">
        <v>11.8</v>
      </c>
      <c r="Y39" s="194">
        <f t="shared" si="28"/>
        <v>-7.7424999999999997</v>
      </c>
      <c r="Z39" s="58">
        <v>15.607500000000002</v>
      </c>
      <c r="AA39" s="193">
        <v>1.7412815153171501E-2</v>
      </c>
      <c r="AB39" s="192">
        <f t="shared" si="7"/>
        <v>0.58240000000000003</v>
      </c>
      <c r="AC39" s="191">
        <v>21.922499999999999</v>
      </c>
      <c r="AD39" s="190">
        <v>2.4458269219696301E-2</v>
      </c>
      <c r="AE39" s="189">
        <f t="shared" si="8"/>
        <v>0.56320000000000003</v>
      </c>
      <c r="AF39" s="188">
        <f t="shared" si="29"/>
        <v>-6.3149999999999977</v>
      </c>
    </row>
    <row r="40" spans="1:32" ht="15" x14ac:dyDescent="0.2">
      <c r="A40" s="405"/>
      <c r="B40" s="217" t="s">
        <v>18</v>
      </c>
      <c r="C40" s="215">
        <f t="shared" si="0"/>
        <v>0.67999999999999994</v>
      </c>
      <c r="D40" s="210">
        <v>7.6932309999999999</v>
      </c>
      <c r="E40" s="214">
        <v>8.5831048748133097E-3</v>
      </c>
      <c r="F40" s="206">
        <v>64.307056000000003</v>
      </c>
      <c r="G40" s="213">
        <v>7.1745434524989687E-2</v>
      </c>
      <c r="H40" s="212">
        <f t="shared" si="23"/>
        <v>-56.613825000000006</v>
      </c>
      <c r="I40" s="210">
        <v>11.313575</v>
      </c>
      <c r="J40" s="214">
        <v>1.2622213051196044E-2</v>
      </c>
      <c r="K40" s="206">
        <v>94.569199999999995</v>
      </c>
      <c r="L40" s="213">
        <v>0.10550799194851423</v>
      </c>
      <c r="M40" s="212">
        <f t="shared" si="24"/>
        <v>-83.255624999999995</v>
      </c>
      <c r="N40" s="210">
        <v>0</v>
      </c>
      <c r="O40" s="66">
        <v>0</v>
      </c>
      <c r="P40" s="211">
        <f t="shared" si="25"/>
        <v>0</v>
      </c>
      <c r="Q40" s="210">
        <v>8.2475000000000005</v>
      </c>
      <c r="R40" s="66">
        <v>0.38500000000000001</v>
      </c>
      <c r="S40" s="211">
        <f t="shared" si="26"/>
        <v>7.8625000000000007</v>
      </c>
      <c r="T40" s="210">
        <v>4.1849999999999987</v>
      </c>
      <c r="U40" s="66">
        <v>107.07999999999997</v>
      </c>
      <c r="V40" s="209">
        <f t="shared" si="27"/>
        <v>-102.89499999999997</v>
      </c>
      <c r="W40" s="210">
        <v>0</v>
      </c>
      <c r="X40" s="66">
        <v>0</v>
      </c>
      <c r="Y40" s="209">
        <f t="shared" si="28"/>
        <v>0</v>
      </c>
      <c r="Z40" s="70">
        <v>12.432499999999999</v>
      </c>
      <c r="AA40" s="208">
        <v>1.3870563792523124E-2</v>
      </c>
      <c r="AB40" s="207">
        <f t="shared" si="7"/>
        <v>0.61880000000000002</v>
      </c>
      <c r="AC40" s="206">
        <v>107.46499999999997</v>
      </c>
      <c r="AD40" s="205">
        <v>0.11989544539603889</v>
      </c>
      <c r="AE40" s="204">
        <f t="shared" si="8"/>
        <v>0.59840000000000015</v>
      </c>
      <c r="AF40" s="203">
        <f t="shared" si="29"/>
        <v>-95.03249999999997</v>
      </c>
    </row>
    <row r="41" spans="1:32" ht="15" x14ac:dyDescent="0.2">
      <c r="A41" s="405"/>
      <c r="B41" s="217" t="s">
        <v>17</v>
      </c>
      <c r="C41" s="215">
        <f t="shared" si="0"/>
        <v>0.73</v>
      </c>
      <c r="D41" s="210">
        <v>138.34711800000002</v>
      </c>
      <c r="E41" s="214">
        <v>0.15434969038654531</v>
      </c>
      <c r="F41" s="206">
        <v>147.167416</v>
      </c>
      <c r="G41" s="213">
        <v>0.16419022834508112</v>
      </c>
      <c r="H41" s="212">
        <f t="shared" si="23"/>
        <v>-8.8202979999999798</v>
      </c>
      <c r="I41" s="210">
        <v>189.51660000000004</v>
      </c>
      <c r="J41" s="214">
        <v>0.21143793203636344</v>
      </c>
      <c r="K41" s="206">
        <v>201.5992</v>
      </c>
      <c r="L41" s="213">
        <v>0.22491812102065906</v>
      </c>
      <c r="M41" s="212">
        <f t="shared" si="24"/>
        <v>-12.082599999999957</v>
      </c>
      <c r="N41" s="210">
        <v>0</v>
      </c>
      <c r="O41" s="66">
        <v>0</v>
      </c>
      <c r="P41" s="211">
        <f t="shared" si="25"/>
        <v>0</v>
      </c>
      <c r="Q41" s="210">
        <v>6.2025000000000006</v>
      </c>
      <c r="R41" s="66">
        <v>0.77249999999999996</v>
      </c>
      <c r="S41" s="211">
        <f t="shared" si="26"/>
        <v>5.4300000000000006</v>
      </c>
      <c r="T41" s="210">
        <v>128.40250000000003</v>
      </c>
      <c r="U41" s="66">
        <v>213.86749999999998</v>
      </c>
      <c r="V41" s="209">
        <f t="shared" si="27"/>
        <v>-85.464999999999947</v>
      </c>
      <c r="W41" s="210">
        <v>73.65500000000003</v>
      </c>
      <c r="X41" s="66">
        <v>14.450000000000005</v>
      </c>
      <c r="Y41" s="209">
        <f t="shared" si="28"/>
        <v>59.205000000000027</v>
      </c>
      <c r="Z41" s="70">
        <v>208.26000000000005</v>
      </c>
      <c r="AA41" s="208">
        <v>0.23234937586413565</v>
      </c>
      <c r="AB41" s="207">
        <f t="shared" si="7"/>
        <v>0.6643</v>
      </c>
      <c r="AC41" s="206">
        <v>229.09</v>
      </c>
      <c r="AD41" s="205">
        <v>0.2555887738871126</v>
      </c>
      <c r="AE41" s="204">
        <f t="shared" si="8"/>
        <v>0.64239999999999997</v>
      </c>
      <c r="AF41" s="203">
        <f t="shared" si="29"/>
        <v>-20.829999999999956</v>
      </c>
    </row>
    <row r="42" spans="1:32" ht="15" x14ac:dyDescent="0.2">
      <c r="A42" s="405"/>
      <c r="B42" s="217" t="s">
        <v>16</v>
      </c>
      <c r="C42" s="215">
        <f t="shared" si="0"/>
        <v>0.72999999999999987</v>
      </c>
      <c r="D42" s="210">
        <v>271.93950875000002</v>
      </c>
      <c r="E42" s="214">
        <v>0.30339467555393329</v>
      </c>
      <c r="F42" s="206">
        <v>242.39518599999997</v>
      </c>
      <c r="G42" s="213">
        <v>0.27043296689457674</v>
      </c>
      <c r="H42" s="212">
        <f t="shared" si="23"/>
        <v>29.544322750000049</v>
      </c>
      <c r="I42" s="210">
        <v>372.51987500000007</v>
      </c>
      <c r="J42" s="214">
        <v>0.41560914459442921</v>
      </c>
      <c r="K42" s="206">
        <v>332.04819999999995</v>
      </c>
      <c r="L42" s="213">
        <v>0.37045611903366676</v>
      </c>
      <c r="M42" s="212">
        <f t="shared" si="24"/>
        <v>40.471675000000118</v>
      </c>
      <c r="N42" s="210">
        <v>0</v>
      </c>
      <c r="O42" s="66">
        <v>0</v>
      </c>
      <c r="P42" s="211">
        <f t="shared" si="25"/>
        <v>0</v>
      </c>
      <c r="Q42" s="210">
        <v>1.1950000000000001</v>
      </c>
      <c r="R42" s="66">
        <v>1.1100000000000001</v>
      </c>
      <c r="S42" s="211">
        <f t="shared" si="26"/>
        <v>8.4999999999999964E-2</v>
      </c>
      <c r="T42" s="210">
        <v>221.29500000000002</v>
      </c>
      <c r="U42" s="66">
        <v>158.20250000000001</v>
      </c>
      <c r="V42" s="209">
        <f t="shared" si="27"/>
        <v>63.092500000000001</v>
      </c>
      <c r="W42" s="210">
        <v>186.87250000000006</v>
      </c>
      <c r="X42" s="66">
        <v>218.01499999999993</v>
      </c>
      <c r="Y42" s="209">
        <f t="shared" si="28"/>
        <v>-31.14249999999987</v>
      </c>
      <c r="Z42" s="70">
        <v>409.36250000000007</v>
      </c>
      <c r="AA42" s="208">
        <v>0.45671334570816396</v>
      </c>
      <c r="AB42" s="207">
        <f t="shared" si="7"/>
        <v>0.66429999999999989</v>
      </c>
      <c r="AC42" s="206">
        <v>377.32749999999999</v>
      </c>
      <c r="AD42" s="205">
        <v>0.42097286253825777</v>
      </c>
      <c r="AE42" s="204">
        <f t="shared" si="8"/>
        <v>0.64239999999999997</v>
      </c>
      <c r="AF42" s="203">
        <f t="shared" si="29"/>
        <v>32.035000000000082</v>
      </c>
    </row>
    <row r="43" spans="1:32" ht="15" x14ac:dyDescent="0.2">
      <c r="A43" s="405"/>
      <c r="B43" s="217" t="s">
        <v>15</v>
      </c>
      <c r="C43" s="215">
        <f t="shared" si="0"/>
        <v>0.78</v>
      </c>
      <c r="D43" s="210">
        <v>215.9726205</v>
      </c>
      <c r="E43" s="214">
        <v>0.24095411301698272</v>
      </c>
      <c r="F43" s="206">
        <v>210.065856</v>
      </c>
      <c r="G43" s="213">
        <v>0.2343641126657067</v>
      </c>
      <c r="H43" s="212">
        <f t="shared" si="23"/>
        <v>5.9067645000000084</v>
      </c>
      <c r="I43" s="210">
        <v>276.88797499999998</v>
      </c>
      <c r="J43" s="214">
        <v>0.30891552950895218</v>
      </c>
      <c r="K43" s="206">
        <v>269.3152</v>
      </c>
      <c r="L43" s="213">
        <v>0.30046681110988038</v>
      </c>
      <c r="M43" s="212">
        <f t="shared" si="24"/>
        <v>7.5727749999999787</v>
      </c>
      <c r="N43" s="210">
        <v>0</v>
      </c>
      <c r="O43" s="66">
        <v>0</v>
      </c>
      <c r="P43" s="211">
        <f t="shared" si="25"/>
        <v>0</v>
      </c>
      <c r="Q43" s="210">
        <v>3.6750000000000003</v>
      </c>
      <c r="R43" s="66">
        <v>1.155</v>
      </c>
      <c r="S43" s="211">
        <f t="shared" si="26"/>
        <v>2.5200000000000005</v>
      </c>
      <c r="T43" s="210">
        <v>189.31250000000003</v>
      </c>
      <c r="U43" s="66">
        <v>229.79</v>
      </c>
      <c r="V43" s="209">
        <f t="shared" si="27"/>
        <v>-40.477499999999964</v>
      </c>
      <c r="W43" s="210">
        <v>134.12749999999997</v>
      </c>
      <c r="X43" s="66">
        <v>75.095000000000013</v>
      </c>
      <c r="Y43" s="209">
        <f t="shared" si="28"/>
        <v>59.032499999999956</v>
      </c>
      <c r="Z43" s="70">
        <v>327.11500000000001</v>
      </c>
      <c r="AA43" s="208">
        <v>0.36495230042157267</v>
      </c>
      <c r="AB43" s="207">
        <f t="shared" si="7"/>
        <v>0.66023453678369992</v>
      </c>
      <c r="AC43" s="206">
        <v>306.04000000000002</v>
      </c>
      <c r="AD43" s="205">
        <v>0.34143955807940957</v>
      </c>
      <c r="AE43" s="204">
        <f t="shared" si="8"/>
        <v>0.6863999999999999</v>
      </c>
      <c r="AF43" s="203">
        <f t="shared" si="29"/>
        <v>21.074999999999989</v>
      </c>
    </row>
    <row r="44" spans="1:32" ht="15" x14ac:dyDescent="0.2">
      <c r="A44" s="405"/>
      <c r="B44" s="216" t="s">
        <v>14</v>
      </c>
      <c r="C44" s="215">
        <f t="shared" si="0"/>
        <v>0.77999999999999992</v>
      </c>
      <c r="D44" s="210">
        <v>58.737724499999999</v>
      </c>
      <c r="E44" s="214">
        <v>6.5531900639847054E-2</v>
      </c>
      <c r="F44" s="206">
        <v>89.497979999999998</v>
      </c>
      <c r="G44" s="213">
        <v>9.9850185401254191E-2</v>
      </c>
      <c r="H44" s="212">
        <f t="shared" si="23"/>
        <v>-30.7602555</v>
      </c>
      <c r="I44" s="210">
        <v>75.304775000000006</v>
      </c>
      <c r="J44" s="214">
        <v>8.4015257230573154E-2</v>
      </c>
      <c r="K44" s="206">
        <v>114.74100000000001</v>
      </c>
      <c r="L44" s="213">
        <v>0.12801305820673617</v>
      </c>
      <c r="M44" s="212">
        <f t="shared" si="24"/>
        <v>-39.436225000000007</v>
      </c>
      <c r="N44" s="210">
        <v>0</v>
      </c>
      <c r="O44" s="66">
        <v>0</v>
      </c>
      <c r="P44" s="211">
        <f t="shared" si="25"/>
        <v>0</v>
      </c>
      <c r="Q44" s="210">
        <v>6.2824999999999998</v>
      </c>
      <c r="R44" s="66">
        <v>1.22</v>
      </c>
      <c r="S44" s="211">
        <f t="shared" si="26"/>
        <v>5.0625</v>
      </c>
      <c r="T44" s="210">
        <v>66.495000000000005</v>
      </c>
      <c r="U44" s="66">
        <v>129.16750000000002</v>
      </c>
      <c r="V44" s="209">
        <f t="shared" si="27"/>
        <v>-62.672500000000014</v>
      </c>
      <c r="W44" s="210">
        <v>19.794999999999995</v>
      </c>
      <c r="X44" s="66">
        <v>0</v>
      </c>
      <c r="Y44" s="209">
        <f t="shared" si="28"/>
        <v>19.794999999999995</v>
      </c>
      <c r="Z44" s="70">
        <v>92.572499999999991</v>
      </c>
      <c r="AA44" s="208">
        <v>0.10328033514444776</v>
      </c>
      <c r="AB44" s="207">
        <f t="shared" si="7"/>
        <v>0.63450511220934946</v>
      </c>
      <c r="AC44" s="206">
        <v>130.38750000000002</v>
      </c>
      <c r="AD44" s="205">
        <v>0.14546938432583656</v>
      </c>
      <c r="AE44" s="204">
        <f t="shared" si="8"/>
        <v>0.6863999999999999</v>
      </c>
      <c r="AF44" s="203">
        <f t="shared" si="29"/>
        <v>-37.815000000000026</v>
      </c>
    </row>
    <row r="45" spans="1:32" ht="15" x14ac:dyDescent="0.2">
      <c r="A45" s="405"/>
      <c r="B45" s="202" t="s">
        <v>13</v>
      </c>
      <c r="C45" s="158">
        <f t="shared" si="0"/>
        <v>1</v>
      </c>
      <c r="D45" s="153">
        <v>0</v>
      </c>
      <c r="E45" s="157">
        <v>0</v>
      </c>
      <c r="F45" s="149">
        <v>0</v>
      </c>
      <c r="G45" s="156">
        <v>0</v>
      </c>
      <c r="H45" s="155">
        <f t="shared" si="23"/>
        <v>0</v>
      </c>
      <c r="I45" s="153">
        <v>0</v>
      </c>
      <c r="J45" s="157">
        <v>0</v>
      </c>
      <c r="K45" s="149">
        <v>0</v>
      </c>
      <c r="L45" s="156">
        <v>0</v>
      </c>
      <c r="M45" s="155">
        <f t="shared" si="24"/>
        <v>0</v>
      </c>
      <c r="N45" s="153">
        <v>0</v>
      </c>
      <c r="O45" s="21">
        <v>0</v>
      </c>
      <c r="P45" s="154">
        <f t="shared" si="25"/>
        <v>0</v>
      </c>
      <c r="Q45" s="153">
        <v>0</v>
      </c>
      <c r="R45" s="21">
        <v>0</v>
      </c>
      <c r="S45" s="154">
        <f t="shared" si="26"/>
        <v>0</v>
      </c>
      <c r="T45" s="153">
        <v>0</v>
      </c>
      <c r="U45" s="21">
        <v>0</v>
      </c>
      <c r="V45" s="152">
        <f t="shared" si="27"/>
        <v>0</v>
      </c>
      <c r="W45" s="153">
        <v>0</v>
      </c>
      <c r="X45" s="21">
        <v>0</v>
      </c>
      <c r="Y45" s="152">
        <f t="shared" si="28"/>
        <v>0</v>
      </c>
      <c r="Z45" s="25">
        <v>0</v>
      </c>
      <c r="AA45" s="151">
        <v>0</v>
      </c>
      <c r="AB45" s="150">
        <f t="shared" si="7"/>
        <v>1</v>
      </c>
      <c r="AC45" s="149">
        <v>0</v>
      </c>
      <c r="AD45" s="148">
        <v>0</v>
      </c>
      <c r="AE45" s="147">
        <f t="shared" si="8"/>
        <v>1</v>
      </c>
      <c r="AF45" s="146">
        <f t="shared" si="29"/>
        <v>0</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0</v>
      </c>
      <c r="S46" s="196">
        <f t="shared" si="26"/>
        <v>0</v>
      </c>
      <c r="T46" s="195">
        <v>0</v>
      </c>
      <c r="U46" s="54">
        <v>0</v>
      </c>
      <c r="V46" s="194">
        <f t="shared" si="27"/>
        <v>0</v>
      </c>
      <c r="W46" s="195">
        <v>0</v>
      </c>
      <c r="X46" s="54">
        <v>0</v>
      </c>
      <c r="Y46" s="194">
        <f t="shared" si="28"/>
        <v>0</v>
      </c>
      <c r="Z46" s="58">
        <v>0</v>
      </c>
      <c r="AA46" s="193">
        <v>0</v>
      </c>
      <c r="AB46" s="192">
        <f t="shared" si="7"/>
        <v>1</v>
      </c>
      <c r="AC46" s="191">
        <v>0</v>
      </c>
      <c r="AD46" s="190">
        <v>0</v>
      </c>
      <c r="AE46" s="189">
        <f t="shared" si="8"/>
        <v>1</v>
      </c>
      <c r="AF46" s="188">
        <f t="shared" si="29"/>
        <v>0</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0</v>
      </c>
      <c r="R47" s="43">
        <v>0</v>
      </c>
      <c r="S47" s="182">
        <f t="shared" si="26"/>
        <v>0</v>
      </c>
      <c r="T47" s="181">
        <v>0</v>
      </c>
      <c r="U47" s="43">
        <v>0</v>
      </c>
      <c r="V47" s="180">
        <f t="shared" si="27"/>
        <v>0</v>
      </c>
      <c r="W47" s="181">
        <v>0</v>
      </c>
      <c r="X47" s="43">
        <v>0</v>
      </c>
      <c r="Y47" s="180">
        <f t="shared" si="28"/>
        <v>0</v>
      </c>
      <c r="Z47" s="47">
        <v>0</v>
      </c>
      <c r="AA47" s="179">
        <v>0</v>
      </c>
      <c r="AB47" s="178">
        <f t="shared" si="7"/>
        <v>1</v>
      </c>
      <c r="AC47" s="177">
        <v>0</v>
      </c>
      <c r="AD47" s="176">
        <v>0</v>
      </c>
      <c r="AE47" s="175">
        <f t="shared" si="8"/>
        <v>1</v>
      </c>
      <c r="AF47" s="174">
        <f t="shared" si="29"/>
        <v>0</v>
      </c>
    </row>
    <row r="48" spans="1:32" ht="15" x14ac:dyDescent="0.2">
      <c r="A48" s="405"/>
      <c r="B48" s="173" t="s">
        <v>10</v>
      </c>
      <c r="C48" s="172">
        <f t="shared" si="0"/>
        <v>0.74641333220743822</v>
      </c>
      <c r="D48" s="167">
        <f>SUM(D36:D47)</f>
        <v>703.83297075000007</v>
      </c>
      <c r="E48" s="171">
        <v>0.78524513332547263</v>
      </c>
      <c r="F48" s="163">
        <f>SUM(F36:F47)</f>
        <v>765.78024599999992</v>
      </c>
      <c r="G48" s="170">
        <v>0.85435782505614133</v>
      </c>
      <c r="H48" s="169">
        <f>SUM(H36:H47)</f>
        <v>-61.947275249999933</v>
      </c>
      <c r="I48" s="167">
        <f>SUM(I36:I47)</f>
        <v>942.95337500000005</v>
      </c>
      <c r="J48" s="171">
        <v>1.0520245277548748</v>
      </c>
      <c r="K48" s="163">
        <f>SUM(K36:K47)</f>
        <v>1031.5645999999999</v>
      </c>
      <c r="L48" s="170">
        <v>1.1508853782327892</v>
      </c>
      <c r="M48" s="169">
        <f t="shared" ref="M48:Z48" si="30">SUM(M36:M47)</f>
        <v>-88.611224999999862</v>
      </c>
      <c r="N48" s="167">
        <f t="shared" si="30"/>
        <v>0</v>
      </c>
      <c r="O48" s="32">
        <f t="shared" si="30"/>
        <v>0</v>
      </c>
      <c r="P48" s="168">
        <f t="shared" si="30"/>
        <v>0</v>
      </c>
      <c r="Q48" s="167">
        <f t="shared" si="30"/>
        <v>42.157499999999999</v>
      </c>
      <c r="R48" s="32">
        <f t="shared" si="30"/>
        <v>4.8775000000000004</v>
      </c>
      <c r="S48" s="168">
        <f t="shared" si="30"/>
        <v>37.28</v>
      </c>
      <c r="T48" s="167">
        <f t="shared" si="30"/>
        <v>616.64750000000004</v>
      </c>
      <c r="U48" s="32">
        <f t="shared" si="30"/>
        <v>847.99499999999989</v>
      </c>
      <c r="V48" s="166">
        <f t="shared" si="30"/>
        <v>-231.34749999999988</v>
      </c>
      <c r="W48" s="167">
        <f t="shared" si="30"/>
        <v>423.60000000000008</v>
      </c>
      <c r="X48" s="32">
        <f t="shared" si="30"/>
        <v>319.35999999999996</v>
      </c>
      <c r="Y48" s="166">
        <f t="shared" si="30"/>
        <v>104.24000000000009</v>
      </c>
      <c r="Z48" s="36">
        <f t="shared" si="30"/>
        <v>1082.4050000000002</v>
      </c>
      <c r="AA48" s="165">
        <v>1.2076064831567259</v>
      </c>
      <c r="AB48" s="164">
        <f t="shared" si="7"/>
        <v>0.65024918653369113</v>
      </c>
      <c r="AC48" s="163">
        <f>SUM(AC36:AC47)</f>
        <v>1172.2325000000001</v>
      </c>
      <c r="AD48" s="162">
        <v>1.3078242934463518</v>
      </c>
      <c r="AE48" s="161">
        <f t="shared" si="8"/>
        <v>0.65326652008027408</v>
      </c>
      <c r="AF48" s="160">
        <f>SUM(AF36:AF47)</f>
        <v>-89.827499999999873</v>
      </c>
    </row>
    <row r="49" spans="1:32" ht="15" x14ac:dyDescent="0.2">
      <c r="A49" s="405"/>
      <c r="B49" s="159" t="s">
        <v>9</v>
      </c>
      <c r="C49" s="158">
        <f t="shared" si="0"/>
        <v>0.74677656599891051</v>
      </c>
      <c r="D49" s="153">
        <f>SUM(D39:D44)</f>
        <v>701.78001074999997</v>
      </c>
      <c r="E49" s="157">
        <v>0.78295470801732869</v>
      </c>
      <c r="F49" s="149">
        <f>SUM(F39:F44)</f>
        <v>765.78024599999992</v>
      </c>
      <c r="G49" s="156">
        <v>0.85435782505614133</v>
      </c>
      <c r="H49" s="155">
        <f>SUM(H39:H44)</f>
        <v>-64.000235249999918</v>
      </c>
      <c r="I49" s="153">
        <f>SUM(I39:I44)</f>
        <v>939.74562500000002</v>
      </c>
      <c r="J49" s="157">
        <v>1.0484457382109</v>
      </c>
      <c r="K49" s="149">
        <f>SUM(K39:K44)</f>
        <v>1031.5645999999999</v>
      </c>
      <c r="L49" s="156">
        <v>1.1508853782327892</v>
      </c>
      <c r="M49" s="155">
        <f t="shared" ref="M49:Z49" si="31">SUM(M39:M44)</f>
        <v>-91.818974999999853</v>
      </c>
      <c r="N49" s="153">
        <f t="shared" si="31"/>
        <v>0</v>
      </c>
      <c r="O49" s="21">
        <f t="shared" si="31"/>
        <v>0</v>
      </c>
      <c r="P49" s="154">
        <f t="shared" si="31"/>
        <v>0</v>
      </c>
      <c r="Q49" s="153">
        <f t="shared" si="31"/>
        <v>32.720000000000006</v>
      </c>
      <c r="R49" s="21">
        <f t="shared" si="31"/>
        <v>4.8775000000000004</v>
      </c>
      <c r="S49" s="154">
        <f t="shared" si="31"/>
        <v>27.842500000000001</v>
      </c>
      <c r="T49" s="153">
        <f t="shared" si="31"/>
        <v>614.12250000000006</v>
      </c>
      <c r="U49" s="21">
        <f t="shared" si="31"/>
        <v>847.99499999999989</v>
      </c>
      <c r="V49" s="152">
        <f t="shared" si="31"/>
        <v>-233.87249999999989</v>
      </c>
      <c r="W49" s="153">
        <f t="shared" si="31"/>
        <v>418.50750000000011</v>
      </c>
      <c r="X49" s="21">
        <f t="shared" si="31"/>
        <v>319.35999999999996</v>
      </c>
      <c r="Y49" s="152">
        <f t="shared" si="31"/>
        <v>99.147500000000093</v>
      </c>
      <c r="Z49" s="25">
        <f t="shared" si="31"/>
        <v>1065.3500000000001</v>
      </c>
      <c r="AA49" s="151">
        <v>1.1885787360840148</v>
      </c>
      <c r="AB49" s="150">
        <f t="shared" si="7"/>
        <v>0.65873188224527135</v>
      </c>
      <c r="AC49" s="149">
        <f>SUM(AC39:AC44)</f>
        <v>1172.2325000000001</v>
      </c>
      <c r="AD49" s="148">
        <v>1.3078242934463518</v>
      </c>
      <c r="AE49" s="147">
        <f t="shared" si="8"/>
        <v>0.65326652008027408</v>
      </c>
      <c r="AF49" s="146">
        <f>SUM(AF39:AF44)</f>
        <v>-106.88249999999988</v>
      </c>
    </row>
    <row r="50" spans="1:32" ht="15.75" thickBot="1" x14ac:dyDescent="0.25">
      <c r="A50" s="422"/>
      <c r="B50" s="145" t="s">
        <v>8</v>
      </c>
      <c r="C50" s="144">
        <f t="shared" si="0"/>
        <v>0.64</v>
      </c>
      <c r="D50" s="139">
        <f>SUM(D36:D38,D45:D47)</f>
        <v>2.0529600000000001</v>
      </c>
      <c r="E50" s="143">
        <v>2.2904253081438386E-3</v>
      </c>
      <c r="F50" s="135">
        <f>SUM(F36:F38,F45:F47)</f>
        <v>0</v>
      </c>
      <c r="G50" s="142">
        <v>0</v>
      </c>
      <c r="H50" s="141">
        <f>SUM(H36:H38,H45:H47)</f>
        <v>2.0529600000000001</v>
      </c>
      <c r="I50" s="139">
        <f>SUM(I36:I38,I45:I47)</f>
        <v>3.2077500000000003</v>
      </c>
      <c r="J50" s="143">
        <v>3.5787895439747482E-3</v>
      </c>
      <c r="K50" s="135">
        <f>SUM(K36:K38,K45:K47)</f>
        <v>0</v>
      </c>
      <c r="L50" s="142">
        <v>0</v>
      </c>
      <c r="M50" s="141">
        <f t="shared" ref="M50:Z50" si="32">SUM(M36:M38,M45:M47)</f>
        <v>3.2077500000000003</v>
      </c>
      <c r="N50" s="139">
        <f t="shared" si="32"/>
        <v>0</v>
      </c>
      <c r="O50" s="10">
        <f t="shared" si="32"/>
        <v>0</v>
      </c>
      <c r="P50" s="140">
        <f t="shared" si="32"/>
        <v>0</v>
      </c>
      <c r="Q50" s="139">
        <f t="shared" si="32"/>
        <v>9.4375</v>
      </c>
      <c r="R50" s="10">
        <f t="shared" si="32"/>
        <v>0</v>
      </c>
      <c r="S50" s="140">
        <f t="shared" si="32"/>
        <v>9.4375</v>
      </c>
      <c r="T50" s="139">
        <f t="shared" si="32"/>
        <v>2.5249999999999999</v>
      </c>
      <c r="U50" s="10">
        <f t="shared" si="32"/>
        <v>0</v>
      </c>
      <c r="V50" s="138">
        <f t="shared" si="32"/>
        <v>2.5249999999999999</v>
      </c>
      <c r="W50" s="139">
        <f t="shared" si="32"/>
        <v>5.0924999999999985</v>
      </c>
      <c r="X50" s="10">
        <f t="shared" si="32"/>
        <v>0</v>
      </c>
      <c r="Y50" s="138">
        <f t="shared" si="32"/>
        <v>5.0924999999999985</v>
      </c>
      <c r="Z50" s="14">
        <f t="shared" si="32"/>
        <v>17.055</v>
      </c>
      <c r="AA50" s="137">
        <v>1.9027747072711192E-2</v>
      </c>
      <c r="AB50" s="136">
        <f t="shared" si="7"/>
        <v>0.12037291116974495</v>
      </c>
      <c r="AC50" s="135">
        <f>SUM(AC36:AC38,AC45:AC47)</f>
        <v>0</v>
      </c>
      <c r="AD50" s="134">
        <v>0</v>
      </c>
      <c r="AE50" s="133">
        <f t="shared" si="8"/>
        <v>1</v>
      </c>
      <c r="AF50" s="132">
        <f>SUM(AF36:AF38,AF45:AF47)</f>
        <v>17.055</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247</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2" t="s">
        <v>74</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PolsonD!A1</f>
        <v>FIIP DIVERSION: Polson D Canal</v>
      </c>
      <c r="C1" s="129"/>
      <c r="D1" s="129"/>
      <c r="E1" s="129"/>
      <c r="F1" s="129"/>
      <c r="G1" s="129"/>
      <c r="H1" s="129"/>
      <c r="I1" s="129"/>
      <c r="J1" s="129"/>
      <c r="K1" s="129"/>
      <c r="L1" s="129"/>
      <c r="M1" s="129"/>
      <c r="N1" s="129"/>
      <c r="O1" s="129"/>
    </row>
    <row r="2" spans="2:15" ht="23.25" x14ac:dyDescent="0.35">
      <c r="B2" s="130" t="str">
        <f>PolsonD!A2</f>
        <v>896 Acres (95% Sprinkler / 5%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253</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55.33884297520661</v>
      </c>
      <c r="D7" s="92">
        <v>87.5</v>
      </c>
      <c r="E7" s="89"/>
      <c r="F7" s="89">
        <v>133.28749999999999</v>
      </c>
      <c r="G7" s="88">
        <v>140.85999999999999</v>
      </c>
      <c r="H7" s="87">
        <f t="shared" ref="H7:H18" si="0">G7-F7</f>
        <v>7.5724999999999909</v>
      </c>
      <c r="I7" s="86"/>
      <c r="J7" s="91">
        <f t="shared" ref="J7:J18" si="1">G7-D7</f>
        <v>53.359999999999985</v>
      </c>
      <c r="K7" s="92">
        <v>56.416666666666664</v>
      </c>
      <c r="L7" s="89"/>
      <c r="M7" s="89">
        <v>154.10416666666666</v>
      </c>
      <c r="N7" s="88">
        <v>146.45333333333332</v>
      </c>
      <c r="O7" s="87">
        <f t="shared" ref="O7:O18" si="2">N7-M7</f>
        <v>-7.6508333333333383</v>
      </c>
      <c r="P7" s="86"/>
      <c r="Q7" s="91">
        <f t="shared" ref="Q7:Q18" si="3">N7-K7</f>
        <v>90.036666666666662</v>
      </c>
      <c r="R7" s="90">
        <v>57.5</v>
      </c>
      <c r="S7" s="89"/>
      <c r="T7" s="89">
        <v>149.51250000000002</v>
      </c>
      <c r="U7" s="88">
        <v>147.345</v>
      </c>
      <c r="V7" s="87">
        <f t="shared" ref="V7:V18" si="4">U7-T7</f>
        <v>-2.1675000000000182</v>
      </c>
      <c r="W7" s="86"/>
      <c r="X7" s="85">
        <f t="shared" ref="X7:X18" si="5">U7-R7</f>
        <v>89.844999999999999</v>
      </c>
    </row>
    <row r="8" spans="1:25" x14ac:dyDescent="0.2">
      <c r="A8" s="73" t="s">
        <v>21</v>
      </c>
      <c r="B8" s="72"/>
      <c r="C8" s="71">
        <f>C24/43560*86400*28</f>
        <v>55.537190082644621</v>
      </c>
      <c r="D8" s="70">
        <v>81.75</v>
      </c>
      <c r="E8" s="67"/>
      <c r="F8" s="67">
        <v>109.2625</v>
      </c>
      <c r="G8" s="66">
        <v>134.03749999999999</v>
      </c>
      <c r="H8" s="65">
        <f t="shared" si="0"/>
        <v>24.774999999999991</v>
      </c>
      <c r="I8" s="64"/>
      <c r="J8" s="69">
        <f t="shared" si="1"/>
        <v>52.287499999999994</v>
      </c>
      <c r="K8" s="70">
        <v>68</v>
      </c>
      <c r="L8" s="67"/>
      <c r="M8" s="67">
        <v>143.41166666666666</v>
      </c>
      <c r="N8" s="66">
        <v>139.30083333333332</v>
      </c>
      <c r="O8" s="65">
        <f t="shared" si="2"/>
        <v>-4.1108333333333462</v>
      </c>
      <c r="P8" s="64"/>
      <c r="Q8" s="69">
        <f t="shared" si="3"/>
        <v>71.300833333333316</v>
      </c>
      <c r="R8" s="68">
        <v>58</v>
      </c>
      <c r="S8" s="67"/>
      <c r="T8" s="67">
        <v>135.86499999999998</v>
      </c>
      <c r="U8" s="66">
        <v>123.5025</v>
      </c>
      <c r="V8" s="65">
        <f t="shared" si="4"/>
        <v>-12.362499999999983</v>
      </c>
      <c r="W8" s="64"/>
      <c r="X8" s="63">
        <f t="shared" si="5"/>
        <v>65.502499999999998</v>
      </c>
    </row>
    <row r="9" spans="1:25" x14ac:dyDescent="0.2">
      <c r="A9" s="84" t="s">
        <v>20</v>
      </c>
      <c r="B9" s="83"/>
      <c r="C9" s="82">
        <f>C25/43560*86400*31</f>
        <v>104.52892561983471</v>
      </c>
      <c r="D9" s="81">
        <v>153.5</v>
      </c>
      <c r="E9" s="78"/>
      <c r="F9" s="78">
        <v>28.782499999999999</v>
      </c>
      <c r="G9" s="77">
        <v>178.3</v>
      </c>
      <c r="H9" s="76">
        <f t="shared" si="0"/>
        <v>149.51750000000001</v>
      </c>
      <c r="I9" s="75"/>
      <c r="J9" s="80">
        <f t="shared" si="1"/>
        <v>24.800000000000011</v>
      </c>
      <c r="K9" s="81">
        <v>125.41666666666667</v>
      </c>
      <c r="L9" s="78"/>
      <c r="M9" s="78">
        <v>51.166666666666664</v>
      </c>
      <c r="N9" s="77">
        <v>175.70583333333335</v>
      </c>
      <c r="O9" s="76">
        <f t="shared" si="2"/>
        <v>124.53916666666669</v>
      </c>
      <c r="P9" s="75"/>
      <c r="Q9" s="80">
        <f t="shared" si="3"/>
        <v>50.289166666666674</v>
      </c>
      <c r="R9" s="79">
        <v>106.75</v>
      </c>
      <c r="S9" s="78"/>
      <c r="T9" s="78">
        <v>37.465000000000003</v>
      </c>
      <c r="U9" s="77">
        <v>153.28</v>
      </c>
      <c r="V9" s="76">
        <f t="shared" si="4"/>
        <v>115.815</v>
      </c>
      <c r="W9" s="75"/>
      <c r="X9" s="74">
        <f t="shared" si="5"/>
        <v>46.53</v>
      </c>
    </row>
    <row r="10" spans="1:25" x14ac:dyDescent="0.2">
      <c r="A10" s="61" t="s">
        <v>19</v>
      </c>
      <c r="B10" s="60"/>
      <c r="C10" s="59">
        <f>C26/43560*86400*30</f>
        <v>160.6611570247934</v>
      </c>
      <c r="D10" s="58">
        <v>282.75</v>
      </c>
      <c r="E10" s="55"/>
      <c r="F10" s="55">
        <v>137.5</v>
      </c>
      <c r="G10" s="54">
        <v>300.10500000000002</v>
      </c>
      <c r="H10" s="53">
        <f t="shared" si="0"/>
        <v>162.60500000000002</v>
      </c>
      <c r="I10" s="52"/>
      <c r="J10" s="57">
        <f t="shared" si="1"/>
        <v>17.355000000000018</v>
      </c>
      <c r="K10" s="58">
        <v>238.58333333333334</v>
      </c>
      <c r="L10" s="55"/>
      <c r="M10" s="55">
        <v>66.955833333333331</v>
      </c>
      <c r="N10" s="54">
        <v>241.66083333333333</v>
      </c>
      <c r="O10" s="53">
        <f t="shared" si="2"/>
        <v>174.70499999999998</v>
      </c>
      <c r="P10" s="52"/>
      <c r="Q10" s="57">
        <f t="shared" si="3"/>
        <v>3.0774999999999864</v>
      </c>
      <c r="R10" s="56">
        <v>163.25</v>
      </c>
      <c r="S10" s="55"/>
      <c r="T10" s="55">
        <v>16.552500000000002</v>
      </c>
      <c r="U10" s="54">
        <v>182.8475</v>
      </c>
      <c r="V10" s="53">
        <f t="shared" si="4"/>
        <v>166.29499999999999</v>
      </c>
      <c r="W10" s="52"/>
      <c r="X10" s="51">
        <f t="shared" si="5"/>
        <v>19.597499999999997</v>
      </c>
    </row>
    <row r="11" spans="1:25" x14ac:dyDescent="0.2">
      <c r="A11" s="73" t="s">
        <v>18</v>
      </c>
      <c r="B11" s="72"/>
      <c r="C11" s="71">
        <f>C27/43560*86400*31</f>
        <v>92.231404958677686</v>
      </c>
      <c r="D11" s="70">
        <v>324.25</v>
      </c>
      <c r="E11" s="67"/>
      <c r="F11" s="67">
        <v>210.58750000000001</v>
      </c>
      <c r="G11" s="66">
        <v>265.73250000000002</v>
      </c>
      <c r="H11" s="65">
        <f t="shared" si="0"/>
        <v>55.14500000000001</v>
      </c>
      <c r="I11" s="64"/>
      <c r="J11" s="69">
        <f t="shared" si="1"/>
        <v>-58.517499999999984</v>
      </c>
      <c r="K11" s="70">
        <v>269.41666666666669</v>
      </c>
      <c r="L11" s="67"/>
      <c r="M11" s="67">
        <v>137.2775</v>
      </c>
      <c r="N11" s="66">
        <v>192.29583333333335</v>
      </c>
      <c r="O11" s="65">
        <f t="shared" si="2"/>
        <v>55.018333333333345</v>
      </c>
      <c r="P11" s="64"/>
      <c r="Q11" s="69">
        <f t="shared" si="3"/>
        <v>-77.120833333333337</v>
      </c>
      <c r="R11" s="68">
        <v>147.75</v>
      </c>
      <c r="S11" s="67"/>
      <c r="T11" s="67">
        <v>12.907499999999999</v>
      </c>
      <c r="U11" s="66">
        <v>103.71750000000002</v>
      </c>
      <c r="V11" s="65">
        <f t="shared" si="4"/>
        <v>90.810000000000016</v>
      </c>
      <c r="W11" s="64"/>
      <c r="X11" s="63">
        <f t="shared" si="5"/>
        <v>-44.032499999999985</v>
      </c>
    </row>
    <row r="12" spans="1:25" x14ac:dyDescent="0.2">
      <c r="A12" s="73" t="s">
        <v>17</v>
      </c>
      <c r="B12" s="72"/>
      <c r="C12" s="71">
        <f>C28/43560*86400*30</f>
        <v>23.801652892561982</v>
      </c>
      <c r="D12" s="70">
        <v>221.5</v>
      </c>
      <c r="E12" s="67"/>
      <c r="F12" s="67">
        <v>45.45750000000001</v>
      </c>
      <c r="G12" s="66">
        <v>28.660000000000004</v>
      </c>
      <c r="H12" s="65">
        <f t="shared" si="0"/>
        <v>-16.797500000000007</v>
      </c>
      <c r="I12" s="64"/>
      <c r="J12" s="69">
        <f t="shared" si="1"/>
        <v>-192.84</v>
      </c>
      <c r="K12" s="70">
        <v>167.41666666666666</v>
      </c>
      <c r="L12" s="67"/>
      <c r="M12" s="67">
        <v>97.115000000000009</v>
      </c>
      <c r="N12" s="66">
        <v>59.093333333333327</v>
      </c>
      <c r="O12" s="65">
        <f t="shared" si="2"/>
        <v>-38.021666666666682</v>
      </c>
      <c r="P12" s="64"/>
      <c r="Q12" s="69">
        <f t="shared" si="3"/>
        <v>-108.32333333333332</v>
      </c>
      <c r="R12" s="68">
        <v>92</v>
      </c>
      <c r="S12" s="67"/>
      <c r="T12" s="67">
        <v>36.534999999999997</v>
      </c>
      <c r="U12" s="66">
        <v>23.8</v>
      </c>
      <c r="V12" s="65">
        <f t="shared" si="4"/>
        <v>-12.734999999999996</v>
      </c>
      <c r="W12" s="64"/>
      <c r="X12" s="63">
        <f t="shared" si="5"/>
        <v>-68.2</v>
      </c>
    </row>
    <row r="13" spans="1:25" x14ac:dyDescent="0.2">
      <c r="A13" s="73" t="s">
        <v>16</v>
      </c>
      <c r="B13" s="72"/>
      <c r="C13" s="71">
        <f>C29/43560*86400*31</f>
        <v>18.446280991735534</v>
      </c>
      <c r="D13" s="70">
        <v>137.5</v>
      </c>
      <c r="E13" s="67"/>
      <c r="F13" s="67">
        <v>39.369999999999997</v>
      </c>
      <c r="G13" s="66">
        <v>25.177500000000002</v>
      </c>
      <c r="H13" s="65">
        <f t="shared" si="0"/>
        <v>-14.192499999999995</v>
      </c>
      <c r="I13" s="64"/>
      <c r="J13" s="69">
        <f t="shared" si="1"/>
        <v>-112.32249999999999</v>
      </c>
      <c r="K13" s="70">
        <v>98.083333333333329</v>
      </c>
      <c r="L13" s="67"/>
      <c r="M13" s="67">
        <v>42.738333333333344</v>
      </c>
      <c r="N13" s="66">
        <v>34.397499999999987</v>
      </c>
      <c r="O13" s="65">
        <f t="shared" si="2"/>
        <v>-8.3408333333333573</v>
      </c>
      <c r="P13" s="64"/>
      <c r="Q13" s="69">
        <f t="shared" si="3"/>
        <v>-63.685833333333342</v>
      </c>
      <c r="R13" s="68">
        <v>57.25</v>
      </c>
      <c r="S13" s="67"/>
      <c r="T13" s="67">
        <v>76.042500000000004</v>
      </c>
      <c r="U13" s="66">
        <v>44.802499999999995</v>
      </c>
      <c r="V13" s="65">
        <f t="shared" si="4"/>
        <v>-31.240000000000009</v>
      </c>
      <c r="W13" s="64"/>
      <c r="X13" s="63">
        <f t="shared" si="5"/>
        <v>-12.447500000000005</v>
      </c>
    </row>
    <row r="14" spans="1:25" x14ac:dyDescent="0.2">
      <c r="A14" s="73" t="s">
        <v>15</v>
      </c>
      <c r="B14" s="72"/>
      <c r="C14" s="71">
        <f>C30/43560*86400*31</f>
        <v>12.297520661157025</v>
      </c>
      <c r="D14" s="70">
        <v>84.25</v>
      </c>
      <c r="E14" s="67"/>
      <c r="F14" s="67">
        <v>429.82999999999993</v>
      </c>
      <c r="G14" s="66">
        <v>39.07</v>
      </c>
      <c r="H14" s="65">
        <f t="shared" si="0"/>
        <v>-390.75999999999993</v>
      </c>
      <c r="I14" s="64"/>
      <c r="J14" s="69">
        <f t="shared" si="1"/>
        <v>-45.18</v>
      </c>
      <c r="K14" s="70">
        <v>68.416666666666671</v>
      </c>
      <c r="L14" s="67"/>
      <c r="M14" s="67">
        <v>433.17166666666668</v>
      </c>
      <c r="N14" s="66">
        <v>61.447499999999998</v>
      </c>
      <c r="O14" s="65">
        <f t="shared" si="2"/>
        <v>-371.72416666666669</v>
      </c>
      <c r="P14" s="64"/>
      <c r="Q14" s="69">
        <f t="shared" si="3"/>
        <v>-6.9691666666666734</v>
      </c>
      <c r="R14" s="68">
        <v>37.75</v>
      </c>
      <c r="S14" s="67"/>
      <c r="T14" s="67">
        <v>338.82</v>
      </c>
      <c r="U14" s="66">
        <v>68.132499999999993</v>
      </c>
      <c r="V14" s="65">
        <f t="shared" si="4"/>
        <v>-270.6875</v>
      </c>
      <c r="W14" s="64"/>
      <c r="X14" s="63">
        <f t="shared" si="5"/>
        <v>30.382499999999993</v>
      </c>
    </row>
    <row r="15" spans="1:25" x14ac:dyDescent="0.2">
      <c r="A15" s="50" t="s">
        <v>14</v>
      </c>
      <c r="B15" s="49"/>
      <c r="C15" s="48">
        <f>C31/43560*86400*30</f>
        <v>11.900826446280991</v>
      </c>
      <c r="D15" s="47">
        <v>65.75</v>
      </c>
      <c r="E15" s="44"/>
      <c r="F15" s="44">
        <v>123.47499999999999</v>
      </c>
      <c r="G15" s="43">
        <v>136.26999999999998</v>
      </c>
      <c r="H15" s="42">
        <f t="shared" si="0"/>
        <v>12.794999999999987</v>
      </c>
      <c r="I15" s="41"/>
      <c r="J15" s="46">
        <f t="shared" si="1"/>
        <v>70.519999999999982</v>
      </c>
      <c r="K15" s="47">
        <v>59.916666666666664</v>
      </c>
      <c r="L15" s="44"/>
      <c r="M15" s="44">
        <v>150.01</v>
      </c>
      <c r="N15" s="43">
        <v>152.98666666666665</v>
      </c>
      <c r="O15" s="42">
        <f t="shared" si="2"/>
        <v>2.9766666666666595</v>
      </c>
      <c r="P15" s="41"/>
      <c r="Q15" s="46">
        <f t="shared" si="3"/>
        <v>93.07</v>
      </c>
      <c r="R15" s="45">
        <v>33.25</v>
      </c>
      <c r="S15" s="44"/>
      <c r="T15" s="44">
        <v>124.0675</v>
      </c>
      <c r="U15" s="43">
        <v>170.29249999999999</v>
      </c>
      <c r="V15" s="42">
        <f t="shared" si="4"/>
        <v>46.224999999999994</v>
      </c>
      <c r="W15" s="41"/>
      <c r="X15" s="40">
        <f t="shared" si="5"/>
        <v>137.04249999999999</v>
      </c>
    </row>
    <row r="16" spans="1:25" x14ac:dyDescent="0.2">
      <c r="A16" s="62" t="s">
        <v>13</v>
      </c>
      <c r="B16" s="27"/>
      <c r="C16" s="26">
        <f>C32/43560*86400*31</f>
        <v>12.297520661157025</v>
      </c>
      <c r="D16" s="25">
        <v>64.5</v>
      </c>
      <c r="E16" s="22"/>
      <c r="F16" s="22">
        <v>118.19750000000001</v>
      </c>
      <c r="G16" s="21">
        <v>185.67500000000001</v>
      </c>
      <c r="H16" s="20">
        <f t="shared" si="0"/>
        <v>67.477500000000006</v>
      </c>
      <c r="I16" s="19"/>
      <c r="J16" s="24">
        <f t="shared" si="1"/>
        <v>121.17500000000001</v>
      </c>
      <c r="K16" s="25">
        <v>58.833333333333336</v>
      </c>
      <c r="L16" s="22"/>
      <c r="M16" s="22">
        <v>107.68166666666667</v>
      </c>
      <c r="N16" s="21">
        <v>191.75749999999996</v>
      </c>
      <c r="O16" s="20">
        <f t="shared" si="2"/>
        <v>84.075833333333293</v>
      </c>
      <c r="P16" s="19"/>
      <c r="Q16" s="24">
        <f t="shared" si="3"/>
        <v>132.92416666666662</v>
      </c>
      <c r="R16" s="23">
        <v>47.5</v>
      </c>
      <c r="S16" s="22"/>
      <c r="T16" s="22">
        <v>115.4725</v>
      </c>
      <c r="U16" s="21">
        <v>206.30250000000001</v>
      </c>
      <c r="V16" s="20">
        <f t="shared" si="4"/>
        <v>90.830000000000013</v>
      </c>
      <c r="W16" s="19"/>
      <c r="X16" s="18">
        <f t="shared" si="5"/>
        <v>158.80250000000001</v>
      </c>
    </row>
    <row r="17" spans="1:24" x14ac:dyDescent="0.2">
      <c r="A17" s="61" t="s">
        <v>12</v>
      </c>
      <c r="B17" s="60"/>
      <c r="C17" s="59">
        <f>C33/43560*86400*30</f>
        <v>11.900826446280991</v>
      </c>
      <c r="D17" s="58">
        <v>69.75</v>
      </c>
      <c r="E17" s="55"/>
      <c r="F17" s="55">
        <v>62.980000000000004</v>
      </c>
      <c r="G17" s="54">
        <v>169.68</v>
      </c>
      <c r="H17" s="53">
        <f t="shared" si="0"/>
        <v>106.7</v>
      </c>
      <c r="I17" s="52"/>
      <c r="J17" s="57">
        <f t="shared" si="1"/>
        <v>99.93</v>
      </c>
      <c r="K17" s="58">
        <v>65.583333333333329</v>
      </c>
      <c r="L17" s="55"/>
      <c r="M17" s="55">
        <v>62.668333333333329</v>
      </c>
      <c r="N17" s="54">
        <v>172.18416666666667</v>
      </c>
      <c r="O17" s="53">
        <f t="shared" si="2"/>
        <v>109.51583333333335</v>
      </c>
      <c r="P17" s="52"/>
      <c r="Q17" s="57">
        <f t="shared" si="3"/>
        <v>106.60083333333334</v>
      </c>
      <c r="R17" s="56">
        <v>48</v>
      </c>
      <c r="S17" s="55"/>
      <c r="T17" s="55">
        <v>79.784999999999997</v>
      </c>
      <c r="U17" s="54">
        <v>170.5575</v>
      </c>
      <c r="V17" s="53">
        <f t="shared" si="4"/>
        <v>90.772500000000008</v>
      </c>
      <c r="W17" s="52"/>
      <c r="X17" s="51">
        <f t="shared" si="5"/>
        <v>122.5575</v>
      </c>
    </row>
    <row r="18" spans="1:24" ht="13.5" thickBot="1" x14ac:dyDescent="0.25">
      <c r="A18" s="50" t="s">
        <v>11</v>
      </c>
      <c r="B18" s="49"/>
      <c r="C18" s="48">
        <f>C34/43560*86400*31</f>
        <v>12.297520661157025</v>
      </c>
      <c r="D18" s="47">
        <v>59.25</v>
      </c>
      <c r="E18" s="44"/>
      <c r="F18" s="44">
        <v>182.92500000000001</v>
      </c>
      <c r="G18" s="43">
        <v>172.36749999999998</v>
      </c>
      <c r="H18" s="42">
        <f t="shared" si="0"/>
        <v>-10.557500000000033</v>
      </c>
      <c r="I18" s="41"/>
      <c r="J18" s="46">
        <f t="shared" si="1"/>
        <v>113.11749999999998</v>
      </c>
      <c r="K18" s="47">
        <v>75</v>
      </c>
      <c r="L18" s="44"/>
      <c r="M18" s="44">
        <v>191.97333333333336</v>
      </c>
      <c r="N18" s="43">
        <v>187.62666666666664</v>
      </c>
      <c r="O18" s="42">
        <f t="shared" si="2"/>
        <v>-4.3466666666667209</v>
      </c>
      <c r="P18" s="41"/>
      <c r="Q18" s="46">
        <f t="shared" si="3"/>
        <v>112.62666666666664</v>
      </c>
      <c r="R18" s="45">
        <v>47.5</v>
      </c>
      <c r="S18" s="44"/>
      <c r="T18" s="44">
        <v>173.51249999999999</v>
      </c>
      <c r="U18" s="43">
        <v>160.99</v>
      </c>
      <c r="V18" s="42">
        <f t="shared" si="4"/>
        <v>-12.52249999999998</v>
      </c>
      <c r="W18" s="41"/>
      <c r="X18" s="40">
        <f t="shared" si="5"/>
        <v>113.49000000000001</v>
      </c>
    </row>
    <row r="19" spans="1:24" x14ac:dyDescent="0.2">
      <c r="A19" s="39" t="s">
        <v>10</v>
      </c>
      <c r="B19" s="38"/>
      <c r="C19" s="37">
        <f>SUM(C7:C18)</f>
        <v>571.23966942148775</v>
      </c>
      <c r="D19" s="36">
        <f>SUM(D7:D18)</f>
        <v>1632.25</v>
      </c>
      <c r="E19" s="33"/>
      <c r="F19" s="33">
        <f>SUM(F7:F18)</f>
        <v>1621.6549999999997</v>
      </c>
      <c r="G19" s="32">
        <f>SUM(G7:G18)</f>
        <v>1775.9350000000002</v>
      </c>
      <c r="H19" s="31">
        <f>SUM(H7:H18)</f>
        <v>154.28000000000003</v>
      </c>
      <c r="I19" s="30"/>
      <c r="J19" s="35">
        <f>SUM(J7:J18)</f>
        <v>143.68500000000003</v>
      </c>
      <c r="K19" s="36">
        <f>SUM(K7:K18)</f>
        <v>1351.0833333333333</v>
      </c>
      <c r="L19" s="33"/>
      <c r="M19" s="33">
        <f>SUM(M7:M18)</f>
        <v>1638.2741666666666</v>
      </c>
      <c r="N19" s="32">
        <f>SUM(N7:N18)</f>
        <v>1754.9099999999999</v>
      </c>
      <c r="O19" s="31">
        <f>SUM(O7:O18)</f>
        <v>116.6358333333331</v>
      </c>
      <c r="P19" s="30"/>
      <c r="Q19" s="35">
        <f>SUM(Q7:Q18)</f>
        <v>403.8266666666666</v>
      </c>
      <c r="R19" s="34">
        <f>SUM(R7:R18)</f>
        <v>896.5</v>
      </c>
      <c r="S19" s="33"/>
      <c r="T19" s="33">
        <f>SUM(T7:T18)</f>
        <v>1296.5375000000001</v>
      </c>
      <c r="U19" s="32">
        <f>SUM(U7:U18)</f>
        <v>1555.57</v>
      </c>
      <c r="V19" s="31">
        <f>SUM(V7:V18)</f>
        <v>259.03249999999997</v>
      </c>
      <c r="W19" s="30"/>
      <c r="X19" s="29">
        <f>SUM(X7:X18)</f>
        <v>659.06999999999994</v>
      </c>
    </row>
    <row r="20" spans="1:24" x14ac:dyDescent="0.2">
      <c r="A20" s="28" t="s">
        <v>9</v>
      </c>
      <c r="B20" s="27"/>
      <c r="C20" s="26">
        <f>SUM(C10:C15)</f>
        <v>319.3388429752066</v>
      </c>
      <c r="D20" s="25">
        <f>SUM(D10:D15)</f>
        <v>1116</v>
      </c>
      <c r="E20" s="22"/>
      <c r="F20" s="22">
        <f>SUM(F10:F15)</f>
        <v>986.21999999999991</v>
      </c>
      <c r="G20" s="21">
        <f>SUM(G10:G15)</f>
        <v>795.0150000000001</v>
      </c>
      <c r="H20" s="20">
        <f>SUM(H10:H15)</f>
        <v>-191.20499999999993</v>
      </c>
      <c r="I20" s="19"/>
      <c r="J20" s="24">
        <f>SUM(J10:J15)</f>
        <v>-320.98499999999996</v>
      </c>
      <c r="K20" s="25">
        <f>SUM(K10:K15)</f>
        <v>901.83333333333326</v>
      </c>
      <c r="L20" s="22"/>
      <c r="M20" s="22">
        <f>SUM(M10:M15)</f>
        <v>927.26833333333343</v>
      </c>
      <c r="N20" s="21">
        <f>SUM(N10:N15)</f>
        <v>741.88166666666666</v>
      </c>
      <c r="O20" s="20">
        <f>SUM(O10:O15)</f>
        <v>-185.38666666666674</v>
      </c>
      <c r="P20" s="19"/>
      <c r="Q20" s="24">
        <f>SUM(Q10:Q15)</f>
        <v>-159.95166666666668</v>
      </c>
      <c r="R20" s="23">
        <f>SUM(R10:R15)</f>
        <v>531.25</v>
      </c>
      <c r="S20" s="22"/>
      <c r="T20" s="22">
        <f>SUM(T10:T15)</f>
        <v>604.92499999999995</v>
      </c>
      <c r="U20" s="21">
        <f>SUM(U10:U15)</f>
        <v>593.59249999999997</v>
      </c>
      <c r="V20" s="20">
        <f>SUM(V10:V15)</f>
        <v>-11.332499999999982</v>
      </c>
      <c r="W20" s="19"/>
      <c r="X20" s="18">
        <f>SUM(X10:X15)</f>
        <v>62.342499999999987</v>
      </c>
    </row>
    <row r="21" spans="1:24" ht="13.5" thickBot="1" x14ac:dyDescent="0.25">
      <c r="A21" s="17" t="s">
        <v>8</v>
      </c>
      <c r="B21" s="16"/>
      <c r="C21" s="15">
        <f>SUM(C7:C9,C16:C18)</f>
        <v>251.900826446281</v>
      </c>
      <c r="D21" s="14">
        <f>SUM(D7:D9,D16:D18)</f>
        <v>516.25</v>
      </c>
      <c r="E21" s="11"/>
      <c r="F21" s="11">
        <f>SUM(F7:F9,F16:F18)</f>
        <v>635.43499999999995</v>
      </c>
      <c r="G21" s="10">
        <f>SUM(G7:G9,G16:G18)</f>
        <v>980.92</v>
      </c>
      <c r="H21" s="9">
        <f>SUM(H7:H9,H16:H18)</f>
        <v>345.48500000000001</v>
      </c>
      <c r="I21" s="8"/>
      <c r="J21" s="13">
        <f>SUM(J7:J9,J16:J18)</f>
        <v>464.66999999999996</v>
      </c>
      <c r="K21" s="14">
        <f>SUM(K7:K9,K16:K18)</f>
        <v>449.24999999999994</v>
      </c>
      <c r="L21" s="11"/>
      <c r="M21" s="11">
        <f>SUM(M7:M9,M16:M18)</f>
        <v>711.00583333333338</v>
      </c>
      <c r="N21" s="10">
        <f>SUM(N7:N9,N16:N18)</f>
        <v>1013.0283333333332</v>
      </c>
      <c r="O21" s="9">
        <f>SUM(O7:O9,O16:O18)</f>
        <v>302.02249999999992</v>
      </c>
      <c r="P21" s="8"/>
      <c r="Q21" s="13">
        <f>SUM(Q7:Q9,Q16:Q18)</f>
        <v>563.77833333333331</v>
      </c>
      <c r="R21" s="12">
        <f>SUM(R7:R9,R16:R18)</f>
        <v>365.25</v>
      </c>
      <c r="S21" s="11"/>
      <c r="T21" s="11">
        <f>SUM(T7:T9,T16:T18)</f>
        <v>691.61249999999995</v>
      </c>
      <c r="U21" s="10">
        <f>SUM(U7:U9,U16:U18)</f>
        <v>961.97749999999996</v>
      </c>
      <c r="V21" s="9">
        <f>SUM(V7:V9,V16:V18)</f>
        <v>270.36500000000007</v>
      </c>
      <c r="W21" s="8"/>
      <c r="X21" s="7">
        <f>SUM(X7:X9,X16:X18)</f>
        <v>596.72749999999996</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0.9</v>
      </c>
      <c r="D23" s="92">
        <f>D7*43560/86400/31</f>
        <v>1.4230510752688172</v>
      </c>
      <c r="E23" s="89"/>
      <c r="F23" s="89">
        <f>F7*43560/86400/31</f>
        <v>2.1677133736559138</v>
      </c>
      <c r="G23" s="88">
        <f>G7*43560/86400/31</f>
        <v>2.2908682795698923</v>
      </c>
      <c r="H23" s="87">
        <f>H7*43560/86400/31</f>
        <v>0.12315490591397836</v>
      </c>
      <c r="I23" s="86"/>
      <c r="J23" s="91">
        <f>J7*43560/86400/31</f>
        <v>0.86781720430107501</v>
      </c>
      <c r="K23" s="92">
        <f>K7*43560/86400/31</f>
        <v>0.91752912186379931</v>
      </c>
      <c r="L23" s="89"/>
      <c r="M23" s="89">
        <f>M7*43560/86400/31</f>
        <v>2.5062640008960573</v>
      </c>
      <c r="N23" s="88">
        <f>N7*43560/86400/31</f>
        <v>2.3818351254480286</v>
      </c>
      <c r="O23" s="87">
        <f>O7*43560/86400/31</f>
        <v>-0.12442887544802876</v>
      </c>
      <c r="P23" s="86"/>
      <c r="Q23" s="91">
        <f>Q7*43560/86400/31</f>
        <v>1.4643060035842292</v>
      </c>
      <c r="R23" s="90">
        <f>R7*43560/86400/31</f>
        <v>0.93514784946236551</v>
      </c>
      <c r="S23" s="89"/>
      <c r="T23" s="89">
        <f>T7*43560/86400/31</f>
        <v>2.4315877016129033</v>
      </c>
      <c r="U23" s="88">
        <f>U7*43560/86400/31</f>
        <v>2.3963366935483874</v>
      </c>
      <c r="V23" s="87">
        <f>V7*43560/86400/31</f>
        <v>-3.5251008064516427E-2</v>
      </c>
      <c r="W23" s="86"/>
      <c r="X23" s="85">
        <f>X7*43560/86400/31</f>
        <v>1.4611888440860215</v>
      </c>
    </row>
    <row r="24" spans="1:24" x14ac:dyDescent="0.2">
      <c r="A24" s="73" t="s">
        <v>21</v>
      </c>
      <c r="B24" s="72"/>
      <c r="C24" s="71">
        <v>1</v>
      </c>
      <c r="D24" s="70">
        <f>D8*43560/86400/28</f>
        <v>1.4719866071428573</v>
      </c>
      <c r="E24" s="67"/>
      <c r="F24" s="67">
        <f>F8*43560/86400/28</f>
        <v>1.9673753720238096</v>
      </c>
      <c r="G24" s="66">
        <f>G8*43560/86400/28</f>
        <v>2.4134728422619047</v>
      </c>
      <c r="H24" s="65">
        <f>H8*43560/86400/28</f>
        <v>0.44609747023809504</v>
      </c>
      <c r="I24" s="64"/>
      <c r="J24" s="69">
        <f>J8*43560/86400/28</f>
        <v>0.94148623511904739</v>
      </c>
      <c r="K24" s="70">
        <f>K8*43560/86400/28</f>
        <v>1.2244047619047618</v>
      </c>
      <c r="L24" s="67"/>
      <c r="M24" s="67">
        <f>M8*43560/86400/28</f>
        <v>2.5822636408730162</v>
      </c>
      <c r="N24" s="66">
        <f>N8*43560/86400/28</f>
        <v>2.5082441716269837</v>
      </c>
      <c r="O24" s="65">
        <f>O8*43560/86400/28</f>
        <v>-7.4019469246031977E-2</v>
      </c>
      <c r="P24" s="64"/>
      <c r="Q24" s="69">
        <f>Q8*43560/86400/28</f>
        <v>1.2838394097222221</v>
      </c>
      <c r="R24" s="68">
        <f>R8*43560/86400/28</f>
        <v>1.044345238095238</v>
      </c>
      <c r="S24" s="67"/>
      <c r="T24" s="67">
        <f>T8*43560/86400/28</f>
        <v>2.4463787202380951</v>
      </c>
      <c r="U24" s="66">
        <f>U8*43560/86400/28</f>
        <v>2.2237801339285714</v>
      </c>
      <c r="V24" s="65">
        <f>V8*43560/86400/28</f>
        <v>-0.22259858630952351</v>
      </c>
      <c r="W24" s="64"/>
      <c r="X24" s="63">
        <f>X8*43560/86400/28</f>
        <v>1.1794348958333334</v>
      </c>
    </row>
    <row r="25" spans="1:24" x14ac:dyDescent="0.2">
      <c r="A25" s="84" t="s">
        <v>20</v>
      </c>
      <c r="B25" s="83"/>
      <c r="C25" s="82">
        <v>1.7</v>
      </c>
      <c r="D25" s="81">
        <f>D9*43560/86400/31</f>
        <v>2.4964381720430109</v>
      </c>
      <c r="E25" s="78"/>
      <c r="F25" s="78">
        <f>F9*43560/86400/31</f>
        <v>0.46810248655913977</v>
      </c>
      <c r="G25" s="77">
        <f>G9*43560/86400/31</f>
        <v>2.8997715053763446</v>
      </c>
      <c r="H25" s="76">
        <f>H9*43560/86400/31</f>
        <v>2.4316690188172045</v>
      </c>
      <c r="I25" s="75"/>
      <c r="J25" s="80">
        <f>J9*43560/86400/31</f>
        <v>0.40333333333333354</v>
      </c>
      <c r="K25" s="81">
        <f>K9*43560/86400/31</f>
        <v>2.0397065412186381</v>
      </c>
      <c r="L25" s="78"/>
      <c r="M25" s="78">
        <f>M9*43560/86400/31</f>
        <v>0.83214605734767033</v>
      </c>
      <c r="N25" s="77">
        <f>N9*43560/86400/31</f>
        <v>2.8575814292114696</v>
      </c>
      <c r="O25" s="76">
        <f>O9*43560/86400/31</f>
        <v>2.0254353718637992</v>
      </c>
      <c r="P25" s="75"/>
      <c r="Q25" s="80">
        <f>Q9*43560/86400/31</f>
        <v>0.81787488799283159</v>
      </c>
      <c r="R25" s="79">
        <f>R9*43560/86400/31</f>
        <v>1.736122311827957</v>
      </c>
      <c r="S25" s="78"/>
      <c r="T25" s="78">
        <f>T9*43560/86400/31</f>
        <v>0.60930981182795696</v>
      </c>
      <c r="U25" s="77">
        <f>U9*43560/86400/31</f>
        <v>2.4928602150537635</v>
      </c>
      <c r="V25" s="76">
        <f>V9*43560/86400/31</f>
        <v>1.8835504032258061</v>
      </c>
      <c r="W25" s="75"/>
      <c r="X25" s="74">
        <f>X9*43560/86400/31</f>
        <v>0.75673790322580647</v>
      </c>
    </row>
    <row r="26" spans="1:24" x14ac:dyDescent="0.2">
      <c r="A26" s="61" t="s">
        <v>19</v>
      </c>
      <c r="B26" s="60"/>
      <c r="C26" s="59">
        <v>2.7</v>
      </c>
      <c r="D26" s="58">
        <f>D10*43560/86400/30</f>
        <v>4.7517708333333335</v>
      </c>
      <c r="E26" s="55"/>
      <c r="F26" s="55">
        <f>F10*43560/86400/30</f>
        <v>2.3107638888888888</v>
      </c>
      <c r="G26" s="54">
        <f>G10*43560/86400/30</f>
        <v>5.0434312500000003</v>
      </c>
      <c r="H26" s="53">
        <f>H10*43560/86400/30</f>
        <v>2.7326673611111114</v>
      </c>
      <c r="I26" s="52"/>
      <c r="J26" s="57">
        <f>J10*43560/86400/30</f>
        <v>0.29166041666666692</v>
      </c>
      <c r="K26" s="58">
        <f>K10*43560/86400/30</f>
        <v>4.0095254629629631</v>
      </c>
      <c r="L26" s="55"/>
      <c r="M26" s="55">
        <f>M10*43560/86400/30</f>
        <v>1.1252299768518519</v>
      </c>
      <c r="N26" s="54">
        <f>N10*43560/86400/30</f>
        <v>4.0612445601851856</v>
      </c>
      <c r="O26" s="53">
        <f>O10*43560/86400/30</f>
        <v>2.9360145833333329</v>
      </c>
      <c r="P26" s="52"/>
      <c r="Q26" s="57">
        <f>Q10*43560/86400/30</f>
        <v>5.1719097222221996E-2</v>
      </c>
      <c r="R26" s="56">
        <f>R10*43560/86400/30</f>
        <v>2.7435069444444449</v>
      </c>
      <c r="S26" s="55"/>
      <c r="T26" s="55">
        <f>T10*43560/86400/30</f>
        <v>0.27817395833333336</v>
      </c>
      <c r="U26" s="54">
        <f>U10*43560/86400/30</f>
        <v>3.0728538194444446</v>
      </c>
      <c r="V26" s="53">
        <f>V10*43560/86400/30</f>
        <v>2.7946798611111108</v>
      </c>
      <c r="W26" s="52"/>
      <c r="X26" s="51">
        <f>X10*43560/86400/30</f>
        <v>0.32934687499999993</v>
      </c>
    </row>
    <row r="27" spans="1:24" x14ac:dyDescent="0.2">
      <c r="A27" s="73" t="s">
        <v>18</v>
      </c>
      <c r="B27" s="72"/>
      <c r="C27" s="71">
        <v>1.5</v>
      </c>
      <c r="D27" s="70">
        <f>D11*43560/86400/31</f>
        <v>5.2734206989247312</v>
      </c>
      <c r="E27" s="67"/>
      <c r="F27" s="67">
        <f>F11*43560/86400/31</f>
        <v>3.4248773521505376</v>
      </c>
      <c r="G27" s="66">
        <f>G11*43560/86400/31</f>
        <v>4.3217247983870974</v>
      </c>
      <c r="H27" s="65">
        <f>H11*43560/86400/31</f>
        <v>0.89684744623655943</v>
      </c>
      <c r="I27" s="64"/>
      <c r="J27" s="69">
        <f>J11*43560/86400/31</f>
        <v>-0.95169590053763409</v>
      </c>
      <c r="K27" s="70">
        <f>K11*43560/86400/31</f>
        <v>4.3816420250896053</v>
      </c>
      <c r="L27" s="67"/>
      <c r="M27" s="67">
        <f>M11*43560/86400/31</f>
        <v>2.2326045026881722</v>
      </c>
      <c r="N27" s="66">
        <f>N11*43560/86400/31</f>
        <v>3.1273919130824375</v>
      </c>
      <c r="O27" s="65">
        <f>O11*43560/86400/31</f>
        <v>0.89478741039426546</v>
      </c>
      <c r="P27" s="64"/>
      <c r="Q27" s="69">
        <f>Q11*43560/86400/31</f>
        <v>-1.2542501120071685</v>
      </c>
      <c r="R27" s="68">
        <f>R11*43560/86400/31</f>
        <v>2.4029233870967741</v>
      </c>
      <c r="S27" s="67"/>
      <c r="T27" s="67">
        <f>T11*43560/86400/31</f>
        <v>0.2099203629032258</v>
      </c>
      <c r="U27" s="66">
        <f>U11*43560/86400/31</f>
        <v>1.6868034274193551</v>
      </c>
      <c r="V27" s="65">
        <f>V11*43560/86400/31</f>
        <v>1.4768830645161293</v>
      </c>
      <c r="W27" s="64"/>
      <c r="X27" s="63">
        <f>X11*43560/86400/31</f>
        <v>-0.71611995967741904</v>
      </c>
    </row>
    <row r="28" spans="1:24" x14ac:dyDescent="0.2">
      <c r="A28" s="73" t="s">
        <v>17</v>
      </c>
      <c r="B28" s="72"/>
      <c r="C28" s="71">
        <v>0.4</v>
      </c>
      <c r="D28" s="70">
        <f>D12*43560/86400/30</f>
        <v>3.7224305555555555</v>
      </c>
      <c r="E28" s="67"/>
      <c r="F28" s="67">
        <f>F12*43560/86400/30</f>
        <v>0.76393854166666686</v>
      </c>
      <c r="G28" s="66">
        <f>G12*43560/86400/30</f>
        <v>0.48164722222222228</v>
      </c>
      <c r="H28" s="65">
        <f>H12*43560/86400/30</f>
        <v>-0.28229131944444458</v>
      </c>
      <c r="I28" s="64"/>
      <c r="J28" s="69">
        <f>J12*43560/86400/30</f>
        <v>-3.2407833333333333</v>
      </c>
      <c r="K28" s="70">
        <f>K12*43560/86400/30</f>
        <v>2.8135300925925928</v>
      </c>
      <c r="L28" s="67"/>
      <c r="M28" s="67">
        <f>M12*43560/86400/30</f>
        <v>1.632071527777778</v>
      </c>
      <c r="N28" s="66">
        <f>N12*43560/86400/30</f>
        <v>0.99309629629629614</v>
      </c>
      <c r="O28" s="65">
        <f>O12*43560/86400/30</f>
        <v>-0.63897523148148172</v>
      </c>
      <c r="P28" s="64"/>
      <c r="Q28" s="69">
        <f>Q12*43560/86400/30</f>
        <v>-1.820433796296296</v>
      </c>
      <c r="R28" s="68">
        <f>R12*43560/86400/30</f>
        <v>1.546111111111111</v>
      </c>
      <c r="S28" s="67"/>
      <c r="T28" s="67">
        <f>T12*43560/86400/30</f>
        <v>0.61399097222222221</v>
      </c>
      <c r="U28" s="66">
        <f>U12*43560/86400/30</f>
        <v>0.39997222222222223</v>
      </c>
      <c r="V28" s="65">
        <f>V12*43560/86400/30</f>
        <v>-0.21401874999999995</v>
      </c>
      <c r="W28" s="64"/>
      <c r="X28" s="63">
        <f>X12*43560/86400/30</f>
        <v>-1.1461388888888888</v>
      </c>
    </row>
    <row r="29" spans="1:24" x14ac:dyDescent="0.2">
      <c r="A29" s="73" t="s">
        <v>16</v>
      </c>
      <c r="B29" s="72"/>
      <c r="C29" s="71">
        <v>0.3</v>
      </c>
      <c r="D29" s="70">
        <f>D13*43560/86400/31</f>
        <v>2.23622311827957</v>
      </c>
      <c r="E29" s="67"/>
      <c r="F29" s="67">
        <f t="shared" ref="F29:H30" si="6">F13*43560/86400/31</f>
        <v>0.64029166666666659</v>
      </c>
      <c r="G29" s="66">
        <f t="shared" si="6"/>
        <v>0.40947278225806455</v>
      </c>
      <c r="H29" s="65">
        <f t="shared" si="6"/>
        <v>-0.23081888440860207</v>
      </c>
      <c r="I29" s="64"/>
      <c r="J29" s="69">
        <f>J13*43560/86400/31</f>
        <v>-1.8267503360215052</v>
      </c>
      <c r="K29" s="70">
        <f>K13*43560/86400/31</f>
        <v>1.5951724910394265</v>
      </c>
      <c r="L29" s="67"/>
      <c r="M29" s="67">
        <f t="shared" ref="M29:O30" si="7">M13*43560/86400/31</f>
        <v>0.69507235663082456</v>
      </c>
      <c r="N29" s="66">
        <f t="shared" si="7"/>
        <v>0.55942170698924709</v>
      </c>
      <c r="O29" s="65">
        <f t="shared" si="7"/>
        <v>-0.13565064964157744</v>
      </c>
      <c r="P29" s="64"/>
      <c r="Q29" s="69">
        <f>Q13*43560/86400/31</f>
        <v>-1.0357507840501794</v>
      </c>
      <c r="R29" s="68">
        <f>R13*43560/86400/31</f>
        <v>0.93108198924731178</v>
      </c>
      <c r="S29" s="67"/>
      <c r="T29" s="67">
        <f t="shared" ref="T29:V30" si="8">T13*43560/86400/31</f>
        <v>1.2367127016129034</v>
      </c>
      <c r="U29" s="66">
        <f t="shared" si="8"/>
        <v>0.72864280913978485</v>
      </c>
      <c r="V29" s="65">
        <f t="shared" si="8"/>
        <v>-0.5080698924731184</v>
      </c>
      <c r="W29" s="64"/>
      <c r="X29" s="63">
        <f>X13*43560/86400/31</f>
        <v>-0.20243918010752696</v>
      </c>
    </row>
    <row r="30" spans="1:24" x14ac:dyDescent="0.2">
      <c r="A30" s="73" t="s">
        <v>15</v>
      </c>
      <c r="B30" s="72"/>
      <c r="C30" s="71">
        <v>0.2</v>
      </c>
      <c r="D30" s="70">
        <f>D14*43560/86400/31</f>
        <v>1.3701948924731182</v>
      </c>
      <c r="E30" s="67"/>
      <c r="F30" s="67">
        <f t="shared" si="6"/>
        <v>6.9905147849462352</v>
      </c>
      <c r="G30" s="66">
        <f t="shared" si="6"/>
        <v>0.63541263440860218</v>
      </c>
      <c r="H30" s="65">
        <f t="shared" si="6"/>
        <v>-6.3551021505376344</v>
      </c>
      <c r="I30" s="64"/>
      <c r="J30" s="69">
        <f>J14*43560/86400/31</f>
        <v>-0.73478225806451614</v>
      </c>
      <c r="K30" s="70">
        <f>K14*43560/86400/31</f>
        <v>1.1126904121863799</v>
      </c>
      <c r="L30" s="67"/>
      <c r="M30" s="67">
        <f t="shared" si="7"/>
        <v>7.044861783154122</v>
      </c>
      <c r="N30" s="66">
        <f t="shared" si="7"/>
        <v>0.99934778225806453</v>
      </c>
      <c r="O30" s="65">
        <f t="shared" si="7"/>
        <v>-6.0455140008960573</v>
      </c>
      <c r="P30" s="64"/>
      <c r="Q30" s="69">
        <f>Q14*43560/86400/31</f>
        <v>-0.11334262992831554</v>
      </c>
      <c r="R30" s="68">
        <f>R14*43560/86400/31</f>
        <v>0.61394489247311823</v>
      </c>
      <c r="S30" s="67"/>
      <c r="T30" s="67">
        <f t="shared" si="8"/>
        <v>5.5103790322580641</v>
      </c>
      <c r="U30" s="66">
        <f t="shared" si="8"/>
        <v>1.108068884408602</v>
      </c>
      <c r="V30" s="65">
        <f t="shared" si="8"/>
        <v>-4.4023101478494615</v>
      </c>
      <c r="W30" s="64"/>
      <c r="X30" s="63">
        <f>X14*43560/86400/31</f>
        <v>0.49412399193548373</v>
      </c>
    </row>
    <row r="31" spans="1:24" x14ac:dyDescent="0.2">
      <c r="A31" s="50" t="s">
        <v>14</v>
      </c>
      <c r="B31" s="49"/>
      <c r="C31" s="48">
        <v>0.2</v>
      </c>
      <c r="D31" s="47">
        <f>D15*43560/86400/30</f>
        <v>1.1049652777777779</v>
      </c>
      <c r="E31" s="44"/>
      <c r="F31" s="44">
        <f>F15*43560/86400/30</f>
        <v>2.0750659722222222</v>
      </c>
      <c r="G31" s="43">
        <f>G15*43560/86400/30</f>
        <v>2.290093055555555</v>
      </c>
      <c r="H31" s="42">
        <f>H15*43560/86400/30</f>
        <v>0.21502708333333315</v>
      </c>
      <c r="I31" s="41"/>
      <c r="J31" s="46">
        <f>J15*43560/86400/30</f>
        <v>1.1851277777777773</v>
      </c>
      <c r="K31" s="47">
        <f>K15*43560/86400/30</f>
        <v>1.0069328703703704</v>
      </c>
      <c r="L31" s="44"/>
      <c r="M31" s="44">
        <f>M15*43560/86400/30</f>
        <v>2.5210013888888887</v>
      </c>
      <c r="N31" s="43">
        <f>N15*43560/86400/30</f>
        <v>2.5710259259259254</v>
      </c>
      <c r="O31" s="42">
        <f>O15*43560/86400/30</f>
        <v>5.0024537037036916E-2</v>
      </c>
      <c r="P31" s="41"/>
      <c r="Q31" s="46">
        <f>Q15*43560/86400/30</f>
        <v>1.5640930555555554</v>
      </c>
      <c r="R31" s="45">
        <f>R15*43560/86400/30</f>
        <v>0.5587847222222222</v>
      </c>
      <c r="S31" s="44"/>
      <c r="T31" s="44">
        <f>T15*43560/86400/30</f>
        <v>2.0850232638888886</v>
      </c>
      <c r="U31" s="43">
        <f>U15*43560/86400/30</f>
        <v>2.8618600694444445</v>
      </c>
      <c r="V31" s="42">
        <f>V15*43560/86400/30</f>
        <v>0.77683680555555545</v>
      </c>
      <c r="W31" s="41"/>
      <c r="X31" s="40">
        <f>X15*43560/86400/30</f>
        <v>2.3030753472222218</v>
      </c>
    </row>
    <row r="32" spans="1:24" x14ac:dyDescent="0.2">
      <c r="A32" s="62" t="s">
        <v>13</v>
      </c>
      <c r="B32" s="27"/>
      <c r="C32" s="26">
        <v>0.2</v>
      </c>
      <c r="D32" s="25">
        <f>D16*43560/86400/31</f>
        <v>1.0489919354838708</v>
      </c>
      <c r="E32" s="22"/>
      <c r="F32" s="22">
        <f>F16*43560/86400/31</f>
        <v>1.922298051075269</v>
      </c>
      <c r="G32" s="21">
        <f>G16*43560/86400/31</f>
        <v>3.0197143817204304</v>
      </c>
      <c r="H32" s="20">
        <f>H16*43560/86400/31</f>
        <v>1.0974163306451614</v>
      </c>
      <c r="I32" s="19"/>
      <c r="J32" s="24">
        <f>J16*43560/86400/31</f>
        <v>1.9707224462365593</v>
      </c>
      <c r="K32" s="25">
        <f>K16*43560/86400/31</f>
        <v>0.95683243727598566</v>
      </c>
      <c r="L32" s="22"/>
      <c r="M32" s="22">
        <f>M16*43560/86400/31</f>
        <v>1.7512744175627242</v>
      </c>
      <c r="N32" s="21">
        <f>N16*43560/86400/31</f>
        <v>3.1186367607526879</v>
      </c>
      <c r="O32" s="20">
        <f>O16*43560/86400/31</f>
        <v>1.3673623431899637</v>
      </c>
      <c r="P32" s="19"/>
      <c r="Q32" s="24">
        <f>Q16*43560/86400/31</f>
        <v>2.1618043234767019</v>
      </c>
      <c r="R32" s="23">
        <f>R16*43560/86400/31</f>
        <v>0.77251344086021512</v>
      </c>
      <c r="S32" s="22"/>
      <c r="T32" s="22">
        <f>T16*43560/86400/31</f>
        <v>1.8779801747311828</v>
      </c>
      <c r="U32" s="21">
        <f>U16*43560/86400/31</f>
        <v>3.3551885080645163</v>
      </c>
      <c r="V32" s="20">
        <f>V16*43560/86400/31</f>
        <v>1.4772083333333337</v>
      </c>
      <c r="W32" s="19"/>
      <c r="X32" s="18">
        <f>X16*43560/86400/31</f>
        <v>2.5826750672043013</v>
      </c>
    </row>
    <row r="33" spans="1:24" x14ac:dyDescent="0.2">
      <c r="A33" s="61" t="s">
        <v>12</v>
      </c>
      <c r="B33" s="60"/>
      <c r="C33" s="59">
        <v>0.2</v>
      </c>
      <c r="D33" s="58">
        <f>D17*43560/86400/30</f>
        <v>1.1721874999999999</v>
      </c>
      <c r="E33" s="55"/>
      <c r="F33" s="55">
        <f>F17*43560/86400/30</f>
        <v>1.058413888888889</v>
      </c>
      <c r="G33" s="54">
        <f>G17*43560/86400/30</f>
        <v>2.8515666666666672</v>
      </c>
      <c r="H33" s="53">
        <f>H17*43560/86400/30</f>
        <v>1.7931527777777778</v>
      </c>
      <c r="I33" s="52"/>
      <c r="J33" s="57">
        <f>J17*43560/86400/30</f>
        <v>1.6793791666666669</v>
      </c>
      <c r="K33" s="58">
        <f>K17*43560/86400/30</f>
        <v>1.1021643518518518</v>
      </c>
      <c r="L33" s="55"/>
      <c r="M33" s="55">
        <f>M17*43560/86400/30</f>
        <v>1.0531761574074072</v>
      </c>
      <c r="N33" s="54">
        <f>N17*43560/86400/30</f>
        <v>2.8936505787037037</v>
      </c>
      <c r="O33" s="53">
        <f>O17*43560/86400/30</f>
        <v>1.8404744212962962</v>
      </c>
      <c r="P33" s="52"/>
      <c r="Q33" s="57">
        <f>Q17*43560/86400/30</f>
        <v>1.7914862268518521</v>
      </c>
      <c r="R33" s="56">
        <f>R17*43560/86400/30</f>
        <v>0.80666666666666664</v>
      </c>
      <c r="S33" s="55"/>
      <c r="T33" s="55">
        <f>T17*43560/86400/30</f>
        <v>1.3408312499999999</v>
      </c>
      <c r="U33" s="54">
        <f>U17*43560/86400/30</f>
        <v>2.8663135416666665</v>
      </c>
      <c r="V33" s="53">
        <f>V17*43560/86400/30</f>
        <v>1.5254822916666668</v>
      </c>
      <c r="W33" s="52"/>
      <c r="X33" s="51">
        <f>X17*43560/86400/30</f>
        <v>2.0596468749999999</v>
      </c>
    </row>
    <row r="34" spans="1:24" ht="13.5" thickBot="1" x14ac:dyDescent="0.25">
      <c r="A34" s="50" t="s">
        <v>11</v>
      </c>
      <c r="B34" s="49"/>
      <c r="C34" s="48">
        <v>0.2</v>
      </c>
      <c r="D34" s="47">
        <f>D18*43560/86400/31</f>
        <v>0.96360887096774195</v>
      </c>
      <c r="E34" s="44"/>
      <c r="F34" s="44">
        <f>F18*43560/86400/31</f>
        <v>2.9749899193548393</v>
      </c>
      <c r="G34" s="43">
        <f>G18*43560/86400/31</f>
        <v>2.803288642473118</v>
      </c>
      <c r="H34" s="42">
        <f>H18*43560/86400/31</f>
        <v>-0.17170127688172096</v>
      </c>
      <c r="I34" s="41"/>
      <c r="J34" s="46">
        <f>J18*43560/86400/31</f>
        <v>1.8396797715053759</v>
      </c>
      <c r="K34" s="47">
        <f>K18*43560/86400/31</f>
        <v>1.219758064516129</v>
      </c>
      <c r="L34" s="44"/>
      <c r="M34" s="44">
        <f>M18*43560/86400/31</f>
        <v>3.1221469534050184</v>
      </c>
      <c r="N34" s="43">
        <f>N18*43560/86400/31</f>
        <v>3.0514551971326158</v>
      </c>
      <c r="O34" s="42">
        <f>O18*43560/86400/31</f>
        <v>-7.0691756272402331E-2</v>
      </c>
      <c r="P34" s="41"/>
      <c r="Q34" s="46">
        <f>Q18*43560/86400/31</f>
        <v>1.831697132616487</v>
      </c>
      <c r="R34" s="45">
        <f>R18*43560/86400/31</f>
        <v>0.77251344086021512</v>
      </c>
      <c r="S34" s="44"/>
      <c r="T34" s="44">
        <f>T18*43560/86400/31</f>
        <v>2.821910282258064</v>
      </c>
      <c r="U34" s="43">
        <f>U18*43560/86400/31</f>
        <v>2.6182513440860218</v>
      </c>
      <c r="V34" s="42">
        <f>V18*43560/86400/31</f>
        <v>-0.2036589381720427</v>
      </c>
      <c r="W34" s="41"/>
      <c r="X34" s="40">
        <f>X18*43560/86400/31</f>
        <v>1.8457379032258066</v>
      </c>
    </row>
    <row r="35" spans="1:24" x14ac:dyDescent="0.2">
      <c r="A35" s="39" t="s">
        <v>10</v>
      </c>
      <c r="B35" s="38"/>
      <c r="C35" s="37">
        <f>AVERAGE(C23:C34)</f>
        <v>0.79166666666666641</v>
      </c>
      <c r="D35" s="36">
        <f>D19*43560/86400/365</f>
        <v>2.2545918949771693</v>
      </c>
      <c r="E35" s="33"/>
      <c r="F35" s="33">
        <f>F19*43560/86400/365</f>
        <v>2.2399572488584472</v>
      </c>
      <c r="G35" s="32">
        <f>G19*43560/86400/365</f>
        <v>2.4530609018264844</v>
      </c>
      <c r="H35" s="31">
        <f>H19*43560/86400/365</f>
        <v>0.2131036529680366</v>
      </c>
      <c r="I35" s="30"/>
      <c r="J35" s="35">
        <f>J19*43560/86400/365</f>
        <v>0.19846900684931509</v>
      </c>
      <c r="K35" s="36">
        <f>K19*43560/86400/365</f>
        <v>1.8662224124809741</v>
      </c>
      <c r="L35" s="33"/>
      <c r="M35" s="33">
        <f>M19*43560/86400/365</f>
        <v>2.2629129471080671</v>
      </c>
      <c r="N35" s="32">
        <f>N19*43560/86400/365</f>
        <v>2.4240195205479451</v>
      </c>
      <c r="O35" s="31">
        <f>O19*43560/86400/365</f>
        <v>0.16110657343987791</v>
      </c>
      <c r="P35" s="30"/>
      <c r="Q35" s="35">
        <f>Q19*43560/86400/365</f>
        <v>0.55779710806697103</v>
      </c>
      <c r="R35" s="34">
        <f>R19*43560/86400/365</f>
        <v>1.2383162100456622</v>
      </c>
      <c r="S35" s="33"/>
      <c r="T35" s="33">
        <f>T19*43560/86400/365</f>
        <v>1.7908794235159819</v>
      </c>
      <c r="U35" s="32">
        <f>U19*43560/86400/365</f>
        <v>2.1486754566210049</v>
      </c>
      <c r="V35" s="31">
        <f>V19*43560/86400/365</f>
        <v>0.35779603310502284</v>
      </c>
      <c r="W35" s="30"/>
      <c r="X35" s="29">
        <f>X19*43560/86400/365</f>
        <v>0.9103592465753424</v>
      </c>
    </row>
    <row r="36" spans="1:24" x14ac:dyDescent="0.2">
      <c r="A36" s="28" t="s">
        <v>9</v>
      </c>
      <c r="B36" s="27"/>
      <c r="C36" s="26">
        <f>AVERAGE(C26:C31)</f>
        <v>0.88333333333333341</v>
      </c>
      <c r="D36" s="25">
        <f>D20*43560/86400/183</f>
        <v>3.0745901639344262</v>
      </c>
      <c r="E36" s="22"/>
      <c r="F36" s="22">
        <f>F20*43560/86400/183</f>
        <v>2.7170450819672127</v>
      </c>
      <c r="G36" s="21">
        <f>G20*43560/86400/183</f>
        <v>2.1902735655737708</v>
      </c>
      <c r="H36" s="20">
        <f>H20*43560/86400/183</f>
        <v>-0.52677151639344244</v>
      </c>
      <c r="I36" s="19"/>
      <c r="J36" s="24">
        <f>J20*43560/86400/183</f>
        <v>-0.88431659836065557</v>
      </c>
      <c r="K36" s="25">
        <f>K20*43560/86400/183</f>
        <v>2.4845590467516696</v>
      </c>
      <c r="L36" s="22"/>
      <c r="M36" s="22">
        <f>M20*43560/86400/183</f>
        <v>2.5546327034001215</v>
      </c>
      <c r="N36" s="21">
        <f>N20*43560/86400/183</f>
        <v>2.0438907483302975</v>
      </c>
      <c r="O36" s="20">
        <f>O20*43560/86400/183</f>
        <v>-0.51074195506982412</v>
      </c>
      <c r="P36" s="19"/>
      <c r="Q36" s="24">
        <f>Q20*43560/86400/183</f>
        <v>-0.44066829842137223</v>
      </c>
      <c r="R36" s="23">
        <f>R20*43560/86400/183</f>
        <v>1.4635985883424409</v>
      </c>
      <c r="S36" s="22"/>
      <c r="T36" s="22">
        <f>T20*43560/86400/183</f>
        <v>1.6665738843351545</v>
      </c>
      <c r="U36" s="21">
        <f>U20*43560/86400/183</f>
        <v>1.6353527436247721</v>
      </c>
      <c r="V36" s="20">
        <f>V20*43560/86400/183</f>
        <v>-3.1221140710382463E-2</v>
      </c>
      <c r="W36" s="19"/>
      <c r="X36" s="18">
        <f>X20*43560/86400/183</f>
        <v>0.17175415528233148</v>
      </c>
    </row>
    <row r="37" spans="1:24" ht="13.5" thickBot="1" x14ac:dyDescent="0.25">
      <c r="A37" s="17" t="s">
        <v>8</v>
      </c>
      <c r="B37" s="16"/>
      <c r="C37" s="15">
        <f>AVERAGE(C32:C34,C23:C25)</f>
        <v>0.70000000000000007</v>
      </c>
      <c r="D37" s="14">
        <f>D21*43560/86400/182</f>
        <v>1.4300881410256412</v>
      </c>
      <c r="E37" s="11"/>
      <c r="F37" s="11">
        <f>F21*43560/86400/182</f>
        <v>1.760248054029304</v>
      </c>
      <c r="G37" s="10">
        <f>G21*43560/86400/182</f>
        <v>2.7172921245421242</v>
      </c>
      <c r="H37" s="9">
        <f>H21*43560/86400/182</f>
        <v>0.95704407051282059</v>
      </c>
      <c r="I37" s="8"/>
      <c r="J37" s="13">
        <f>J21*43560/86400/182</f>
        <v>1.2872039835164835</v>
      </c>
      <c r="K37" s="14">
        <f>K21*43560/86400/182</f>
        <v>1.244488324175824</v>
      </c>
      <c r="L37" s="11"/>
      <c r="M37" s="11">
        <f>M21*43560/86400/182</f>
        <v>1.9695903350122099</v>
      </c>
      <c r="N37" s="10">
        <f>N21*43560/86400/182</f>
        <v>2.8062369123931621</v>
      </c>
      <c r="O37" s="9">
        <f>O21*43560/86400/182</f>
        <v>0.83664657738095205</v>
      </c>
      <c r="P37" s="8"/>
      <c r="Q37" s="13">
        <f>Q21*43560/86400/182</f>
        <v>1.5617485882173381</v>
      </c>
      <c r="R37" s="12">
        <f>R21*43560/86400/182</f>
        <v>1.0117960164835165</v>
      </c>
      <c r="S37" s="11"/>
      <c r="T37" s="11">
        <f>T21*43560/86400/182</f>
        <v>1.915867960164835</v>
      </c>
      <c r="U37" s="10">
        <f>U21*43560/86400/182</f>
        <v>2.6648186240842486</v>
      </c>
      <c r="V37" s="9">
        <f>V21*43560/86400/182</f>
        <v>0.74895066391941412</v>
      </c>
      <c r="W37" s="8"/>
      <c r="X37" s="7">
        <f>X21*43560/86400/182</f>
        <v>1.6530226076007326</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1" t="s">
        <v>252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2" t="s">
        <v>251</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8:V48"/>
    <mergeCell ref="A49:V49"/>
    <mergeCell ref="A50:V50"/>
    <mergeCell ref="A51:V51"/>
    <mergeCell ref="A43:V43"/>
    <mergeCell ref="A44:V44"/>
    <mergeCell ref="A45:V45"/>
    <mergeCell ref="A46:V46"/>
    <mergeCell ref="A42:V42"/>
    <mergeCell ref="B39:V39"/>
    <mergeCell ref="B40:V40"/>
    <mergeCell ref="C4:C5"/>
    <mergeCell ref="A4:A6"/>
    <mergeCell ref="B4:B5"/>
  </mergeCells>
  <pageMargins left="0.7" right="0.3" top="0.3" bottom="0.7" header="0.3" footer="0.3"/>
  <pageSetup paperSize="3" scale="80" orientation="landscape" r:id="rId1"/>
  <headerFooter>
    <oddFooter>&amp;L&amp;Z&amp;F
Tab: &amp;A&amp;R&amp;D &amp;T
Page &amp;P of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'999411'!$A$1</f>
        <v>&lt;SITE CATEGORY: PRIMARY/SECONDARY&gt;</v>
      </c>
      <c r="C1" s="129"/>
      <c r="D1" s="129"/>
      <c r="E1" s="129"/>
      <c r="F1" s="129"/>
      <c r="G1" s="129"/>
      <c r="H1" s="129"/>
      <c r="I1" s="129"/>
      <c r="J1" s="129"/>
      <c r="K1" s="129"/>
      <c r="L1" s="129"/>
      <c r="M1" s="129"/>
      <c r="N1" s="129"/>
      <c r="O1" s="129"/>
    </row>
    <row r="2" spans="2:15" ht="23.25" x14ac:dyDescent="0.35">
      <c r="B2" s="130" t="str">
        <f>'999411'!A2</f>
        <v>HYDROSS MODEL NODE — Sabine Cr ab Pistol Cr (#999411)</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254</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c r="D7" s="92">
        <v>301.25</v>
      </c>
      <c r="E7" s="89"/>
      <c r="F7" s="89">
        <v>246.2225</v>
      </c>
      <c r="G7" s="88">
        <v>88.385000000000005</v>
      </c>
      <c r="H7" s="87">
        <f t="shared" ref="H7:H18" si="0">G7-F7</f>
        <v>-157.83749999999998</v>
      </c>
      <c r="I7" s="86"/>
      <c r="J7" s="91">
        <f t="shared" ref="J7:J18" si="1">G7-D7</f>
        <v>-212.86500000000001</v>
      </c>
      <c r="K7" s="92">
        <v>277.66666666666669</v>
      </c>
      <c r="L7" s="89"/>
      <c r="M7" s="89">
        <v>316.81083333333328</v>
      </c>
      <c r="N7" s="88">
        <v>243.92</v>
      </c>
      <c r="O7" s="87">
        <f t="shared" ref="O7:O18" si="2">N7-M7</f>
        <v>-72.890833333333291</v>
      </c>
      <c r="P7" s="86"/>
      <c r="Q7" s="91">
        <f t="shared" ref="Q7:Q18" si="3">N7-K7</f>
        <v>-33.746666666666698</v>
      </c>
      <c r="R7" s="90">
        <v>257</v>
      </c>
      <c r="S7" s="89"/>
      <c r="T7" s="89">
        <v>251.98749999999998</v>
      </c>
      <c r="U7" s="88">
        <v>256.21999999999997</v>
      </c>
      <c r="V7" s="87">
        <f t="shared" ref="V7:V18" si="4">U7-T7</f>
        <v>4.2324999999999875</v>
      </c>
      <c r="W7" s="86"/>
      <c r="X7" s="85">
        <f t="shared" ref="X7:X18" si="5">U7-R7</f>
        <v>-0.78000000000002956</v>
      </c>
    </row>
    <row r="8" spans="1:25" x14ac:dyDescent="0.2">
      <c r="A8" s="73" t="s">
        <v>21</v>
      </c>
      <c r="B8" s="72"/>
      <c r="C8" s="71"/>
      <c r="D8" s="70">
        <v>222.5</v>
      </c>
      <c r="E8" s="67"/>
      <c r="F8" s="67">
        <v>0</v>
      </c>
      <c r="G8" s="66">
        <v>178.9725</v>
      </c>
      <c r="H8" s="65">
        <f t="shared" si="0"/>
        <v>178.9725</v>
      </c>
      <c r="I8" s="64"/>
      <c r="J8" s="69">
        <f t="shared" si="1"/>
        <v>-43.527500000000003</v>
      </c>
      <c r="K8" s="70">
        <v>219.08333333333334</v>
      </c>
      <c r="L8" s="67"/>
      <c r="M8" s="67">
        <v>88.81583333333333</v>
      </c>
      <c r="N8" s="66">
        <v>150.73749999999998</v>
      </c>
      <c r="O8" s="65">
        <f t="shared" si="2"/>
        <v>61.921666666666653</v>
      </c>
      <c r="P8" s="64"/>
      <c r="Q8" s="69">
        <f t="shared" si="3"/>
        <v>-68.34583333333336</v>
      </c>
      <c r="R8" s="68">
        <v>201.75</v>
      </c>
      <c r="S8" s="67"/>
      <c r="T8" s="67">
        <v>0</v>
      </c>
      <c r="U8" s="66">
        <v>201.81</v>
      </c>
      <c r="V8" s="65">
        <f t="shared" si="4"/>
        <v>201.81</v>
      </c>
      <c r="W8" s="64"/>
      <c r="X8" s="63">
        <f t="shared" si="5"/>
        <v>6.0000000000002274E-2</v>
      </c>
    </row>
    <row r="9" spans="1:25" x14ac:dyDescent="0.2">
      <c r="A9" s="84" t="s">
        <v>20</v>
      </c>
      <c r="B9" s="83"/>
      <c r="C9" s="82"/>
      <c r="D9" s="81">
        <v>277.75</v>
      </c>
      <c r="E9" s="78"/>
      <c r="F9" s="78">
        <v>0</v>
      </c>
      <c r="G9" s="77">
        <v>45.2575</v>
      </c>
      <c r="H9" s="76">
        <f t="shared" si="0"/>
        <v>45.2575</v>
      </c>
      <c r="I9" s="75"/>
      <c r="J9" s="80">
        <f t="shared" si="1"/>
        <v>-232.49250000000001</v>
      </c>
      <c r="K9" s="81">
        <v>239.08333333333334</v>
      </c>
      <c r="L9" s="78"/>
      <c r="M9" s="78">
        <v>72.063333333333333</v>
      </c>
      <c r="N9" s="77">
        <v>2.5616666666666665</v>
      </c>
      <c r="O9" s="76">
        <f t="shared" si="2"/>
        <v>-69.501666666666665</v>
      </c>
      <c r="P9" s="75"/>
      <c r="Q9" s="80">
        <f t="shared" si="3"/>
        <v>-236.52166666666668</v>
      </c>
      <c r="R9" s="79">
        <v>218.75</v>
      </c>
      <c r="S9" s="78"/>
      <c r="T9" s="78">
        <v>108.58750000000001</v>
      </c>
      <c r="U9" s="77">
        <v>0</v>
      </c>
      <c r="V9" s="76">
        <f t="shared" si="4"/>
        <v>-108.58750000000001</v>
      </c>
      <c r="W9" s="75"/>
      <c r="X9" s="74">
        <f t="shared" si="5"/>
        <v>-218.75</v>
      </c>
    </row>
    <row r="10" spans="1:25" x14ac:dyDescent="0.2">
      <c r="A10" s="61" t="s">
        <v>19</v>
      </c>
      <c r="B10" s="60"/>
      <c r="C10" s="59"/>
      <c r="D10" s="58">
        <v>431</v>
      </c>
      <c r="E10" s="55"/>
      <c r="F10" s="55">
        <v>190.0275</v>
      </c>
      <c r="G10" s="54">
        <v>0</v>
      </c>
      <c r="H10" s="53">
        <f t="shared" si="0"/>
        <v>-190.0275</v>
      </c>
      <c r="I10" s="52"/>
      <c r="J10" s="57">
        <f t="shared" si="1"/>
        <v>-431</v>
      </c>
      <c r="K10" s="58">
        <v>313.5</v>
      </c>
      <c r="L10" s="55"/>
      <c r="M10" s="55">
        <v>39.660833333333336</v>
      </c>
      <c r="N10" s="54">
        <v>10.28</v>
      </c>
      <c r="O10" s="53">
        <f t="shared" si="2"/>
        <v>-29.380833333333335</v>
      </c>
      <c r="P10" s="52"/>
      <c r="Q10" s="57">
        <f t="shared" si="3"/>
        <v>-303.22000000000003</v>
      </c>
      <c r="R10" s="56">
        <v>334.5</v>
      </c>
      <c r="S10" s="55"/>
      <c r="T10" s="55">
        <v>0</v>
      </c>
      <c r="U10" s="54">
        <v>0</v>
      </c>
      <c r="V10" s="53">
        <f t="shared" si="4"/>
        <v>0</v>
      </c>
      <c r="W10" s="52"/>
      <c r="X10" s="51">
        <f t="shared" si="5"/>
        <v>-334.5</v>
      </c>
    </row>
    <row r="11" spans="1:25" x14ac:dyDescent="0.2">
      <c r="A11" s="73" t="s">
        <v>18</v>
      </c>
      <c r="B11" s="72"/>
      <c r="C11" s="71"/>
      <c r="D11" s="70">
        <v>1412.75</v>
      </c>
      <c r="E11" s="67"/>
      <c r="F11" s="67">
        <v>711.99749999999995</v>
      </c>
      <c r="G11" s="66">
        <v>0</v>
      </c>
      <c r="H11" s="65">
        <f t="shared" si="0"/>
        <v>-711.99749999999995</v>
      </c>
      <c r="I11" s="64"/>
      <c r="J11" s="69">
        <f t="shared" si="1"/>
        <v>-1412.75</v>
      </c>
      <c r="K11" s="70">
        <v>1018.5</v>
      </c>
      <c r="L11" s="67"/>
      <c r="M11" s="67">
        <v>347.71916666666669</v>
      </c>
      <c r="N11" s="66">
        <v>5.1233333333333331</v>
      </c>
      <c r="O11" s="65">
        <f t="shared" si="2"/>
        <v>-342.59583333333336</v>
      </c>
      <c r="P11" s="64"/>
      <c r="Q11" s="69">
        <f t="shared" si="3"/>
        <v>-1013.3766666666667</v>
      </c>
      <c r="R11" s="68">
        <v>996.25</v>
      </c>
      <c r="S11" s="67"/>
      <c r="T11" s="67">
        <v>3.0750000000000002</v>
      </c>
      <c r="U11" s="66">
        <v>125.05500000000001</v>
      </c>
      <c r="V11" s="65">
        <f t="shared" si="4"/>
        <v>121.98</v>
      </c>
      <c r="W11" s="64"/>
      <c r="X11" s="63">
        <f t="shared" si="5"/>
        <v>-871.19499999999994</v>
      </c>
    </row>
    <row r="12" spans="1:25" x14ac:dyDescent="0.2">
      <c r="A12" s="73" t="s">
        <v>17</v>
      </c>
      <c r="B12" s="72"/>
      <c r="C12" s="71"/>
      <c r="D12" s="70">
        <v>2650.25</v>
      </c>
      <c r="E12" s="67"/>
      <c r="F12" s="67">
        <v>4331.4449999999997</v>
      </c>
      <c r="G12" s="66">
        <v>0</v>
      </c>
      <c r="H12" s="65">
        <f t="shared" si="0"/>
        <v>-4331.4449999999997</v>
      </c>
      <c r="I12" s="64"/>
      <c r="J12" s="69">
        <f t="shared" si="1"/>
        <v>-2650.25</v>
      </c>
      <c r="K12" s="70">
        <v>1939.0833333333333</v>
      </c>
      <c r="L12" s="67"/>
      <c r="M12" s="67">
        <v>2419.855</v>
      </c>
      <c r="N12" s="66">
        <v>2.4791666666666665</v>
      </c>
      <c r="O12" s="65">
        <f t="shared" si="2"/>
        <v>-2417.3758333333335</v>
      </c>
      <c r="P12" s="64"/>
      <c r="Q12" s="69">
        <f t="shared" si="3"/>
        <v>-1936.6041666666665</v>
      </c>
      <c r="R12" s="68">
        <v>1119</v>
      </c>
      <c r="S12" s="67"/>
      <c r="T12" s="67">
        <v>5.95</v>
      </c>
      <c r="U12" s="66">
        <v>0</v>
      </c>
      <c r="V12" s="65">
        <f t="shared" si="4"/>
        <v>-5.95</v>
      </c>
      <c r="W12" s="64"/>
      <c r="X12" s="63">
        <f t="shared" si="5"/>
        <v>-1119</v>
      </c>
    </row>
    <row r="13" spans="1:25" x14ac:dyDescent="0.2">
      <c r="A13" s="73" t="s">
        <v>16</v>
      </c>
      <c r="B13" s="72"/>
      <c r="C13" s="71"/>
      <c r="D13" s="70">
        <v>1968</v>
      </c>
      <c r="E13" s="67"/>
      <c r="F13" s="67">
        <v>5573.2800000000007</v>
      </c>
      <c r="G13" s="66">
        <v>0</v>
      </c>
      <c r="H13" s="65">
        <f t="shared" si="0"/>
        <v>-5573.2800000000007</v>
      </c>
      <c r="I13" s="64"/>
      <c r="J13" s="69">
        <f t="shared" si="1"/>
        <v>-1968</v>
      </c>
      <c r="K13" s="70">
        <v>1320.0833333333333</v>
      </c>
      <c r="L13" s="67"/>
      <c r="M13" s="67">
        <v>3021.2024999999999</v>
      </c>
      <c r="N13" s="66">
        <v>0</v>
      </c>
      <c r="O13" s="65">
        <f t="shared" si="2"/>
        <v>-3021.2024999999999</v>
      </c>
      <c r="P13" s="64"/>
      <c r="Q13" s="69">
        <f t="shared" si="3"/>
        <v>-1320.0833333333333</v>
      </c>
      <c r="R13" s="68">
        <v>833</v>
      </c>
      <c r="S13" s="67"/>
      <c r="T13" s="67">
        <v>1537.3325</v>
      </c>
      <c r="U13" s="66">
        <v>0</v>
      </c>
      <c r="V13" s="65">
        <f t="shared" si="4"/>
        <v>-1537.3325</v>
      </c>
      <c r="W13" s="64"/>
      <c r="X13" s="63">
        <f t="shared" si="5"/>
        <v>-833</v>
      </c>
    </row>
    <row r="14" spans="1:25" x14ac:dyDescent="0.2">
      <c r="A14" s="73" t="s">
        <v>15</v>
      </c>
      <c r="B14" s="72"/>
      <c r="C14" s="71"/>
      <c r="D14" s="70">
        <v>1091.5</v>
      </c>
      <c r="E14" s="67"/>
      <c r="F14" s="67">
        <v>2664.85</v>
      </c>
      <c r="G14" s="66">
        <v>0</v>
      </c>
      <c r="H14" s="65">
        <f t="shared" si="0"/>
        <v>-2664.85</v>
      </c>
      <c r="I14" s="64"/>
      <c r="J14" s="69">
        <f t="shared" si="1"/>
        <v>-1091.5</v>
      </c>
      <c r="K14" s="70">
        <v>884.25</v>
      </c>
      <c r="L14" s="67"/>
      <c r="M14" s="67">
        <v>3175.2708333333335</v>
      </c>
      <c r="N14" s="66">
        <v>2.5616666666666665</v>
      </c>
      <c r="O14" s="65">
        <f t="shared" si="2"/>
        <v>-3172.709166666667</v>
      </c>
      <c r="P14" s="64"/>
      <c r="Q14" s="69">
        <f t="shared" si="3"/>
        <v>-881.68833333333339</v>
      </c>
      <c r="R14" s="68">
        <v>577.75</v>
      </c>
      <c r="S14" s="67"/>
      <c r="T14" s="67">
        <v>4.6125000000000007</v>
      </c>
      <c r="U14" s="66">
        <v>0</v>
      </c>
      <c r="V14" s="65">
        <f t="shared" si="4"/>
        <v>-4.6125000000000007</v>
      </c>
      <c r="W14" s="64"/>
      <c r="X14" s="63">
        <f t="shared" si="5"/>
        <v>-577.75</v>
      </c>
    </row>
    <row r="15" spans="1:25" x14ac:dyDescent="0.2">
      <c r="A15" s="50" t="s">
        <v>14</v>
      </c>
      <c r="B15" s="49"/>
      <c r="C15" s="48"/>
      <c r="D15" s="47">
        <v>708.25</v>
      </c>
      <c r="E15" s="44"/>
      <c r="F15" s="44">
        <v>485.6275</v>
      </c>
      <c r="G15" s="43">
        <v>5.5025000000000004</v>
      </c>
      <c r="H15" s="42">
        <f t="shared" si="0"/>
        <v>-480.125</v>
      </c>
      <c r="I15" s="41"/>
      <c r="J15" s="46">
        <f t="shared" si="1"/>
        <v>-702.74749999999995</v>
      </c>
      <c r="K15" s="47">
        <v>604.58333333333337</v>
      </c>
      <c r="L15" s="44"/>
      <c r="M15" s="44">
        <v>534.00749999999994</v>
      </c>
      <c r="N15" s="43">
        <v>4.958333333333333</v>
      </c>
      <c r="O15" s="42">
        <f t="shared" si="2"/>
        <v>-529.04916666666657</v>
      </c>
      <c r="P15" s="41"/>
      <c r="Q15" s="46">
        <f t="shared" si="3"/>
        <v>-599.625</v>
      </c>
      <c r="R15" s="45">
        <v>407.5</v>
      </c>
      <c r="S15" s="44"/>
      <c r="T15" s="44">
        <v>315.5675</v>
      </c>
      <c r="U15" s="43">
        <v>0</v>
      </c>
      <c r="V15" s="42">
        <f t="shared" si="4"/>
        <v>-315.5675</v>
      </c>
      <c r="W15" s="41"/>
      <c r="X15" s="40">
        <f t="shared" si="5"/>
        <v>-407.5</v>
      </c>
    </row>
    <row r="16" spans="1:25" x14ac:dyDescent="0.2">
      <c r="A16" s="62" t="s">
        <v>13</v>
      </c>
      <c r="B16" s="27"/>
      <c r="C16" s="26"/>
      <c r="D16" s="25">
        <v>546</v>
      </c>
      <c r="E16" s="22"/>
      <c r="F16" s="22">
        <v>915.8275000000001</v>
      </c>
      <c r="G16" s="21">
        <v>13.192499999999999</v>
      </c>
      <c r="H16" s="20">
        <f t="shared" si="0"/>
        <v>-902.6350000000001</v>
      </c>
      <c r="I16" s="19"/>
      <c r="J16" s="24">
        <f t="shared" si="1"/>
        <v>-532.8075</v>
      </c>
      <c r="K16" s="25">
        <v>488.5</v>
      </c>
      <c r="L16" s="22"/>
      <c r="M16" s="22">
        <v>180.91999999999993</v>
      </c>
      <c r="N16" s="21">
        <v>10.275833333333333</v>
      </c>
      <c r="O16" s="20">
        <f t="shared" si="2"/>
        <v>-170.64416666666659</v>
      </c>
      <c r="P16" s="19"/>
      <c r="Q16" s="24">
        <f t="shared" si="3"/>
        <v>-478.22416666666669</v>
      </c>
      <c r="R16" s="23">
        <v>349</v>
      </c>
      <c r="S16" s="22"/>
      <c r="T16" s="22">
        <v>23.055</v>
      </c>
      <c r="U16" s="21">
        <v>0</v>
      </c>
      <c r="V16" s="20">
        <f t="shared" si="4"/>
        <v>-23.055</v>
      </c>
      <c r="W16" s="19"/>
      <c r="X16" s="18">
        <f t="shared" si="5"/>
        <v>-349</v>
      </c>
    </row>
    <row r="17" spans="1:24" x14ac:dyDescent="0.2">
      <c r="A17" s="61" t="s">
        <v>12</v>
      </c>
      <c r="B17" s="60"/>
      <c r="C17" s="59"/>
      <c r="D17" s="58">
        <v>440.5</v>
      </c>
      <c r="E17" s="55"/>
      <c r="F17" s="55">
        <v>639.24749999999995</v>
      </c>
      <c r="G17" s="54">
        <v>14.875</v>
      </c>
      <c r="H17" s="53">
        <f t="shared" si="0"/>
        <v>-624.37249999999995</v>
      </c>
      <c r="I17" s="52"/>
      <c r="J17" s="57">
        <f t="shared" si="1"/>
        <v>-425.625</v>
      </c>
      <c r="K17" s="58">
        <v>389.58333333333331</v>
      </c>
      <c r="L17" s="55"/>
      <c r="M17" s="55">
        <v>804.245</v>
      </c>
      <c r="N17" s="54">
        <v>31.507499999999997</v>
      </c>
      <c r="O17" s="53">
        <f t="shared" si="2"/>
        <v>-772.73749999999995</v>
      </c>
      <c r="P17" s="52"/>
      <c r="Q17" s="57">
        <f t="shared" si="3"/>
        <v>-358.07583333333332</v>
      </c>
      <c r="R17" s="56">
        <v>286.75</v>
      </c>
      <c r="S17" s="55"/>
      <c r="T17" s="55">
        <v>59.5</v>
      </c>
      <c r="U17" s="54">
        <v>30.5075</v>
      </c>
      <c r="V17" s="53">
        <f t="shared" si="4"/>
        <v>-28.9925</v>
      </c>
      <c r="W17" s="52"/>
      <c r="X17" s="51">
        <f t="shared" si="5"/>
        <v>-256.24250000000001</v>
      </c>
    </row>
    <row r="18" spans="1:24" ht="13.5" thickBot="1" x14ac:dyDescent="0.25">
      <c r="A18" s="50" t="s">
        <v>11</v>
      </c>
      <c r="B18" s="49"/>
      <c r="C18" s="48"/>
      <c r="D18" s="47">
        <v>377</v>
      </c>
      <c r="E18" s="44"/>
      <c r="F18" s="44">
        <v>464.0575</v>
      </c>
      <c r="G18" s="43">
        <v>74.587500000000006</v>
      </c>
      <c r="H18" s="42">
        <f t="shared" si="0"/>
        <v>-389.47</v>
      </c>
      <c r="I18" s="41"/>
      <c r="J18" s="46">
        <f t="shared" si="1"/>
        <v>-302.41250000000002</v>
      </c>
      <c r="K18" s="47">
        <v>324.75</v>
      </c>
      <c r="L18" s="44"/>
      <c r="M18" s="44">
        <v>317.21583333333342</v>
      </c>
      <c r="N18" s="43">
        <v>101.97916666666667</v>
      </c>
      <c r="O18" s="42">
        <f t="shared" si="2"/>
        <v>-215.23666666666674</v>
      </c>
      <c r="P18" s="41"/>
      <c r="Q18" s="46">
        <f t="shared" si="3"/>
        <v>-222.77083333333331</v>
      </c>
      <c r="R18" s="45">
        <v>256.25</v>
      </c>
      <c r="S18" s="44"/>
      <c r="T18" s="44">
        <v>336.17749999999995</v>
      </c>
      <c r="U18" s="43">
        <v>0</v>
      </c>
      <c r="V18" s="42">
        <f t="shared" si="4"/>
        <v>-336.17749999999995</v>
      </c>
      <c r="W18" s="41"/>
      <c r="X18" s="40">
        <f t="shared" si="5"/>
        <v>-256.25</v>
      </c>
    </row>
    <row r="19" spans="1:24" x14ac:dyDescent="0.2">
      <c r="A19" s="39" t="s">
        <v>10</v>
      </c>
      <c r="B19" s="38"/>
      <c r="C19" s="37"/>
      <c r="D19" s="36">
        <f>SUM(D7:D18)</f>
        <v>10426.75</v>
      </c>
      <c r="E19" s="33"/>
      <c r="F19" s="33">
        <f>SUM(F7:F18)</f>
        <v>16222.5825</v>
      </c>
      <c r="G19" s="32">
        <f>SUM(G7:G18)</f>
        <v>420.77250000000004</v>
      </c>
      <c r="H19" s="31">
        <f>SUM(H7:H18)</f>
        <v>-15801.81</v>
      </c>
      <c r="I19" s="30"/>
      <c r="J19" s="35">
        <f>SUM(J7:J18)</f>
        <v>-10005.977500000001</v>
      </c>
      <c r="K19" s="36">
        <f>SUM(K7:K18)</f>
        <v>8018.6666666666661</v>
      </c>
      <c r="L19" s="33"/>
      <c r="M19" s="33">
        <f>SUM(M7:M18)</f>
        <v>11317.786666666669</v>
      </c>
      <c r="N19" s="32">
        <f>SUM(N7:N18)</f>
        <v>566.3841666666666</v>
      </c>
      <c r="O19" s="31">
        <f>SUM(O7:O18)</f>
        <v>-10751.4025</v>
      </c>
      <c r="P19" s="30"/>
      <c r="Q19" s="35">
        <f>SUM(Q7:Q18)</f>
        <v>-7452.2825000000003</v>
      </c>
      <c r="R19" s="34">
        <f>SUM(R7:R18)</f>
        <v>5837.5</v>
      </c>
      <c r="S19" s="33"/>
      <c r="T19" s="33">
        <f>SUM(T7:T18)</f>
        <v>2645.8449999999993</v>
      </c>
      <c r="U19" s="32">
        <f>SUM(U7:U18)</f>
        <v>613.59250000000009</v>
      </c>
      <c r="V19" s="31">
        <f>SUM(V7:V18)</f>
        <v>-2032.2524999999998</v>
      </c>
      <c r="W19" s="30"/>
      <c r="X19" s="29">
        <f>SUM(X7:X18)</f>
        <v>-5223.9075000000003</v>
      </c>
    </row>
    <row r="20" spans="1:24" x14ac:dyDescent="0.2">
      <c r="A20" s="28" t="s">
        <v>9</v>
      </c>
      <c r="B20" s="27"/>
      <c r="C20" s="26"/>
      <c r="D20" s="25">
        <f>SUM(D10:D15)</f>
        <v>8261.75</v>
      </c>
      <c r="E20" s="22"/>
      <c r="F20" s="22">
        <f>SUM(F10:F15)</f>
        <v>13957.227500000001</v>
      </c>
      <c r="G20" s="21">
        <f>SUM(G10:G15)</f>
        <v>5.5025000000000004</v>
      </c>
      <c r="H20" s="20">
        <f>SUM(H10:H15)</f>
        <v>-13951.725</v>
      </c>
      <c r="I20" s="19"/>
      <c r="J20" s="24">
        <f>SUM(J10:J15)</f>
        <v>-8256.2474999999995</v>
      </c>
      <c r="K20" s="25">
        <f>SUM(K10:K15)</f>
        <v>6079.9999999999991</v>
      </c>
      <c r="L20" s="22"/>
      <c r="M20" s="22">
        <f>SUM(M10:M15)</f>
        <v>9537.7158333333336</v>
      </c>
      <c r="N20" s="21">
        <f>SUM(N10:N15)</f>
        <v>25.4025</v>
      </c>
      <c r="O20" s="20">
        <f>SUM(O10:O15)</f>
        <v>-9512.3133333333335</v>
      </c>
      <c r="P20" s="19"/>
      <c r="Q20" s="24">
        <f>SUM(Q10:Q15)</f>
        <v>-6054.5974999999999</v>
      </c>
      <c r="R20" s="23">
        <f>SUM(R10:R15)</f>
        <v>4268</v>
      </c>
      <c r="S20" s="22"/>
      <c r="T20" s="22">
        <f>SUM(T10:T15)</f>
        <v>1866.5374999999999</v>
      </c>
      <c r="U20" s="21">
        <f>SUM(U10:U15)</f>
        <v>125.05500000000001</v>
      </c>
      <c r="V20" s="20">
        <f>SUM(V10:V15)</f>
        <v>-1741.4825000000001</v>
      </c>
      <c r="W20" s="19"/>
      <c r="X20" s="18">
        <f>SUM(X10:X15)</f>
        <v>-4142.9449999999997</v>
      </c>
    </row>
    <row r="21" spans="1:24" ht="13.5" thickBot="1" x14ac:dyDescent="0.25">
      <c r="A21" s="17" t="s">
        <v>8</v>
      </c>
      <c r="B21" s="16"/>
      <c r="C21" s="15"/>
      <c r="D21" s="14">
        <f>SUM(D7:D9,D16:D18)</f>
        <v>2165</v>
      </c>
      <c r="E21" s="11"/>
      <c r="F21" s="11">
        <f>SUM(F7:F9,F16:F18)</f>
        <v>2265.355</v>
      </c>
      <c r="G21" s="10">
        <f>SUM(G7:G9,G16:G18)</f>
        <v>415.27</v>
      </c>
      <c r="H21" s="9">
        <f>SUM(H7:H9,H16:H18)</f>
        <v>-1850.085</v>
      </c>
      <c r="I21" s="8"/>
      <c r="J21" s="13">
        <f>SUM(J7:J9,J16:J18)</f>
        <v>-1749.73</v>
      </c>
      <c r="K21" s="14">
        <f>SUM(K7:K9,K16:K18)</f>
        <v>1938.6666666666667</v>
      </c>
      <c r="L21" s="11"/>
      <c r="M21" s="11">
        <f>SUM(M7:M9,M16:M18)</f>
        <v>1780.0708333333334</v>
      </c>
      <c r="N21" s="10">
        <f>SUM(N7:N9,N16:N18)</f>
        <v>540.98166666666657</v>
      </c>
      <c r="O21" s="9">
        <f>SUM(O7:O9,O16:O18)</f>
        <v>-1239.0891666666666</v>
      </c>
      <c r="P21" s="8"/>
      <c r="Q21" s="13">
        <f>SUM(Q7:Q9,Q16:Q18)</f>
        <v>-1397.6849999999999</v>
      </c>
      <c r="R21" s="12">
        <f>SUM(R7:R9,R16:R18)</f>
        <v>1569.5</v>
      </c>
      <c r="S21" s="11"/>
      <c r="T21" s="11">
        <f>SUM(T7:T9,T16:T18)</f>
        <v>779.30749999999989</v>
      </c>
      <c r="U21" s="10">
        <f>SUM(U7:U9,U16:U18)</f>
        <v>488.53749999999997</v>
      </c>
      <c r="V21" s="9">
        <f>SUM(V7:V9,V16:V18)</f>
        <v>-290.77</v>
      </c>
      <c r="W21" s="8"/>
      <c r="X21" s="7">
        <f>SUM(X7:X9,X16:X18)</f>
        <v>-1080.9625000000001</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c r="D23" s="92">
        <f>D7*43560/86400/31</f>
        <v>4.899361559139785</v>
      </c>
      <c r="E23" s="89"/>
      <c r="F23" s="89">
        <f>F7*43560/86400/31</f>
        <v>4.0044250672043011</v>
      </c>
      <c r="G23" s="88">
        <f>G7*43560/86400/31</f>
        <v>1.4374442204301077</v>
      </c>
      <c r="H23" s="87">
        <f>H7*43560/86400/31</f>
        <v>-2.5669808467741935</v>
      </c>
      <c r="I23" s="86"/>
      <c r="J23" s="91">
        <f>J7*43560/86400/31</f>
        <v>-3.4619173387096778</v>
      </c>
      <c r="K23" s="92">
        <f>K7*43560/86400/31</f>
        <v>4.5158154121863801</v>
      </c>
      <c r="L23" s="89"/>
      <c r="M23" s="89">
        <f>M7*43560/86400/31</f>
        <v>5.1524342517921138</v>
      </c>
      <c r="N23" s="88">
        <f>N7*43560/86400/31</f>
        <v>3.9669784946236559</v>
      </c>
      <c r="O23" s="87">
        <f>O7*43560/86400/31</f>
        <v>-1.1854557571684581</v>
      </c>
      <c r="P23" s="86"/>
      <c r="Q23" s="91">
        <f>Q7*43560/86400/31</f>
        <v>-0.54883691756272457</v>
      </c>
      <c r="R23" s="90">
        <f>R7*43560/86400/31</f>
        <v>4.1797043010752688</v>
      </c>
      <c r="S23" s="89"/>
      <c r="T23" s="89">
        <f>T7*43560/86400/31</f>
        <v>4.0981838037634413</v>
      </c>
      <c r="U23" s="88">
        <f>U7*43560/86400/31</f>
        <v>4.1670188172043012</v>
      </c>
      <c r="V23" s="87">
        <f>V7*43560/86400/31</f>
        <v>6.8835013440860016E-2</v>
      </c>
      <c r="W23" s="86"/>
      <c r="X23" s="85">
        <f>X7*43560/86400/31</f>
        <v>-1.2685483870968224E-2</v>
      </c>
    </row>
    <row r="24" spans="1:24" x14ac:dyDescent="0.2">
      <c r="A24" s="73" t="s">
        <v>21</v>
      </c>
      <c r="B24" s="72"/>
      <c r="C24" s="71"/>
      <c r="D24" s="70">
        <f>D8*43560/86400/28</f>
        <v>4.0063244047619042</v>
      </c>
      <c r="E24" s="67"/>
      <c r="F24" s="67">
        <f>F8*43560/86400/28</f>
        <v>0</v>
      </c>
      <c r="G24" s="66">
        <f>G8*43560/86400/28</f>
        <v>3.2225703124999998</v>
      </c>
      <c r="H24" s="65">
        <f>H8*43560/86400/28</f>
        <v>3.2225703124999998</v>
      </c>
      <c r="I24" s="64"/>
      <c r="J24" s="69">
        <f>J8*43560/86400/28</f>
        <v>-0.78375409226190484</v>
      </c>
      <c r="K24" s="70">
        <f>K8*43560/86400/28</f>
        <v>3.9448040674603173</v>
      </c>
      <c r="L24" s="67"/>
      <c r="M24" s="67">
        <f>M8*43560/86400/28</f>
        <v>1.599213665674603</v>
      </c>
      <c r="N24" s="66">
        <f>N8*43560/86400/28</f>
        <v>2.7141722470238094</v>
      </c>
      <c r="O24" s="65">
        <f>O8*43560/86400/28</f>
        <v>1.114958581349206</v>
      </c>
      <c r="P24" s="64"/>
      <c r="Q24" s="69">
        <f>Q8*43560/86400/28</f>
        <v>-1.2306318204365083</v>
      </c>
      <c r="R24" s="68">
        <f>R8*43560/86400/28</f>
        <v>3.6327008928571431</v>
      </c>
      <c r="S24" s="67"/>
      <c r="T24" s="67">
        <f>T8*43560/86400/28</f>
        <v>0</v>
      </c>
      <c r="U24" s="66">
        <f>U8*43560/86400/28</f>
        <v>3.6337812499999997</v>
      </c>
      <c r="V24" s="65">
        <f>V8*43560/86400/28</f>
        <v>3.6337812499999997</v>
      </c>
      <c r="W24" s="64"/>
      <c r="X24" s="63">
        <f>X8*43560/86400/28</f>
        <v>1.0803571428571839E-3</v>
      </c>
    </row>
    <row r="25" spans="1:24" x14ac:dyDescent="0.2">
      <c r="A25" s="84" t="s">
        <v>20</v>
      </c>
      <c r="B25" s="83"/>
      <c r="C25" s="82"/>
      <c r="D25" s="81">
        <f>D9*43560/86400/31</f>
        <v>4.5171706989247316</v>
      </c>
      <c r="E25" s="78"/>
      <c r="F25" s="78">
        <f>F9*43560/86400/31</f>
        <v>0</v>
      </c>
      <c r="G25" s="77">
        <f>G9*43560/86400/31</f>
        <v>0.73604267473118279</v>
      </c>
      <c r="H25" s="76">
        <f>H9*43560/86400/31</f>
        <v>0.73604267473118279</v>
      </c>
      <c r="I25" s="75"/>
      <c r="J25" s="80">
        <f>J9*43560/86400/31</f>
        <v>-3.7811280241935488</v>
      </c>
      <c r="K25" s="81">
        <f>K9*43560/86400/31</f>
        <v>3.8883176523297491</v>
      </c>
      <c r="L25" s="78"/>
      <c r="M25" s="78">
        <f>M9*43560/86400/31</f>
        <v>1.1719977598566307</v>
      </c>
      <c r="N25" s="77">
        <f>N9*43560/86400/31</f>
        <v>4.1661514336917567E-2</v>
      </c>
      <c r="O25" s="76">
        <f>O9*43560/86400/31</f>
        <v>-1.1303362455197132</v>
      </c>
      <c r="P25" s="75"/>
      <c r="Q25" s="80">
        <f>Q9*43560/86400/31</f>
        <v>-3.8466561379928321</v>
      </c>
      <c r="R25" s="79">
        <f>R9*43560/86400/31</f>
        <v>3.557627688172043</v>
      </c>
      <c r="S25" s="78"/>
      <c r="T25" s="78">
        <f>T9*43560/86400/31</f>
        <v>1.7660063844086022</v>
      </c>
      <c r="U25" s="77">
        <f>U9*43560/86400/31</f>
        <v>0</v>
      </c>
      <c r="V25" s="76">
        <f>V9*43560/86400/31</f>
        <v>-1.7660063844086022</v>
      </c>
      <c r="W25" s="75"/>
      <c r="X25" s="74">
        <f>X9*43560/86400/31</f>
        <v>-3.557627688172043</v>
      </c>
    </row>
    <row r="26" spans="1:24" x14ac:dyDescent="0.2">
      <c r="A26" s="61" t="s">
        <v>19</v>
      </c>
      <c r="B26" s="60"/>
      <c r="C26" s="59"/>
      <c r="D26" s="58">
        <f>D10*43560/86400/30</f>
        <v>7.2431944444444438</v>
      </c>
      <c r="E26" s="55"/>
      <c r="F26" s="55">
        <f>F10*43560/86400/30</f>
        <v>3.1935177083333333</v>
      </c>
      <c r="G26" s="54">
        <f>G10*43560/86400/30</f>
        <v>0</v>
      </c>
      <c r="H26" s="53">
        <f>H10*43560/86400/30</f>
        <v>-3.1935177083333333</v>
      </c>
      <c r="I26" s="52"/>
      <c r="J26" s="57">
        <f>J10*43560/86400/30</f>
        <v>-7.2431944444444438</v>
      </c>
      <c r="K26" s="58">
        <f>K10*43560/86400/30</f>
        <v>5.2685416666666667</v>
      </c>
      <c r="L26" s="55"/>
      <c r="M26" s="55">
        <f>M10*43560/86400/30</f>
        <v>0.66652233796296301</v>
      </c>
      <c r="N26" s="54">
        <f>N10*43560/86400/30</f>
        <v>0.17276111111111109</v>
      </c>
      <c r="O26" s="53">
        <f>O10*43560/86400/30</f>
        <v>-0.49376122685185192</v>
      </c>
      <c r="P26" s="52"/>
      <c r="Q26" s="57">
        <f>Q10*43560/86400/30</f>
        <v>-5.0957805555555558</v>
      </c>
      <c r="R26" s="56">
        <f>R10*43560/86400/30</f>
        <v>5.6214583333333339</v>
      </c>
      <c r="S26" s="55"/>
      <c r="T26" s="55">
        <f>T10*43560/86400/30</f>
        <v>0</v>
      </c>
      <c r="U26" s="54">
        <f>U10*43560/86400/30</f>
        <v>0</v>
      </c>
      <c r="V26" s="53">
        <f>V10*43560/86400/30</f>
        <v>0</v>
      </c>
      <c r="W26" s="52"/>
      <c r="X26" s="51">
        <f>X10*43560/86400/30</f>
        <v>-5.6214583333333339</v>
      </c>
    </row>
    <row r="27" spans="1:24" x14ac:dyDescent="0.2">
      <c r="A27" s="73" t="s">
        <v>18</v>
      </c>
      <c r="B27" s="72"/>
      <c r="C27" s="71"/>
      <c r="D27" s="70">
        <f>D11*43560/86400/31</f>
        <v>22.976176075268814</v>
      </c>
      <c r="E27" s="67"/>
      <c r="F27" s="67">
        <f>F11*43560/86400/31</f>
        <v>11.579529233870968</v>
      </c>
      <c r="G27" s="66">
        <f>G11*43560/86400/31</f>
        <v>0</v>
      </c>
      <c r="H27" s="65">
        <f>H11*43560/86400/31</f>
        <v>-11.579529233870968</v>
      </c>
      <c r="I27" s="64"/>
      <c r="J27" s="69">
        <f>J11*43560/86400/31</f>
        <v>-22.976176075268814</v>
      </c>
      <c r="K27" s="70">
        <f>K11*43560/86400/31</f>
        <v>16.564314516129031</v>
      </c>
      <c r="L27" s="67"/>
      <c r="M27" s="67">
        <f>M11*43560/86400/31</f>
        <v>5.6551101030465949</v>
      </c>
      <c r="N27" s="66">
        <f>N11*43560/86400/31</f>
        <v>8.3323028673835134E-2</v>
      </c>
      <c r="O27" s="65">
        <f>O11*43560/86400/31</f>
        <v>-5.5717870743727609</v>
      </c>
      <c r="P27" s="64"/>
      <c r="Q27" s="69">
        <f>Q11*43560/86400/31</f>
        <v>-16.480991487455199</v>
      </c>
      <c r="R27" s="68">
        <f>R11*43560/86400/31</f>
        <v>16.202452956989248</v>
      </c>
      <c r="S27" s="67"/>
      <c r="T27" s="67">
        <f>T11*43560/86400/31</f>
        <v>5.0010080645161291E-2</v>
      </c>
      <c r="U27" s="66">
        <f>U11*43560/86400/31</f>
        <v>2.0338245967741937</v>
      </c>
      <c r="V27" s="65">
        <f>V11*43560/86400/31</f>
        <v>1.9838145161290321</v>
      </c>
      <c r="W27" s="64"/>
      <c r="X27" s="63">
        <f>X11*43560/86400/31</f>
        <v>-14.168628360215052</v>
      </c>
    </row>
    <row r="28" spans="1:24" x14ac:dyDescent="0.2">
      <c r="A28" s="73" t="s">
        <v>17</v>
      </c>
      <c r="B28" s="72"/>
      <c r="C28" s="71"/>
      <c r="D28" s="70">
        <f>D12*43560/86400/30</f>
        <v>44.538923611111116</v>
      </c>
      <c r="E28" s="67"/>
      <c r="F28" s="67">
        <f>F12*43560/86400/30</f>
        <v>72.79233958333333</v>
      </c>
      <c r="G28" s="66">
        <f>G12*43560/86400/30</f>
        <v>0</v>
      </c>
      <c r="H28" s="65">
        <f>H12*43560/86400/30</f>
        <v>-72.79233958333333</v>
      </c>
      <c r="I28" s="64"/>
      <c r="J28" s="69">
        <f>J12*43560/86400/30</f>
        <v>-44.538923611111116</v>
      </c>
      <c r="K28" s="70">
        <f>K12*43560/86400/30</f>
        <v>32.587372685185187</v>
      </c>
      <c r="L28" s="67"/>
      <c r="M28" s="67">
        <f>M12*43560/86400/30</f>
        <v>40.66700763888889</v>
      </c>
      <c r="N28" s="66">
        <f>N12*43560/86400/30</f>
        <v>4.1663773148148148E-2</v>
      </c>
      <c r="O28" s="65">
        <f>O12*43560/86400/30</f>
        <v>-40.625343865740746</v>
      </c>
      <c r="P28" s="64"/>
      <c r="Q28" s="69">
        <f>Q12*43560/86400/30</f>
        <v>-32.545708912037036</v>
      </c>
      <c r="R28" s="68">
        <f>R12*43560/86400/30</f>
        <v>18.805416666666666</v>
      </c>
      <c r="S28" s="67"/>
      <c r="T28" s="67">
        <f>T12*43560/86400/30</f>
        <v>9.9993055555555557E-2</v>
      </c>
      <c r="U28" s="66">
        <f>U12*43560/86400/30</f>
        <v>0</v>
      </c>
      <c r="V28" s="65">
        <f>V12*43560/86400/30</f>
        <v>-9.9993055555555557E-2</v>
      </c>
      <c r="W28" s="64"/>
      <c r="X28" s="63">
        <f>X12*43560/86400/30</f>
        <v>-18.805416666666666</v>
      </c>
    </row>
    <row r="29" spans="1:24" x14ac:dyDescent="0.2">
      <c r="A29" s="73" t="s">
        <v>16</v>
      </c>
      <c r="B29" s="72"/>
      <c r="C29" s="71"/>
      <c r="D29" s="70">
        <f>D13*43560/86400/31</f>
        <v>32.006451612903227</v>
      </c>
      <c r="E29" s="67"/>
      <c r="F29" s="67">
        <f t="shared" ref="F29:H30" si="6">F13*43560/86400/31</f>
        <v>90.640709677419366</v>
      </c>
      <c r="G29" s="66">
        <f t="shared" si="6"/>
        <v>0</v>
      </c>
      <c r="H29" s="65">
        <f t="shared" si="6"/>
        <v>-90.640709677419366</v>
      </c>
      <c r="I29" s="64"/>
      <c r="J29" s="69">
        <f>J13*43560/86400/31</f>
        <v>-32.006451612903227</v>
      </c>
      <c r="K29" s="70">
        <f>K13*43560/86400/31</f>
        <v>21.469097222222221</v>
      </c>
      <c r="L29" s="67"/>
      <c r="M29" s="67">
        <f t="shared" ref="M29:O30" si="7">M13*43560/86400/31</f>
        <v>49.135148185483864</v>
      </c>
      <c r="N29" s="66">
        <f t="shared" si="7"/>
        <v>0</v>
      </c>
      <c r="O29" s="65">
        <f t="shared" si="7"/>
        <v>-49.135148185483864</v>
      </c>
      <c r="P29" s="64"/>
      <c r="Q29" s="69">
        <f>Q13*43560/86400/31</f>
        <v>-21.469097222222221</v>
      </c>
      <c r="R29" s="68">
        <f>R13*43560/86400/31</f>
        <v>13.547446236559141</v>
      </c>
      <c r="S29" s="67"/>
      <c r="T29" s="67">
        <f t="shared" ref="T29:V30" si="8">T13*43560/86400/31</f>
        <v>25.002316196236556</v>
      </c>
      <c r="U29" s="66">
        <f t="shared" si="8"/>
        <v>0</v>
      </c>
      <c r="V29" s="65">
        <f t="shared" si="8"/>
        <v>-25.002316196236556</v>
      </c>
      <c r="W29" s="64"/>
      <c r="X29" s="63">
        <f>X13*43560/86400/31</f>
        <v>-13.547446236559141</v>
      </c>
    </row>
    <row r="30" spans="1:24" x14ac:dyDescent="0.2">
      <c r="A30" s="73" t="s">
        <v>15</v>
      </c>
      <c r="B30" s="72"/>
      <c r="C30" s="71"/>
      <c r="D30" s="70">
        <f>D14*43560/86400/31</f>
        <v>17.75154569892473</v>
      </c>
      <c r="E30" s="67"/>
      <c r="F30" s="67">
        <f t="shared" si="6"/>
        <v>43.339630376344083</v>
      </c>
      <c r="G30" s="66">
        <f t="shared" si="6"/>
        <v>0</v>
      </c>
      <c r="H30" s="65">
        <f t="shared" si="6"/>
        <v>-43.339630376344083</v>
      </c>
      <c r="I30" s="64"/>
      <c r="J30" s="69">
        <f>J14*43560/86400/31</f>
        <v>-17.75154569892473</v>
      </c>
      <c r="K30" s="70">
        <f>K14*43560/86400/31</f>
        <v>14.380947580645161</v>
      </c>
      <c r="L30" s="67"/>
      <c r="M30" s="67">
        <f t="shared" si="7"/>
        <v>51.640829413082436</v>
      </c>
      <c r="N30" s="66">
        <f t="shared" si="7"/>
        <v>4.1661514336917567E-2</v>
      </c>
      <c r="O30" s="65">
        <f t="shared" si="7"/>
        <v>-51.59916789874552</v>
      </c>
      <c r="P30" s="64"/>
      <c r="Q30" s="69">
        <f>Q14*43560/86400/31</f>
        <v>-14.339286066308246</v>
      </c>
      <c r="R30" s="68">
        <f>R14*43560/86400/31</f>
        <v>9.3962029569892476</v>
      </c>
      <c r="S30" s="67"/>
      <c r="T30" s="67">
        <f t="shared" si="8"/>
        <v>7.5015120967741947E-2</v>
      </c>
      <c r="U30" s="66">
        <f t="shared" si="8"/>
        <v>0</v>
      </c>
      <c r="V30" s="65">
        <f t="shared" si="8"/>
        <v>-7.5015120967741947E-2</v>
      </c>
      <c r="W30" s="64"/>
      <c r="X30" s="63">
        <f>X14*43560/86400/31</f>
        <v>-9.3962029569892476</v>
      </c>
    </row>
    <row r="31" spans="1:24" x14ac:dyDescent="0.2">
      <c r="A31" s="50" t="s">
        <v>14</v>
      </c>
      <c r="B31" s="49"/>
      <c r="C31" s="48"/>
      <c r="D31" s="47">
        <f>D15*43560/86400/30</f>
        <v>11.902534722222221</v>
      </c>
      <c r="E31" s="44"/>
      <c r="F31" s="44">
        <f>F15*43560/86400/30</f>
        <v>8.1612399305555545</v>
      </c>
      <c r="G31" s="43">
        <f>G15*43560/86400/30</f>
        <v>9.2472569444444444E-2</v>
      </c>
      <c r="H31" s="42">
        <f>H15*43560/86400/30</f>
        <v>-8.0687673611111101</v>
      </c>
      <c r="I31" s="41"/>
      <c r="J31" s="46">
        <f>J15*43560/86400/30</f>
        <v>-11.810062152777778</v>
      </c>
      <c r="K31" s="47">
        <f>K15*43560/86400/30</f>
        <v>10.160358796296297</v>
      </c>
      <c r="L31" s="44"/>
      <c r="M31" s="44">
        <f>M15*43560/86400/30</f>
        <v>8.9742927083333317</v>
      </c>
      <c r="N31" s="43">
        <f>N15*43560/86400/30</f>
        <v>8.3327546296296295E-2</v>
      </c>
      <c r="O31" s="42">
        <f>O15*43560/86400/30</f>
        <v>-8.8909651620370358</v>
      </c>
      <c r="P31" s="41"/>
      <c r="Q31" s="46">
        <f>Q15*43560/86400/30</f>
        <v>-10.077031250000001</v>
      </c>
      <c r="R31" s="45">
        <f>R15*43560/86400/30</f>
        <v>6.8482638888888889</v>
      </c>
      <c r="S31" s="44"/>
      <c r="T31" s="44">
        <f>T15*43560/86400/30</f>
        <v>5.3032871527777781</v>
      </c>
      <c r="U31" s="43">
        <f>U15*43560/86400/30</f>
        <v>0</v>
      </c>
      <c r="V31" s="42">
        <f>V15*43560/86400/30</f>
        <v>-5.3032871527777781</v>
      </c>
      <c r="W31" s="41"/>
      <c r="X31" s="40">
        <f>X15*43560/86400/30</f>
        <v>-6.8482638888888889</v>
      </c>
    </row>
    <row r="32" spans="1:24" x14ac:dyDescent="0.2">
      <c r="A32" s="62" t="s">
        <v>13</v>
      </c>
      <c r="B32" s="27"/>
      <c r="C32" s="26"/>
      <c r="D32" s="25">
        <f>D16*43560/86400/31</f>
        <v>8.8798387096774185</v>
      </c>
      <c r="E32" s="22"/>
      <c r="F32" s="22">
        <f>F16*43560/86400/31</f>
        <v>14.894506384408604</v>
      </c>
      <c r="G32" s="21">
        <f>G16*43560/86400/31</f>
        <v>0.21455544354838707</v>
      </c>
      <c r="H32" s="20">
        <f>H16*43560/86400/31</f>
        <v>-14.679950940860216</v>
      </c>
      <c r="I32" s="19"/>
      <c r="J32" s="24">
        <f>J16*43560/86400/31</f>
        <v>-8.6652832661290322</v>
      </c>
      <c r="K32" s="25">
        <f>K16*43560/86400/31</f>
        <v>7.9446908602150534</v>
      </c>
      <c r="L32" s="22"/>
      <c r="M32" s="22">
        <f>M16*43560/86400/31</f>
        <v>2.9423817204301064</v>
      </c>
      <c r="N32" s="21">
        <f>N16*43560/86400/31</f>
        <v>0.16712040770609318</v>
      </c>
      <c r="O32" s="20">
        <f>O16*43560/86400/31</f>
        <v>-2.7752613127240129</v>
      </c>
      <c r="P32" s="19"/>
      <c r="Q32" s="24">
        <f>Q16*43560/86400/31</f>
        <v>-7.7775704525089608</v>
      </c>
      <c r="R32" s="23">
        <f>R16*43560/86400/31</f>
        <v>5.6759408602150545</v>
      </c>
      <c r="S32" s="22"/>
      <c r="T32" s="22">
        <f>T16*43560/86400/31</f>
        <v>0.37495362903225804</v>
      </c>
      <c r="U32" s="21">
        <f>U16*43560/86400/31</f>
        <v>0</v>
      </c>
      <c r="V32" s="20">
        <f>V16*43560/86400/31</f>
        <v>-0.37495362903225804</v>
      </c>
      <c r="W32" s="19"/>
      <c r="X32" s="18">
        <f>X16*43560/86400/31</f>
        <v>-5.6759408602150545</v>
      </c>
    </row>
    <row r="33" spans="1:24" x14ac:dyDescent="0.2">
      <c r="A33" s="61" t="s">
        <v>12</v>
      </c>
      <c r="B33" s="60"/>
      <c r="C33" s="59"/>
      <c r="D33" s="58">
        <f>D17*43560/86400/30</f>
        <v>7.4028472222222224</v>
      </c>
      <c r="E33" s="55"/>
      <c r="F33" s="55">
        <f>F17*43560/86400/30</f>
        <v>10.742909375</v>
      </c>
      <c r="G33" s="54">
        <f>G17*43560/86400/30</f>
        <v>0.24998263888888889</v>
      </c>
      <c r="H33" s="53">
        <f>H17*43560/86400/30</f>
        <v>-10.49292673611111</v>
      </c>
      <c r="I33" s="52"/>
      <c r="J33" s="57">
        <f>J17*43560/86400/30</f>
        <v>-7.1528645833333337</v>
      </c>
      <c r="K33" s="58">
        <f>K17*43560/86400/30</f>
        <v>6.5471643518518512</v>
      </c>
      <c r="L33" s="55"/>
      <c r="M33" s="55">
        <f>M17*43560/86400/30</f>
        <v>13.51578402777778</v>
      </c>
      <c r="N33" s="54">
        <f>N17*43560/86400/30</f>
        <v>0.52950104166666667</v>
      </c>
      <c r="O33" s="53">
        <f>O17*43560/86400/30</f>
        <v>-12.986282986111112</v>
      </c>
      <c r="P33" s="52"/>
      <c r="Q33" s="57">
        <f>Q17*43560/86400/30</f>
        <v>-6.0176633101851849</v>
      </c>
      <c r="R33" s="56">
        <f>R17*43560/86400/30</f>
        <v>4.8189930555555556</v>
      </c>
      <c r="S33" s="55"/>
      <c r="T33" s="55">
        <f>T17*43560/86400/30</f>
        <v>0.99993055555555554</v>
      </c>
      <c r="U33" s="54">
        <f>U17*43560/86400/30</f>
        <v>0.51269548611111104</v>
      </c>
      <c r="V33" s="53">
        <f>V17*43560/86400/30</f>
        <v>-0.48723506944444445</v>
      </c>
      <c r="W33" s="52"/>
      <c r="X33" s="51">
        <f>X17*43560/86400/30</f>
        <v>-4.3062975694444443</v>
      </c>
    </row>
    <row r="34" spans="1:24" ht="13.5" thickBot="1" x14ac:dyDescent="0.25">
      <c r="A34" s="50" t="s">
        <v>11</v>
      </c>
      <c r="B34" s="49"/>
      <c r="C34" s="48"/>
      <c r="D34" s="47">
        <f>D18*43560/86400/31</f>
        <v>6.1313172043010749</v>
      </c>
      <c r="E34" s="44"/>
      <c r="F34" s="44">
        <f>F18*43560/86400/31</f>
        <v>7.5471717069892472</v>
      </c>
      <c r="G34" s="43">
        <f>G18*43560/86400/31</f>
        <v>1.2130493951612906</v>
      </c>
      <c r="H34" s="42">
        <f>H18*43560/86400/31</f>
        <v>-6.3341223118279588</v>
      </c>
      <c r="I34" s="41"/>
      <c r="J34" s="46">
        <f>J18*43560/86400/31</f>
        <v>-4.9182678091397856</v>
      </c>
      <c r="K34" s="47">
        <f>K18*43560/86400/31</f>
        <v>5.2815524193548393</v>
      </c>
      <c r="L34" s="44"/>
      <c r="M34" s="44">
        <f>M18*43560/86400/31</f>
        <v>5.1590209453405027</v>
      </c>
      <c r="N34" s="43">
        <f>N18*43560/86400/31</f>
        <v>1.6585321460573477</v>
      </c>
      <c r="O34" s="42">
        <f>O18*43560/86400/31</f>
        <v>-3.5004887992831555</v>
      </c>
      <c r="P34" s="41"/>
      <c r="Q34" s="46">
        <f>Q18*43560/86400/31</f>
        <v>-3.6230202732974908</v>
      </c>
      <c r="R34" s="45">
        <f>R18*43560/86400/31</f>
        <v>4.1675067204301079</v>
      </c>
      <c r="S34" s="44"/>
      <c r="T34" s="44">
        <f>T18*43560/86400/31</f>
        <v>5.467402889784946</v>
      </c>
      <c r="U34" s="43">
        <f>U18*43560/86400/31</f>
        <v>0</v>
      </c>
      <c r="V34" s="42">
        <f>V18*43560/86400/31</f>
        <v>-5.467402889784946</v>
      </c>
      <c r="W34" s="41"/>
      <c r="X34" s="40">
        <f>X18*43560/86400/31</f>
        <v>-4.1675067204301079</v>
      </c>
    </row>
    <row r="35" spans="1:24" x14ac:dyDescent="0.2">
      <c r="A35" s="39" t="s">
        <v>10</v>
      </c>
      <c r="B35" s="38"/>
      <c r="C35" s="37"/>
      <c r="D35" s="36">
        <f>D19*43560/86400/365</f>
        <v>14.40224600456621</v>
      </c>
      <c r="E35" s="33"/>
      <c r="F35" s="33">
        <f>F19*43560/86400/365</f>
        <v>22.407905051369863</v>
      </c>
      <c r="G35" s="32">
        <f>G19*43560/86400/365</f>
        <v>0.58120402397260285</v>
      </c>
      <c r="H35" s="31">
        <f>H19*43560/86400/365</f>
        <v>-21.826701027397263</v>
      </c>
      <c r="I35" s="30"/>
      <c r="J35" s="35">
        <f>J19*43560/86400/365</f>
        <v>-13.821041980593609</v>
      </c>
      <c r="K35" s="36">
        <f>K19*43560/86400/365</f>
        <v>11.076012176560122</v>
      </c>
      <c r="L35" s="33"/>
      <c r="M35" s="33">
        <f>M19*43560/86400/365</f>
        <v>15.633015829528162</v>
      </c>
      <c r="N35" s="32">
        <f>N19*43560/86400/365</f>
        <v>0.78233429414003042</v>
      </c>
      <c r="O35" s="31">
        <f>O19*43560/86400/365</f>
        <v>-14.85068153538813</v>
      </c>
      <c r="P35" s="30"/>
      <c r="Q35" s="35">
        <f>Q19*43560/86400/365</f>
        <v>-10.293677882420091</v>
      </c>
      <c r="R35" s="34">
        <f>R19*43560/86400/365</f>
        <v>8.063213470319635</v>
      </c>
      <c r="S35" s="33"/>
      <c r="T35" s="33">
        <f>T19*43560/86400/365</f>
        <v>3.654648915525113</v>
      </c>
      <c r="U35" s="32">
        <f>U19*43560/86400/365</f>
        <v>0.84754215182648418</v>
      </c>
      <c r="V35" s="31">
        <f>V19*43560/86400/365</f>
        <v>-2.8071067636986298</v>
      </c>
      <c r="W35" s="30"/>
      <c r="X35" s="29">
        <f>X19*43560/86400/365</f>
        <v>-7.2156713184931514</v>
      </c>
    </row>
    <row r="36" spans="1:24" x14ac:dyDescent="0.2">
      <c r="A36" s="28" t="s">
        <v>9</v>
      </c>
      <c r="B36" s="27"/>
      <c r="C36" s="26"/>
      <c r="D36" s="25">
        <f>D20*43560/86400/183</f>
        <v>22.761196493624773</v>
      </c>
      <c r="E36" s="22"/>
      <c r="F36" s="22">
        <f>F20*43560/86400/183</f>
        <v>38.452288877504557</v>
      </c>
      <c r="G36" s="21">
        <f>G20*43560/86400/183</f>
        <v>1.5159437613843352E-2</v>
      </c>
      <c r="H36" s="20">
        <f>H20*43560/86400/183</f>
        <v>-38.437129439890711</v>
      </c>
      <c r="I36" s="19"/>
      <c r="J36" s="24">
        <f>J20*43560/86400/183</f>
        <v>-22.746037056010923</v>
      </c>
      <c r="K36" s="25">
        <f>K20*43560/86400/183</f>
        <v>16.75045537340619</v>
      </c>
      <c r="L36" s="22"/>
      <c r="M36" s="22">
        <f>M20*43560/86400/183</f>
        <v>26.276493985276257</v>
      </c>
      <c r="N36" s="21">
        <f>N20*43560/86400/183</f>
        <v>6.9984118852459004E-2</v>
      </c>
      <c r="O36" s="20">
        <f>O20*43560/86400/183</f>
        <v>-26.206509866423801</v>
      </c>
      <c r="P36" s="19"/>
      <c r="Q36" s="24">
        <f>Q20*43560/86400/183</f>
        <v>-16.680471254553733</v>
      </c>
      <c r="R36" s="23">
        <f>R20*43560/86400/183</f>
        <v>11.758378870673953</v>
      </c>
      <c r="S36" s="22"/>
      <c r="T36" s="22">
        <f>T20*43560/86400/183</f>
        <v>5.1423278119307838</v>
      </c>
      <c r="U36" s="21">
        <f>U20*43560/86400/183</f>
        <v>0.3445276639344263</v>
      </c>
      <c r="V36" s="20">
        <f>V20*43560/86400/183</f>
        <v>-4.797800147996357</v>
      </c>
      <c r="W36" s="19"/>
      <c r="X36" s="18">
        <f>X20*43560/86400/183</f>
        <v>-11.413851206739526</v>
      </c>
    </row>
    <row r="37" spans="1:24" ht="13.5" thickBot="1" x14ac:dyDescent="0.25">
      <c r="A37" s="17" t="s">
        <v>8</v>
      </c>
      <c r="B37" s="16"/>
      <c r="C37" s="15"/>
      <c r="D37" s="14">
        <f>D21*43560/86400/182</f>
        <v>5.9973672161172153</v>
      </c>
      <c r="E37" s="11"/>
      <c r="F37" s="11">
        <f>F21*43560/86400/182</f>
        <v>6.2753652701465192</v>
      </c>
      <c r="G37" s="10">
        <f>G21*43560/86400/182</f>
        <v>1.1503587454212454</v>
      </c>
      <c r="H37" s="9">
        <f>H21*43560/86400/182</f>
        <v>-5.1250065247252756</v>
      </c>
      <c r="I37" s="8"/>
      <c r="J37" s="13">
        <f>J21*43560/86400/182</f>
        <v>-4.8470084706959708</v>
      </c>
      <c r="K37" s="14">
        <f>K21*43560/86400/182</f>
        <v>5.3703907203907209</v>
      </c>
      <c r="L37" s="11"/>
      <c r="M37" s="11">
        <f>M21*43560/86400/182</f>
        <v>4.9310570245726497</v>
      </c>
      <c r="N37" s="10">
        <f>N21*43560/86400/182</f>
        <v>1.4985984813797311</v>
      </c>
      <c r="O37" s="9">
        <f>O21*43560/86400/182</f>
        <v>-3.4324585431929187</v>
      </c>
      <c r="P37" s="8"/>
      <c r="Q37" s="13">
        <f>Q21*43560/86400/182</f>
        <v>-3.8717922390109889</v>
      </c>
      <c r="R37" s="12">
        <f>R21*43560/86400/182</f>
        <v>4.347744963369963</v>
      </c>
      <c r="S37" s="11"/>
      <c r="T37" s="11">
        <f>T21*43560/86400/182</f>
        <v>2.1587959592490837</v>
      </c>
      <c r="U37" s="10">
        <f>U21*43560/86400/182</f>
        <v>1.3533204555860807</v>
      </c>
      <c r="V37" s="9">
        <f>V21*43560/86400/182</f>
        <v>-0.80547550366300369</v>
      </c>
      <c r="W37" s="8"/>
      <c r="X37" s="7">
        <f>X21*43560/86400/182</f>
        <v>-2.9944245077838834</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'487900'!$A$1</f>
        <v>&lt;SITE CATEGORY: PRIMARY/SECONDARY&gt;</v>
      </c>
      <c r="C1" s="129"/>
      <c r="D1" s="129"/>
      <c r="E1" s="129"/>
      <c r="F1" s="129"/>
      <c r="G1" s="129"/>
      <c r="H1" s="129"/>
      <c r="I1" s="129"/>
      <c r="J1" s="129"/>
      <c r="K1" s="129"/>
      <c r="L1" s="129"/>
      <c r="M1" s="129"/>
      <c r="N1" s="129"/>
      <c r="O1" s="129"/>
    </row>
    <row r="2" spans="2:15" ht="23.25" x14ac:dyDescent="0.35">
      <c r="B2" s="130" t="str">
        <f>'487900'!A2</f>
        <v>HYDROSS MODEL NODE — Ashley Creek bl Mission A Canal (#487900)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256</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255</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1168.2644628099174</v>
      </c>
      <c r="C7" s="93">
        <f>C23/43560*86400*31</f>
        <v>1106.7768595041323</v>
      </c>
      <c r="D7" s="92">
        <v>1806.25</v>
      </c>
      <c r="E7" s="89">
        <v>1277.6191426666667</v>
      </c>
      <c r="F7" s="89">
        <v>1500.3875</v>
      </c>
      <c r="G7" s="88">
        <v>2263.1875</v>
      </c>
      <c r="H7" s="87">
        <f t="shared" ref="H7:H18" si="0">G7-F7</f>
        <v>762.8</v>
      </c>
      <c r="I7" s="86">
        <f t="shared" ref="I7:I18" si="1">G7-E7</f>
        <v>985.56835733333332</v>
      </c>
      <c r="J7" s="91">
        <f t="shared" ref="J7:J18" si="2">G7-D7</f>
        <v>456.9375</v>
      </c>
      <c r="K7" s="92">
        <v>1353.0833333333333</v>
      </c>
      <c r="L7" s="89">
        <v>1162.1331045454544</v>
      </c>
      <c r="M7" s="89">
        <v>1247.2408333333331</v>
      </c>
      <c r="N7" s="88">
        <v>1287.1175000000001</v>
      </c>
      <c r="O7" s="87">
        <f t="shared" ref="O7:O18" si="3">N7-M7</f>
        <v>39.876666666667006</v>
      </c>
      <c r="P7" s="86">
        <f t="shared" ref="P7:P18" si="4">N7-L7</f>
        <v>124.98439545454562</v>
      </c>
      <c r="Q7" s="91">
        <f t="shared" ref="Q7:Q18" si="5">N7-K7</f>
        <v>-65.965833333333194</v>
      </c>
      <c r="R7" s="90">
        <v>1199.5</v>
      </c>
      <c r="S7" s="89">
        <v>1148.0985516666669</v>
      </c>
      <c r="T7" s="89">
        <v>1197.1199999999999</v>
      </c>
      <c r="U7" s="88">
        <v>1188.915</v>
      </c>
      <c r="V7" s="87">
        <f t="shared" ref="V7:V18" si="6">U7-T7</f>
        <v>-8.2049999999999272</v>
      </c>
      <c r="W7" s="86">
        <f t="shared" ref="W7:W18" si="7">U7-S7</f>
        <v>40.816448333333028</v>
      </c>
      <c r="X7" s="85">
        <f t="shared" ref="X7:X18" si="8">U7-R7</f>
        <v>-10.585000000000036</v>
      </c>
    </row>
    <row r="8" spans="1:25" x14ac:dyDescent="0.2">
      <c r="A8" s="73" t="s">
        <v>21</v>
      </c>
      <c r="B8" s="72">
        <f>B24/43560*86400*28</f>
        <v>1055.2066115702478</v>
      </c>
      <c r="C8" s="71">
        <f>C24/43560*86400*28</f>
        <v>999.66942148760336</v>
      </c>
      <c r="D8" s="70">
        <v>1329.25</v>
      </c>
      <c r="E8" s="67">
        <v>1148.0985516666667</v>
      </c>
      <c r="F8" s="67">
        <v>1869.155</v>
      </c>
      <c r="G8" s="66">
        <v>1358.6774999999998</v>
      </c>
      <c r="H8" s="65">
        <f t="shared" si="0"/>
        <v>-510.47750000000019</v>
      </c>
      <c r="I8" s="64">
        <f t="shared" si="1"/>
        <v>210.57894833333307</v>
      </c>
      <c r="J8" s="69">
        <f t="shared" si="2"/>
        <v>29.427499999999782</v>
      </c>
      <c r="K8" s="70">
        <v>1255.3333333333333</v>
      </c>
      <c r="L8" s="67">
        <v>1033.2616491818185</v>
      </c>
      <c r="M8" s="67">
        <v>2008.6983333333335</v>
      </c>
      <c r="N8" s="66">
        <v>1207.5650000000001</v>
      </c>
      <c r="O8" s="65">
        <f t="shared" si="3"/>
        <v>-801.13333333333344</v>
      </c>
      <c r="P8" s="64">
        <f t="shared" si="4"/>
        <v>174.30335081818157</v>
      </c>
      <c r="Q8" s="69">
        <f t="shared" si="5"/>
        <v>-47.768333333333203</v>
      </c>
      <c r="R8" s="68">
        <v>1043.75</v>
      </c>
      <c r="S8" s="67">
        <v>924.89206100000013</v>
      </c>
      <c r="T8" s="67">
        <v>1214.9575</v>
      </c>
      <c r="U8" s="66">
        <v>1043.3224999999998</v>
      </c>
      <c r="V8" s="65">
        <f t="shared" si="6"/>
        <v>-171.63500000000022</v>
      </c>
      <c r="W8" s="64">
        <f t="shared" si="7"/>
        <v>118.43043899999964</v>
      </c>
      <c r="X8" s="63">
        <f t="shared" si="8"/>
        <v>-0.42750000000023647</v>
      </c>
    </row>
    <row r="9" spans="1:25" x14ac:dyDescent="0.2">
      <c r="A9" s="84" t="s">
        <v>20</v>
      </c>
      <c r="B9" s="83">
        <f>B25/43560*86400*31</f>
        <v>1168.2644628099174</v>
      </c>
      <c r="C9" s="82">
        <f>C25/43560*86400*31</f>
        <v>1229.7520661157025</v>
      </c>
      <c r="D9" s="81">
        <v>1472.75</v>
      </c>
      <c r="E9" s="78">
        <v>1354.048853333333</v>
      </c>
      <c r="F9" s="78">
        <v>1161.7625</v>
      </c>
      <c r="G9" s="77">
        <v>1215.8249999999998</v>
      </c>
      <c r="H9" s="76">
        <f t="shared" si="0"/>
        <v>54.062499999999773</v>
      </c>
      <c r="I9" s="75">
        <f t="shared" si="1"/>
        <v>-138.22385333333318</v>
      </c>
      <c r="J9" s="80">
        <f t="shared" si="2"/>
        <v>-256.92500000000018</v>
      </c>
      <c r="K9" s="81">
        <v>1476.6666666666667</v>
      </c>
      <c r="L9" s="78">
        <v>1140.6881875363636</v>
      </c>
      <c r="M9" s="78">
        <v>1217.7833333333335</v>
      </c>
      <c r="N9" s="77">
        <v>1264.5258333333334</v>
      </c>
      <c r="O9" s="76">
        <f t="shared" si="3"/>
        <v>46.742499999999836</v>
      </c>
      <c r="P9" s="75">
        <f t="shared" si="4"/>
        <v>123.83764579696981</v>
      </c>
      <c r="Q9" s="80">
        <f t="shared" si="5"/>
        <v>-212.14083333333338</v>
      </c>
      <c r="R9" s="79">
        <v>1374</v>
      </c>
      <c r="S9" s="78">
        <v>1101.6853536666667</v>
      </c>
      <c r="T9" s="78">
        <v>1348.9</v>
      </c>
      <c r="U9" s="77">
        <v>1278.28</v>
      </c>
      <c r="V9" s="76">
        <f t="shared" si="6"/>
        <v>-70.620000000000118</v>
      </c>
      <c r="W9" s="75">
        <f t="shared" si="7"/>
        <v>176.59464633333323</v>
      </c>
      <c r="X9" s="74">
        <f t="shared" si="8"/>
        <v>-95.720000000000027</v>
      </c>
    </row>
    <row r="10" spans="1:25" x14ac:dyDescent="0.2">
      <c r="A10" s="61" t="s">
        <v>19</v>
      </c>
      <c r="B10" s="60">
        <f>B26/43560*86400*30</f>
        <v>1130.5785123966941</v>
      </c>
      <c r="C10" s="59">
        <f>C26/43560*86400*30</f>
        <v>1547.1074380165289</v>
      </c>
      <c r="D10" s="58">
        <v>2847.5</v>
      </c>
      <c r="E10" s="55">
        <v>1287.7348396666666</v>
      </c>
      <c r="F10" s="55">
        <v>2333.875</v>
      </c>
      <c r="G10" s="54">
        <v>1597.4824999999998</v>
      </c>
      <c r="H10" s="53">
        <f t="shared" si="0"/>
        <v>-736.39250000000015</v>
      </c>
      <c r="I10" s="52">
        <f t="shared" si="1"/>
        <v>309.74766033333322</v>
      </c>
      <c r="J10" s="57">
        <f t="shared" si="2"/>
        <v>-1250.0175000000002</v>
      </c>
      <c r="K10" s="58">
        <v>2351.1666666666665</v>
      </c>
      <c r="L10" s="55">
        <v>1224.7927250000002</v>
      </c>
      <c r="M10" s="55">
        <v>1490.5125</v>
      </c>
      <c r="N10" s="54">
        <v>1574.9716666666666</v>
      </c>
      <c r="O10" s="53">
        <f t="shared" si="3"/>
        <v>84.459166666666533</v>
      </c>
      <c r="P10" s="52">
        <f t="shared" si="4"/>
        <v>350.17894166666633</v>
      </c>
      <c r="Q10" s="57">
        <f t="shared" si="5"/>
        <v>-776.19499999999994</v>
      </c>
      <c r="R10" s="56">
        <v>3050.5</v>
      </c>
      <c r="S10" s="55">
        <v>1158.4125956666667</v>
      </c>
      <c r="T10" s="55">
        <v>1568.2674999999999</v>
      </c>
      <c r="U10" s="54">
        <v>1569.2674999999999</v>
      </c>
      <c r="V10" s="53">
        <f t="shared" si="6"/>
        <v>1</v>
      </c>
      <c r="W10" s="52">
        <f t="shared" si="7"/>
        <v>410.85490433333325</v>
      </c>
      <c r="X10" s="51">
        <f t="shared" si="8"/>
        <v>-1481.2325000000001</v>
      </c>
    </row>
    <row r="11" spans="1:25" x14ac:dyDescent="0.2">
      <c r="A11" s="73" t="s">
        <v>18</v>
      </c>
      <c r="B11" s="72">
        <f>B27/43560*86400*31</f>
        <v>1168.2644628099174</v>
      </c>
      <c r="C11" s="71">
        <f>C27/43560*86400*31</f>
        <v>4242.644628099174</v>
      </c>
      <c r="D11" s="70">
        <v>6807.75</v>
      </c>
      <c r="E11" s="67">
        <v>3171.56853</v>
      </c>
      <c r="F11" s="67">
        <v>1314.6650000000002</v>
      </c>
      <c r="G11" s="66">
        <v>4972.9800000000005</v>
      </c>
      <c r="H11" s="65">
        <f t="shared" si="0"/>
        <v>3658.3150000000005</v>
      </c>
      <c r="I11" s="64">
        <f t="shared" si="1"/>
        <v>1801.4114700000005</v>
      </c>
      <c r="J11" s="69">
        <f t="shared" si="2"/>
        <v>-1834.7699999999995</v>
      </c>
      <c r="K11" s="70">
        <v>7815.833333333333</v>
      </c>
      <c r="L11" s="67">
        <v>1678.3041247272731</v>
      </c>
      <c r="M11" s="67">
        <v>1396.4341666666667</v>
      </c>
      <c r="N11" s="66">
        <v>4636.8725000000004</v>
      </c>
      <c r="O11" s="65">
        <f t="shared" si="3"/>
        <v>3240.4383333333335</v>
      </c>
      <c r="P11" s="64">
        <f t="shared" si="4"/>
        <v>2958.5683752727273</v>
      </c>
      <c r="Q11" s="69">
        <f t="shared" si="5"/>
        <v>-3178.9608333333326</v>
      </c>
      <c r="R11" s="68">
        <v>8900.5</v>
      </c>
      <c r="S11" s="67">
        <v>1755.7015283333333</v>
      </c>
      <c r="T11" s="67">
        <v>1368.8175000000001</v>
      </c>
      <c r="U11" s="66">
        <v>4590.1024999999991</v>
      </c>
      <c r="V11" s="65">
        <f t="shared" si="6"/>
        <v>3221.2849999999989</v>
      </c>
      <c r="W11" s="64">
        <f t="shared" si="7"/>
        <v>2834.400971666666</v>
      </c>
      <c r="X11" s="63">
        <f t="shared" si="8"/>
        <v>-4310.3975000000009</v>
      </c>
    </row>
    <row r="12" spans="1:25" x14ac:dyDescent="0.2">
      <c r="A12" s="73" t="s">
        <v>17</v>
      </c>
      <c r="B12" s="72">
        <f>B28/43560*86400*30</f>
        <v>1130.5785123966941</v>
      </c>
      <c r="C12" s="71">
        <f>C28/43560*86400*30</f>
        <v>5652.8925619834718</v>
      </c>
      <c r="D12" s="70">
        <v>17180.75</v>
      </c>
      <c r="E12" s="67">
        <v>10485.019114000001</v>
      </c>
      <c r="F12" s="67">
        <v>11211.1975</v>
      </c>
      <c r="G12" s="66">
        <v>10018.655000000001</v>
      </c>
      <c r="H12" s="65">
        <f t="shared" si="0"/>
        <v>-1192.5424999999996</v>
      </c>
      <c r="I12" s="64">
        <f t="shared" si="1"/>
        <v>-466.36411399999997</v>
      </c>
      <c r="J12" s="69">
        <f t="shared" si="2"/>
        <v>-7162.0949999999993</v>
      </c>
      <c r="K12" s="70">
        <v>14825.75</v>
      </c>
      <c r="L12" s="67">
        <v>3969.0316592727281</v>
      </c>
      <c r="M12" s="67">
        <v>6220.5291666666672</v>
      </c>
      <c r="N12" s="66">
        <v>8160.5391666666665</v>
      </c>
      <c r="O12" s="65">
        <f t="shared" si="3"/>
        <v>1940.0099999999993</v>
      </c>
      <c r="P12" s="64">
        <f t="shared" si="4"/>
        <v>4191.5075073939388</v>
      </c>
      <c r="Q12" s="69">
        <f t="shared" si="5"/>
        <v>-6665.2108333333335</v>
      </c>
      <c r="R12" s="68">
        <v>10619</v>
      </c>
      <c r="S12" s="67">
        <v>1827.6353736666667</v>
      </c>
      <c r="T12" s="67">
        <v>1646.9299999999998</v>
      </c>
      <c r="U12" s="66">
        <v>5812.3750000000009</v>
      </c>
      <c r="V12" s="65">
        <f t="shared" si="6"/>
        <v>4165.4450000000015</v>
      </c>
      <c r="W12" s="64">
        <f t="shared" si="7"/>
        <v>3984.7396263333339</v>
      </c>
      <c r="X12" s="63">
        <f t="shared" si="8"/>
        <v>-4806.6249999999991</v>
      </c>
    </row>
    <row r="13" spans="1:25" x14ac:dyDescent="0.2">
      <c r="A13" s="73" t="s">
        <v>16</v>
      </c>
      <c r="B13" s="72">
        <f>B29/43560*86400*31</f>
        <v>1168.2644628099174</v>
      </c>
      <c r="C13" s="71">
        <f>C29/43560*86400*31</f>
        <v>3750.7438016528931</v>
      </c>
      <c r="D13" s="70">
        <v>15758.75</v>
      </c>
      <c r="E13" s="67">
        <v>5469.2862936666679</v>
      </c>
      <c r="F13" s="67">
        <v>8806.9749999999985</v>
      </c>
      <c r="G13" s="66">
        <v>11519.33</v>
      </c>
      <c r="H13" s="65">
        <f t="shared" si="0"/>
        <v>2712.3550000000014</v>
      </c>
      <c r="I13" s="64">
        <f t="shared" si="1"/>
        <v>6050.043706333332</v>
      </c>
      <c r="J13" s="69">
        <f t="shared" si="2"/>
        <v>-4239.42</v>
      </c>
      <c r="K13" s="70">
        <v>10664.583333333334</v>
      </c>
      <c r="L13" s="67">
        <v>3066.0298944545461</v>
      </c>
      <c r="M13" s="67">
        <v>2451.6974999999998</v>
      </c>
      <c r="N13" s="66">
        <v>6634.9625000000005</v>
      </c>
      <c r="O13" s="65">
        <f t="shared" si="3"/>
        <v>4183.2650000000012</v>
      </c>
      <c r="P13" s="64">
        <f t="shared" si="4"/>
        <v>3568.9326055454544</v>
      </c>
      <c r="Q13" s="69">
        <f t="shared" si="5"/>
        <v>-4029.6208333333334</v>
      </c>
      <c r="R13" s="68">
        <v>5932.75</v>
      </c>
      <c r="S13" s="67">
        <v>2297.8499950000005</v>
      </c>
      <c r="T13" s="67">
        <v>2118.9974999999999</v>
      </c>
      <c r="U13" s="66">
        <v>3804.3875000000003</v>
      </c>
      <c r="V13" s="65">
        <f t="shared" si="6"/>
        <v>1685.3900000000003</v>
      </c>
      <c r="W13" s="64">
        <f t="shared" si="7"/>
        <v>1506.5375049999998</v>
      </c>
      <c r="X13" s="63">
        <f t="shared" si="8"/>
        <v>-2128.3624999999997</v>
      </c>
    </row>
    <row r="14" spans="1:25" x14ac:dyDescent="0.2">
      <c r="A14" s="73" t="s">
        <v>15</v>
      </c>
      <c r="B14" s="72">
        <f>B30/43560*86400*31</f>
        <v>1168.2644628099174</v>
      </c>
      <c r="C14" s="71">
        <f>C30/43560*86400*31</f>
        <v>2336.5289256198348</v>
      </c>
      <c r="D14" s="70">
        <v>6225.5</v>
      </c>
      <c r="E14" s="67">
        <v>2039.9327793333334</v>
      </c>
      <c r="F14" s="67">
        <v>2775.9075000000003</v>
      </c>
      <c r="G14" s="66">
        <v>4016.9025000000001</v>
      </c>
      <c r="H14" s="65">
        <f t="shared" si="0"/>
        <v>1240.9949999999999</v>
      </c>
      <c r="I14" s="64">
        <f t="shared" si="1"/>
        <v>1976.9697206666667</v>
      </c>
      <c r="J14" s="69">
        <f t="shared" si="2"/>
        <v>-2208.5974999999999</v>
      </c>
      <c r="K14" s="70">
        <v>4717.166666666667</v>
      </c>
      <c r="L14" s="67">
        <v>1976.3655710909095</v>
      </c>
      <c r="M14" s="67">
        <v>2380.4549999999999</v>
      </c>
      <c r="N14" s="66">
        <v>4991.9158333333335</v>
      </c>
      <c r="O14" s="65">
        <f t="shared" si="3"/>
        <v>2611.4608333333335</v>
      </c>
      <c r="P14" s="64">
        <f t="shared" si="4"/>
        <v>3015.5502622424237</v>
      </c>
      <c r="Q14" s="69">
        <f t="shared" si="5"/>
        <v>274.7491666666665</v>
      </c>
      <c r="R14" s="68">
        <v>3482.75</v>
      </c>
      <c r="S14" s="67">
        <v>1935.9328356666667</v>
      </c>
      <c r="T14" s="67">
        <v>2251.2075</v>
      </c>
      <c r="U14" s="66">
        <v>2540.7125000000001</v>
      </c>
      <c r="V14" s="65">
        <f t="shared" si="6"/>
        <v>289.50500000000011</v>
      </c>
      <c r="W14" s="64">
        <f t="shared" si="7"/>
        <v>604.77966433333336</v>
      </c>
      <c r="X14" s="63">
        <f t="shared" si="8"/>
        <v>-942.03749999999991</v>
      </c>
    </row>
    <row r="15" spans="1:25" x14ac:dyDescent="0.2">
      <c r="A15" s="50" t="s">
        <v>14</v>
      </c>
      <c r="B15" s="49">
        <f>B31/43560*86400*30</f>
        <v>1130.5785123966941</v>
      </c>
      <c r="C15" s="48">
        <f>C31/43560*86400*30</f>
        <v>1547.1074380165289</v>
      </c>
      <c r="D15" s="47">
        <v>3708.5</v>
      </c>
      <c r="E15" s="44">
        <v>1456.0917732666669</v>
      </c>
      <c r="F15" s="44">
        <v>4168.9925000000003</v>
      </c>
      <c r="G15" s="43">
        <v>1822.2949999999998</v>
      </c>
      <c r="H15" s="42">
        <f t="shared" si="0"/>
        <v>-2346.6975000000002</v>
      </c>
      <c r="I15" s="41">
        <f t="shared" si="1"/>
        <v>366.20322673333294</v>
      </c>
      <c r="J15" s="46">
        <f t="shared" si="2"/>
        <v>-1886.2050000000002</v>
      </c>
      <c r="K15" s="47">
        <v>3357.3333333333335</v>
      </c>
      <c r="L15" s="44">
        <v>1335.5298551000005</v>
      </c>
      <c r="M15" s="44">
        <v>2371.4508333333333</v>
      </c>
      <c r="N15" s="43">
        <v>4461.5841666666665</v>
      </c>
      <c r="O15" s="42">
        <f t="shared" si="3"/>
        <v>2090.1333333333332</v>
      </c>
      <c r="P15" s="41">
        <f t="shared" si="4"/>
        <v>3126.054311566666</v>
      </c>
      <c r="Q15" s="46">
        <f t="shared" si="5"/>
        <v>1104.250833333333</v>
      </c>
      <c r="R15" s="45">
        <v>1988</v>
      </c>
      <c r="S15" s="44">
        <v>1211.9662856666671</v>
      </c>
      <c r="T15" s="44">
        <v>1679.5475000000001</v>
      </c>
      <c r="U15" s="43">
        <v>1557.9349999999999</v>
      </c>
      <c r="V15" s="42">
        <f t="shared" si="6"/>
        <v>-121.61250000000018</v>
      </c>
      <c r="W15" s="41">
        <f t="shared" si="7"/>
        <v>345.96871433333285</v>
      </c>
      <c r="X15" s="40">
        <f t="shared" si="8"/>
        <v>-430.06500000000005</v>
      </c>
    </row>
    <row r="16" spans="1:25" x14ac:dyDescent="0.2">
      <c r="A16" s="62" t="s">
        <v>13</v>
      </c>
      <c r="B16" s="27">
        <f>B32/43560*86400*31</f>
        <v>1168.2644628099174</v>
      </c>
      <c r="C16" s="26">
        <f>C32/43560*86400*31</f>
        <v>1229.7520661157025</v>
      </c>
      <c r="D16" s="25">
        <v>2561.75</v>
      </c>
      <c r="E16" s="22">
        <v>1217.5200016666668</v>
      </c>
      <c r="F16" s="22">
        <v>1791.4475000000002</v>
      </c>
      <c r="G16" s="21">
        <v>2952.0600000000004</v>
      </c>
      <c r="H16" s="20">
        <f t="shared" si="0"/>
        <v>1160.6125000000002</v>
      </c>
      <c r="I16" s="19">
        <f t="shared" si="1"/>
        <v>1734.5399983333336</v>
      </c>
      <c r="J16" s="24">
        <f t="shared" si="2"/>
        <v>390.3100000000004</v>
      </c>
      <c r="K16" s="25">
        <v>2522.8333333333335</v>
      </c>
      <c r="L16" s="22">
        <v>1455.1457181818187</v>
      </c>
      <c r="M16" s="22">
        <v>1901.8899999999996</v>
      </c>
      <c r="N16" s="21">
        <v>3100.2066666666669</v>
      </c>
      <c r="O16" s="20">
        <f t="shared" si="3"/>
        <v>1198.3166666666673</v>
      </c>
      <c r="P16" s="19">
        <f t="shared" si="4"/>
        <v>1645.0609484848483</v>
      </c>
      <c r="Q16" s="24">
        <f t="shared" si="5"/>
        <v>577.37333333333345</v>
      </c>
      <c r="R16" s="23">
        <v>2036.25</v>
      </c>
      <c r="S16" s="22">
        <v>1289.3216156666667</v>
      </c>
      <c r="T16" s="22">
        <v>1654.1599999999999</v>
      </c>
      <c r="U16" s="21">
        <v>1229.75</v>
      </c>
      <c r="V16" s="20">
        <f t="shared" si="6"/>
        <v>-424.40999999999985</v>
      </c>
      <c r="W16" s="19">
        <f t="shared" si="7"/>
        <v>-59.57161566666673</v>
      </c>
      <c r="X16" s="18">
        <f t="shared" si="8"/>
        <v>-806.5</v>
      </c>
    </row>
    <row r="17" spans="1:24" x14ac:dyDescent="0.2">
      <c r="A17" s="61" t="s">
        <v>12</v>
      </c>
      <c r="B17" s="60">
        <f>B33/43560*86400*30</f>
        <v>1130.5785123966941</v>
      </c>
      <c r="C17" s="59">
        <f>C33/43560*86400*30</f>
        <v>1190.0826446280992</v>
      </c>
      <c r="D17" s="58">
        <v>2443.5</v>
      </c>
      <c r="E17" s="55">
        <v>1076.9713174666667</v>
      </c>
      <c r="F17" s="55">
        <v>1400.6125</v>
      </c>
      <c r="G17" s="54">
        <v>2424.2449999999999</v>
      </c>
      <c r="H17" s="53">
        <f t="shared" si="0"/>
        <v>1023.6324999999999</v>
      </c>
      <c r="I17" s="52">
        <f t="shared" si="1"/>
        <v>1347.2736825333332</v>
      </c>
      <c r="J17" s="57">
        <f t="shared" si="2"/>
        <v>-19.255000000000109</v>
      </c>
      <c r="K17" s="58">
        <v>2253.1666666666665</v>
      </c>
      <c r="L17" s="55">
        <v>1358.9113600909091</v>
      </c>
      <c r="M17" s="55">
        <v>1416.0216666666665</v>
      </c>
      <c r="N17" s="54">
        <v>1963.5700000000004</v>
      </c>
      <c r="O17" s="53">
        <f t="shared" si="3"/>
        <v>547.54833333333386</v>
      </c>
      <c r="P17" s="52">
        <f t="shared" si="4"/>
        <v>604.65863990909133</v>
      </c>
      <c r="Q17" s="57">
        <f t="shared" si="5"/>
        <v>-289.59666666666612</v>
      </c>
      <c r="R17" s="56">
        <v>1792.5</v>
      </c>
      <c r="S17" s="55">
        <v>1139.6357463333336</v>
      </c>
      <c r="T17" s="55">
        <v>1131.6300000000001</v>
      </c>
      <c r="U17" s="54">
        <v>1190.9499999999998</v>
      </c>
      <c r="V17" s="53">
        <f t="shared" si="6"/>
        <v>59.319999999999709</v>
      </c>
      <c r="W17" s="52">
        <f t="shared" si="7"/>
        <v>51.314253666666218</v>
      </c>
      <c r="X17" s="51">
        <f t="shared" si="8"/>
        <v>-601.55000000000018</v>
      </c>
    </row>
    <row r="18" spans="1:24" ht="13.5" thickBot="1" x14ac:dyDescent="0.25">
      <c r="A18" s="50" t="s">
        <v>11</v>
      </c>
      <c r="B18" s="49">
        <f>B34/43560*86400*31</f>
        <v>1168.2644628099174</v>
      </c>
      <c r="C18" s="48">
        <f>C34/43560*86400*31</f>
        <v>1229.7520661157025</v>
      </c>
      <c r="D18" s="47">
        <v>1815.75</v>
      </c>
      <c r="E18" s="44">
        <v>1461.5529273333334</v>
      </c>
      <c r="F18" s="44">
        <v>1475.9650000000001</v>
      </c>
      <c r="G18" s="43">
        <v>1721.82</v>
      </c>
      <c r="H18" s="42">
        <f t="shared" si="0"/>
        <v>245.85499999999979</v>
      </c>
      <c r="I18" s="41">
        <f t="shared" si="1"/>
        <v>260.26707266666654</v>
      </c>
      <c r="J18" s="46">
        <f t="shared" si="2"/>
        <v>-93.930000000000064</v>
      </c>
      <c r="K18" s="47">
        <v>1766</v>
      </c>
      <c r="L18" s="44">
        <v>1237.5121771636366</v>
      </c>
      <c r="M18" s="44">
        <v>1709.61</v>
      </c>
      <c r="N18" s="43">
        <v>1690.8708333333336</v>
      </c>
      <c r="O18" s="42">
        <f t="shared" si="3"/>
        <v>-18.739166666666279</v>
      </c>
      <c r="P18" s="41">
        <f t="shared" si="4"/>
        <v>453.35865616969704</v>
      </c>
      <c r="Q18" s="46">
        <f t="shared" si="5"/>
        <v>-75.129166666666379</v>
      </c>
      <c r="R18" s="45">
        <v>1479.25</v>
      </c>
      <c r="S18" s="44">
        <v>1000.2771441333334</v>
      </c>
      <c r="T18" s="44">
        <v>1181.6875</v>
      </c>
      <c r="U18" s="43">
        <v>1258.4375</v>
      </c>
      <c r="V18" s="42">
        <f t="shared" si="6"/>
        <v>76.75</v>
      </c>
      <c r="W18" s="41">
        <f t="shared" si="7"/>
        <v>258.16035586666658</v>
      </c>
      <c r="X18" s="40">
        <f t="shared" si="8"/>
        <v>-220.8125</v>
      </c>
    </row>
    <row r="19" spans="1:24" x14ac:dyDescent="0.2">
      <c r="A19" s="39" t="s">
        <v>10</v>
      </c>
      <c r="B19" s="38">
        <f t="shared" ref="B19:X19" si="9">SUM(B7:B18)</f>
        <v>13755.371900826445</v>
      </c>
      <c r="C19" s="37">
        <f t="shared" si="9"/>
        <v>26062.809917355375</v>
      </c>
      <c r="D19" s="36">
        <f t="shared" si="9"/>
        <v>63958</v>
      </c>
      <c r="E19" s="33">
        <f t="shared" si="9"/>
        <v>31445.444124066667</v>
      </c>
      <c r="F19" s="33">
        <f t="shared" si="9"/>
        <v>39810.942500000005</v>
      </c>
      <c r="G19" s="32">
        <f t="shared" si="9"/>
        <v>45883.460000000006</v>
      </c>
      <c r="H19" s="31">
        <f t="shared" si="9"/>
        <v>6072.5175000000008</v>
      </c>
      <c r="I19" s="30">
        <f t="shared" si="9"/>
        <v>14438.015875933332</v>
      </c>
      <c r="J19" s="35">
        <f t="shared" si="9"/>
        <v>-18074.54</v>
      </c>
      <c r="K19" s="36">
        <f t="shared" si="9"/>
        <v>54358.916666666664</v>
      </c>
      <c r="L19" s="33">
        <f t="shared" si="9"/>
        <v>20637.706026345459</v>
      </c>
      <c r="M19" s="33">
        <f t="shared" si="9"/>
        <v>25812.323333333334</v>
      </c>
      <c r="N19" s="32">
        <f t="shared" si="9"/>
        <v>40974.701666666668</v>
      </c>
      <c r="O19" s="31">
        <f t="shared" si="9"/>
        <v>15162.378333333336</v>
      </c>
      <c r="P19" s="30">
        <f t="shared" si="9"/>
        <v>20336.995640321213</v>
      </c>
      <c r="Q19" s="35">
        <f t="shared" si="9"/>
        <v>-13384.214999999998</v>
      </c>
      <c r="R19" s="34">
        <f t="shared" si="9"/>
        <v>42898.75</v>
      </c>
      <c r="S19" s="33">
        <f t="shared" si="9"/>
        <v>16791.409086466665</v>
      </c>
      <c r="T19" s="33">
        <f t="shared" si="9"/>
        <v>18362.2225</v>
      </c>
      <c r="U19" s="32">
        <f t="shared" si="9"/>
        <v>27064.435000000005</v>
      </c>
      <c r="V19" s="31">
        <f t="shared" si="9"/>
        <v>8702.2125000000015</v>
      </c>
      <c r="W19" s="30">
        <f t="shared" si="9"/>
        <v>10273.025913533329</v>
      </c>
      <c r="X19" s="29">
        <f t="shared" si="9"/>
        <v>-15834.314999999999</v>
      </c>
    </row>
    <row r="20" spans="1:24" x14ac:dyDescent="0.2">
      <c r="A20" s="28" t="s">
        <v>9</v>
      </c>
      <c r="B20" s="27">
        <f t="shared" ref="B20:X20" si="10">SUM(B10:B15)</f>
        <v>6896.5289256198339</v>
      </c>
      <c r="C20" s="26">
        <f t="shared" si="10"/>
        <v>19077.024793388431</v>
      </c>
      <c r="D20" s="25">
        <f t="shared" si="10"/>
        <v>52528.75</v>
      </c>
      <c r="E20" s="22">
        <f t="shared" si="10"/>
        <v>23909.633329933335</v>
      </c>
      <c r="F20" s="22">
        <f t="shared" si="10"/>
        <v>30611.612499999999</v>
      </c>
      <c r="G20" s="21">
        <f t="shared" si="10"/>
        <v>33947.645000000004</v>
      </c>
      <c r="H20" s="20">
        <f t="shared" si="10"/>
        <v>3336.0325000000021</v>
      </c>
      <c r="I20" s="19">
        <f t="shared" si="10"/>
        <v>10038.011670066664</v>
      </c>
      <c r="J20" s="24">
        <f t="shared" si="10"/>
        <v>-18581.105000000003</v>
      </c>
      <c r="K20" s="25">
        <f t="shared" si="10"/>
        <v>43731.833333333336</v>
      </c>
      <c r="L20" s="22">
        <f t="shared" si="10"/>
        <v>13250.053829645458</v>
      </c>
      <c r="M20" s="22">
        <f t="shared" si="10"/>
        <v>16311.079166666666</v>
      </c>
      <c r="N20" s="21">
        <f t="shared" si="10"/>
        <v>30460.845833333333</v>
      </c>
      <c r="O20" s="20">
        <f t="shared" si="10"/>
        <v>14149.766666666668</v>
      </c>
      <c r="P20" s="19">
        <f t="shared" si="10"/>
        <v>17210.792003687875</v>
      </c>
      <c r="Q20" s="24">
        <f t="shared" si="10"/>
        <v>-13270.987499999999</v>
      </c>
      <c r="R20" s="23">
        <f t="shared" si="10"/>
        <v>33973.5</v>
      </c>
      <c r="S20" s="22">
        <f t="shared" si="10"/>
        <v>10187.498614000002</v>
      </c>
      <c r="T20" s="22">
        <f t="shared" si="10"/>
        <v>10633.7675</v>
      </c>
      <c r="U20" s="21">
        <f t="shared" si="10"/>
        <v>19874.780000000002</v>
      </c>
      <c r="V20" s="20">
        <f t="shared" si="10"/>
        <v>9241.0125000000007</v>
      </c>
      <c r="W20" s="19">
        <f t="shared" si="10"/>
        <v>9687.2813859999987</v>
      </c>
      <c r="X20" s="18">
        <f t="shared" si="10"/>
        <v>-14098.720000000001</v>
      </c>
    </row>
    <row r="21" spans="1:24" ht="13.5" thickBot="1" x14ac:dyDescent="0.25">
      <c r="A21" s="17" t="s">
        <v>8</v>
      </c>
      <c r="B21" s="16">
        <f t="shared" ref="B21:X21" si="11">SUM(B7:B9,B16:B18)</f>
        <v>6858.8429752066113</v>
      </c>
      <c r="C21" s="15">
        <f t="shared" si="11"/>
        <v>6985.7851239669417</v>
      </c>
      <c r="D21" s="14">
        <f t="shared" si="11"/>
        <v>11429.25</v>
      </c>
      <c r="E21" s="11">
        <f t="shared" si="11"/>
        <v>7535.8107941333328</v>
      </c>
      <c r="F21" s="11">
        <f t="shared" si="11"/>
        <v>9199.3300000000017</v>
      </c>
      <c r="G21" s="10">
        <f t="shared" si="11"/>
        <v>11935.814999999999</v>
      </c>
      <c r="H21" s="9">
        <f t="shared" si="11"/>
        <v>2736.4849999999997</v>
      </c>
      <c r="I21" s="8">
        <f t="shared" si="11"/>
        <v>4400.0042058666668</v>
      </c>
      <c r="J21" s="13">
        <f t="shared" si="11"/>
        <v>506.56499999999983</v>
      </c>
      <c r="K21" s="14">
        <f t="shared" si="11"/>
        <v>10627.083333333332</v>
      </c>
      <c r="L21" s="11">
        <f t="shared" si="11"/>
        <v>7387.6521967000008</v>
      </c>
      <c r="M21" s="11">
        <f t="shared" si="11"/>
        <v>9501.2441666666655</v>
      </c>
      <c r="N21" s="10">
        <f t="shared" si="11"/>
        <v>10513.855833333335</v>
      </c>
      <c r="O21" s="9">
        <f t="shared" si="11"/>
        <v>1012.6116666666683</v>
      </c>
      <c r="P21" s="8">
        <f t="shared" si="11"/>
        <v>3126.2036366333336</v>
      </c>
      <c r="Q21" s="13">
        <f t="shared" si="11"/>
        <v>-113.22749999999883</v>
      </c>
      <c r="R21" s="12">
        <f t="shared" si="11"/>
        <v>8925.25</v>
      </c>
      <c r="S21" s="11">
        <f t="shared" si="11"/>
        <v>6603.9104724666668</v>
      </c>
      <c r="T21" s="11">
        <f t="shared" si="11"/>
        <v>7728.4549999999999</v>
      </c>
      <c r="U21" s="10">
        <f t="shared" si="11"/>
        <v>7189.6549999999997</v>
      </c>
      <c r="V21" s="9">
        <f t="shared" si="11"/>
        <v>-538.80000000000041</v>
      </c>
      <c r="W21" s="8">
        <f t="shared" si="11"/>
        <v>585.74452753333196</v>
      </c>
      <c r="X21" s="7">
        <f t="shared" si="11"/>
        <v>-1735.5950000000005</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19</v>
      </c>
      <c r="C23" s="93">
        <v>18</v>
      </c>
      <c r="D23" s="92">
        <f t="shared" ref="D23:X23" si="12">D7*43560/86400/31</f>
        <v>29.37584005376344</v>
      </c>
      <c r="E23" s="89">
        <f t="shared" si="12"/>
        <v>20.778483368637996</v>
      </c>
      <c r="F23" s="89">
        <f t="shared" si="12"/>
        <v>24.401463373655915</v>
      </c>
      <c r="G23" s="88">
        <f t="shared" si="12"/>
        <v>36.807216061827958</v>
      </c>
      <c r="H23" s="87">
        <f t="shared" si="12"/>
        <v>12.40575268817204</v>
      </c>
      <c r="I23" s="86">
        <f t="shared" si="12"/>
        <v>16.028732693189962</v>
      </c>
      <c r="J23" s="91">
        <f t="shared" si="12"/>
        <v>7.4313760080645164</v>
      </c>
      <c r="K23" s="92">
        <f t="shared" si="12"/>
        <v>22.00579077060932</v>
      </c>
      <c r="L23" s="89">
        <f t="shared" si="12"/>
        <v>18.900283017473118</v>
      </c>
      <c r="M23" s="89">
        <f t="shared" si="12"/>
        <v>20.284427531362002</v>
      </c>
      <c r="N23" s="88">
        <f t="shared" si="12"/>
        <v>20.932959341397851</v>
      </c>
      <c r="O23" s="87">
        <f t="shared" si="12"/>
        <v>0.64853181003584781</v>
      </c>
      <c r="P23" s="86">
        <f t="shared" si="12"/>
        <v>2.0326763239247341</v>
      </c>
      <c r="Q23" s="91">
        <f t="shared" si="12"/>
        <v>-1.0728314292114673</v>
      </c>
      <c r="R23" s="90">
        <f t="shared" si="12"/>
        <v>19.507997311827957</v>
      </c>
      <c r="S23" s="89">
        <f t="shared" si="12"/>
        <v>18.672032896729398</v>
      </c>
      <c r="T23" s="89">
        <f t="shared" si="12"/>
        <v>19.469290322580644</v>
      </c>
      <c r="U23" s="88">
        <f t="shared" si="12"/>
        <v>19.335848790322579</v>
      </c>
      <c r="V23" s="87">
        <f t="shared" si="12"/>
        <v>-0.13344153225806335</v>
      </c>
      <c r="W23" s="86">
        <f t="shared" si="12"/>
        <v>0.66381589359318505</v>
      </c>
      <c r="X23" s="85">
        <f t="shared" si="12"/>
        <v>-0.17214852150537693</v>
      </c>
    </row>
    <row r="24" spans="1:24" x14ac:dyDescent="0.2">
      <c r="A24" s="73" t="s">
        <v>21</v>
      </c>
      <c r="B24" s="72">
        <v>19</v>
      </c>
      <c r="C24" s="71">
        <v>18</v>
      </c>
      <c r="D24" s="70">
        <f t="shared" ref="D24:X24" si="13">D8*43560/86400/28</f>
        <v>23.934412202380951</v>
      </c>
      <c r="E24" s="67">
        <f t="shared" si="13"/>
        <v>20.672607849950396</v>
      </c>
      <c r="F24" s="67">
        <f t="shared" si="13"/>
        <v>33.655915922619045</v>
      </c>
      <c r="G24" s="66">
        <f t="shared" si="13"/>
        <v>24.464282366071423</v>
      </c>
      <c r="H24" s="65">
        <f t="shared" si="13"/>
        <v>-9.1916335565476235</v>
      </c>
      <c r="I24" s="64">
        <f t="shared" si="13"/>
        <v>3.7916745161210268</v>
      </c>
      <c r="J24" s="69">
        <f t="shared" si="13"/>
        <v>0.52987016369047235</v>
      </c>
      <c r="K24" s="70">
        <f t="shared" si="13"/>
        <v>22.603472222222223</v>
      </c>
      <c r="L24" s="67">
        <f t="shared" si="13"/>
        <v>18.604860052232148</v>
      </c>
      <c r="M24" s="67">
        <f t="shared" si="13"/>
        <v>36.168526537698412</v>
      </c>
      <c r="N24" s="66">
        <f t="shared" si="13"/>
        <v>21.743357886904764</v>
      </c>
      <c r="O24" s="65">
        <f t="shared" si="13"/>
        <v>-14.425168650793653</v>
      </c>
      <c r="P24" s="64">
        <f t="shared" si="13"/>
        <v>3.1384978346726142</v>
      </c>
      <c r="Q24" s="69">
        <f t="shared" si="13"/>
        <v>-0.86011433531745796</v>
      </c>
      <c r="R24" s="68">
        <f t="shared" si="13"/>
        <v>18.793712797619047</v>
      </c>
      <c r="S24" s="67">
        <f t="shared" si="13"/>
        <v>16.653562407886906</v>
      </c>
      <c r="T24" s="67">
        <f t="shared" si="13"/>
        <v>21.876466889880952</v>
      </c>
      <c r="U24" s="66">
        <f t="shared" si="13"/>
        <v>18.786015252976188</v>
      </c>
      <c r="V24" s="65">
        <f t="shared" si="13"/>
        <v>-3.0904516369047661</v>
      </c>
      <c r="W24" s="64">
        <f t="shared" si="13"/>
        <v>2.1324528450892792</v>
      </c>
      <c r="X24" s="63">
        <f t="shared" si="13"/>
        <v>-7.697544642861401E-3</v>
      </c>
    </row>
    <row r="25" spans="1:24" x14ac:dyDescent="0.2">
      <c r="A25" s="84" t="s">
        <v>20</v>
      </c>
      <c r="B25" s="83">
        <v>19</v>
      </c>
      <c r="C25" s="82">
        <v>20</v>
      </c>
      <c r="D25" s="81">
        <f t="shared" ref="D25:X25" si="14">D9*43560/86400/31</f>
        <v>23.951982526881718</v>
      </c>
      <c r="E25" s="78">
        <f t="shared" si="14"/>
        <v>22.021493448028668</v>
      </c>
      <c r="F25" s="78">
        <f t="shared" si="14"/>
        <v>18.894255712365592</v>
      </c>
      <c r="G25" s="77">
        <f t="shared" si="14"/>
        <v>19.773497983870964</v>
      </c>
      <c r="H25" s="76">
        <f t="shared" si="14"/>
        <v>0.87924227150537271</v>
      </c>
      <c r="I25" s="75">
        <f t="shared" si="14"/>
        <v>-2.2479954641577033</v>
      </c>
      <c r="J25" s="80">
        <f t="shared" si="14"/>
        <v>-4.1784845430107556</v>
      </c>
      <c r="K25" s="81">
        <f t="shared" si="14"/>
        <v>24.015681003584227</v>
      </c>
      <c r="L25" s="78">
        <f t="shared" si="14"/>
        <v>18.551514877943546</v>
      </c>
      <c r="M25" s="78">
        <f t="shared" si="14"/>
        <v>19.805347222222228</v>
      </c>
      <c r="N25" s="77">
        <f t="shared" si="14"/>
        <v>20.565541106630825</v>
      </c>
      <c r="O25" s="76">
        <f t="shared" si="14"/>
        <v>0.76019388440859947</v>
      </c>
      <c r="P25" s="75">
        <f t="shared" si="14"/>
        <v>2.0140262286872779</v>
      </c>
      <c r="Q25" s="80">
        <f t="shared" si="14"/>
        <v>-3.4501398969534054</v>
      </c>
      <c r="R25" s="79">
        <f t="shared" si="14"/>
        <v>22.345967741935485</v>
      </c>
      <c r="S25" s="78">
        <f t="shared" si="14"/>
        <v>17.917194595922943</v>
      </c>
      <c r="T25" s="78">
        <f t="shared" si="14"/>
        <v>21.937755376344089</v>
      </c>
      <c r="U25" s="77">
        <f t="shared" si="14"/>
        <v>20.789231182795696</v>
      </c>
      <c r="V25" s="76">
        <f t="shared" si="14"/>
        <v>-1.1485241935483892</v>
      </c>
      <c r="W25" s="75">
        <f t="shared" si="14"/>
        <v>2.872036586872758</v>
      </c>
      <c r="X25" s="74">
        <f t="shared" si="14"/>
        <v>-1.5567365591397855</v>
      </c>
    </row>
    <row r="26" spans="1:24" x14ac:dyDescent="0.2">
      <c r="A26" s="61" t="s">
        <v>19</v>
      </c>
      <c r="B26" s="60">
        <v>19</v>
      </c>
      <c r="C26" s="59">
        <v>26</v>
      </c>
      <c r="D26" s="58">
        <f t="shared" ref="D26:X26" si="15">D10*43560/86400/30</f>
        <v>47.85381944444444</v>
      </c>
      <c r="E26" s="55">
        <f t="shared" si="15"/>
        <v>21.641099388842591</v>
      </c>
      <c r="F26" s="55">
        <f t="shared" si="15"/>
        <v>39.222065972222225</v>
      </c>
      <c r="G26" s="54">
        <f t="shared" si="15"/>
        <v>26.846580902777774</v>
      </c>
      <c r="H26" s="53">
        <f t="shared" si="15"/>
        <v>-12.375485069444448</v>
      </c>
      <c r="I26" s="52">
        <f t="shared" si="15"/>
        <v>5.2054815139351831</v>
      </c>
      <c r="J26" s="57">
        <f t="shared" si="15"/>
        <v>-21.007238541666666</v>
      </c>
      <c r="K26" s="58">
        <f t="shared" si="15"/>
        <v>39.512662037037032</v>
      </c>
      <c r="L26" s="55">
        <f t="shared" si="15"/>
        <v>20.583322184027782</v>
      </c>
      <c r="M26" s="55">
        <f t="shared" si="15"/>
        <v>25.048890625000002</v>
      </c>
      <c r="N26" s="54">
        <f t="shared" si="15"/>
        <v>26.468273842592591</v>
      </c>
      <c r="O26" s="53">
        <f t="shared" si="15"/>
        <v>1.4193832175925902</v>
      </c>
      <c r="P26" s="52">
        <f t="shared" si="15"/>
        <v>5.8849516585648098</v>
      </c>
      <c r="Q26" s="57">
        <f t="shared" si="15"/>
        <v>-13.044388194444442</v>
      </c>
      <c r="R26" s="56">
        <f t="shared" si="15"/>
        <v>51.265347222222218</v>
      </c>
      <c r="S26" s="55">
        <f t="shared" si="15"/>
        <v>19.467767232731482</v>
      </c>
      <c r="T26" s="55">
        <f t="shared" si="15"/>
        <v>26.35560659722222</v>
      </c>
      <c r="U26" s="54">
        <f t="shared" si="15"/>
        <v>26.372412152777777</v>
      </c>
      <c r="V26" s="53">
        <f t="shared" si="15"/>
        <v>1.6805555555555556E-2</v>
      </c>
      <c r="W26" s="52">
        <f t="shared" si="15"/>
        <v>6.9046449200462945</v>
      </c>
      <c r="X26" s="51">
        <f t="shared" si="15"/>
        <v>-24.892935069444444</v>
      </c>
    </row>
    <row r="27" spans="1:24" x14ac:dyDescent="0.2">
      <c r="A27" s="73" t="s">
        <v>18</v>
      </c>
      <c r="B27" s="72">
        <v>19</v>
      </c>
      <c r="C27" s="71">
        <v>69</v>
      </c>
      <c r="D27" s="70">
        <f t="shared" ref="D27:X27" si="16">D11*43560/86400/31</f>
        <v>110.71743951612903</v>
      </c>
      <c r="E27" s="67">
        <f t="shared" si="16"/>
        <v>51.58061722177419</v>
      </c>
      <c r="F27" s="67">
        <f t="shared" si="16"/>
        <v>21.380976478494627</v>
      </c>
      <c r="G27" s="66">
        <f t="shared" si="16"/>
        <v>80.877766129032267</v>
      </c>
      <c r="H27" s="65">
        <f t="shared" si="16"/>
        <v>59.49678965053765</v>
      </c>
      <c r="I27" s="64">
        <f t="shared" si="16"/>
        <v>29.29714890725807</v>
      </c>
      <c r="J27" s="69">
        <f t="shared" si="16"/>
        <v>-29.839673387096767</v>
      </c>
      <c r="K27" s="70">
        <f t="shared" si="16"/>
        <v>127.11234318996415</v>
      </c>
      <c r="L27" s="67">
        <f t="shared" si="16"/>
        <v>27.294999877956997</v>
      </c>
      <c r="M27" s="67">
        <f t="shared" si="16"/>
        <v>22.710824484767024</v>
      </c>
      <c r="N27" s="66">
        <f t="shared" si="16"/>
        <v>75.411501680107534</v>
      </c>
      <c r="O27" s="65">
        <f t="shared" si="16"/>
        <v>52.700677195340504</v>
      </c>
      <c r="P27" s="64">
        <f t="shared" si="16"/>
        <v>48.116501802150545</v>
      </c>
      <c r="Q27" s="69">
        <f t="shared" si="16"/>
        <v>-51.700841509856623</v>
      </c>
      <c r="R27" s="68">
        <f t="shared" si="16"/>
        <v>144.75275537634408</v>
      </c>
      <c r="S27" s="67">
        <f t="shared" si="16"/>
        <v>28.553747974238355</v>
      </c>
      <c r="T27" s="67">
        <f t="shared" si="16"/>
        <v>22.26168245967742</v>
      </c>
      <c r="U27" s="66">
        <f t="shared" si="16"/>
        <v>74.650860551075255</v>
      </c>
      <c r="V27" s="65">
        <f t="shared" si="16"/>
        <v>52.389178091397831</v>
      </c>
      <c r="W27" s="64">
        <f t="shared" si="16"/>
        <v>46.097112576836906</v>
      </c>
      <c r="X27" s="63">
        <f t="shared" si="16"/>
        <v>-70.101894825268843</v>
      </c>
    </row>
    <row r="28" spans="1:24" x14ac:dyDescent="0.2">
      <c r="A28" s="73" t="s">
        <v>17</v>
      </c>
      <c r="B28" s="72">
        <v>19</v>
      </c>
      <c r="C28" s="71">
        <v>95</v>
      </c>
      <c r="D28" s="70">
        <f t="shared" ref="D28:X28" si="17">D12*43560/86400/30</f>
        <v>288.73204861111111</v>
      </c>
      <c r="E28" s="67">
        <f t="shared" si="17"/>
        <v>176.20657122138891</v>
      </c>
      <c r="F28" s="67">
        <f t="shared" si="17"/>
        <v>188.41040243055556</v>
      </c>
      <c r="G28" s="66">
        <f t="shared" si="17"/>
        <v>168.36906319444446</v>
      </c>
      <c r="H28" s="65">
        <f t="shared" si="17"/>
        <v>-20.041339236111106</v>
      </c>
      <c r="I28" s="64">
        <f t="shared" si="17"/>
        <v>-7.8375080269444446</v>
      </c>
      <c r="J28" s="69">
        <f t="shared" si="17"/>
        <v>-120.36298541666666</v>
      </c>
      <c r="K28" s="70">
        <f t="shared" si="17"/>
        <v>249.15496527777776</v>
      </c>
      <c r="L28" s="67">
        <f t="shared" si="17"/>
        <v>66.701782051666683</v>
      </c>
      <c r="M28" s="67">
        <f t="shared" si="17"/>
        <v>104.53944849537037</v>
      </c>
      <c r="N28" s="66">
        <f t="shared" si="17"/>
        <v>137.14239432870369</v>
      </c>
      <c r="O28" s="65">
        <f t="shared" si="17"/>
        <v>32.602945833333322</v>
      </c>
      <c r="P28" s="64">
        <f t="shared" si="17"/>
        <v>70.440612277037019</v>
      </c>
      <c r="Q28" s="69">
        <f t="shared" si="17"/>
        <v>-112.01257094907409</v>
      </c>
      <c r="R28" s="68">
        <f t="shared" si="17"/>
        <v>178.45819444444444</v>
      </c>
      <c r="S28" s="67">
        <f t="shared" si="17"/>
        <v>30.714427807453703</v>
      </c>
      <c r="T28" s="67">
        <f t="shared" si="17"/>
        <v>27.677573611111107</v>
      </c>
      <c r="U28" s="66">
        <f t="shared" si="17"/>
        <v>97.680190972222221</v>
      </c>
      <c r="V28" s="65">
        <f t="shared" si="17"/>
        <v>70.002617361111135</v>
      </c>
      <c r="W28" s="64">
        <f t="shared" si="17"/>
        <v>66.965763164768518</v>
      </c>
      <c r="X28" s="63">
        <f t="shared" si="17"/>
        <v>-80.77800347222221</v>
      </c>
    </row>
    <row r="29" spans="1:24" x14ac:dyDescent="0.2">
      <c r="A29" s="73" t="s">
        <v>16</v>
      </c>
      <c r="B29" s="72">
        <v>19</v>
      </c>
      <c r="C29" s="71">
        <v>61</v>
      </c>
      <c r="D29" s="70">
        <f t="shared" ref="D29:X29" si="18">D13*43560/86400/31</f>
        <v>256.29149865591398</v>
      </c>
      <c r="E29" s="67">
        <f t="shared" si="18"/>
        <v>88.949414184632644</v>
      </c>
      <c r="F29" s="67">
        <f t="shared" si="18"/>
        <v>143.23171706989245</v>
      </c>
      <c r="G29" s="66">
        <f t="shared" si="18"/>
        <v>187.34394220430107</v>
      </c>
      <c r="H29" s="65">
        <f t="shared" si="18"/>
        <v>44.112225134408625</v>
      </c>
      <c r="I29" s="64">
        <f t="shared" si="18"/>
        <v>98.394528019668442</v>
      </c>
      <c r="J29" s="69">
        <f t="shared" si="18"/>
        <v>-68.947556451612911</v>
      </c>
      <c r="K29" s="70">
        <f t="shared" si="18"/>
        <v>173.44282034050178</v>
      </c>
      <c r="L29" s="67">
        <f t="shared" si="18"/>
        <v>49.864195864112908</v>
      </c>
      <c r="M29" s="67">
        <f t="shared" si="18"/>
        <v>39.873037298387096</v>
      </c>
      <c r="N29" s="66">
        <f t="shared" si="18"/>
        <v>107.90732022849461</v>
      </c>
      <c r="O29" s="65">
        <f t="shared" si="18"/>
        <v>68.034282930107551</v>
      </c>
      <c r="P29" s="64">
        <f t="shared" si="18"/>
        <v>58.043124364381725</v>
      </c>
      <c r="Q29" s="69">
        <f t="shared" si="18"/>
        <v>-65.535500112007171</v>
      </c>
      <c r="R29" s="68">
        <f t="shared" si="18"/>
        <v>96.486928763440872</v>
      </c>
      <c r="S29" s="67">
        <f t="shared" si="18"/>
        <v>37.370947499327968</v>
      </c>
      <c r="T29" s="67">
        <f t="shared" si="18"/>
        <v>34.462190524193545</v>
      </c>
      <c r="U29" s="66">
        <f t="shared" si="18"/>
        <v>61.872431115591397</v>
      </c>
      <c r="V29" s="65">
        <f t="shared" si="18"/>
        <v>27.410240591397855</v>
      </c>
      <c r="W29" s="64">
        <f t="shared" si="18"/>
        <v>24.501483616263435</v>
      </c>
      <c r="X29" s="63">
        <f t="shared" si="18"/>
        <v>-34.614497647849454</v>
      </c>
    </row>
    <row r="30" spans="1:24" x14ac:dyDescent="0.2">
      <c r="A30" s="73" t="s">
        <v>15</v>
      </c>
      <c r="B30" s="72">
        <v>19</v>
      </c>
      <c r="C30" s="71">
        <v>38</v>
      </c>
      <c r="D30" s="70">
        <f t="shared" ref="D30:X30" si="19">D14*43560/86400/31</f>
        <v>101.24805107526882</v>
      </c>
      <c r="E30" s="67">
        <f t="shared" si="19"/>
        <v>33.176326115501794</v>
      </c>
      <c r="F30" s="67">
        <f t="shared" si="19"/>
        <v>45.145807459677421</v>
      </c>
      <c r="G30" s="66">
        <f t="shared" si="19"/>
        <v>65.328656250000009</v>
      </c>
      <c r="H30" s="65">
        <f t="shared" si="19"/>
        <v>20.182848790322581</v>
      </c>
      <c r="I30" s="64">
        <f t="shared" si="19"/>
        <v>32.152330134498207</v>
      </c>
      <c r="J30" s="69">
        <f t="shared" si="19"/>
        <v>-35.919394825268817</v>
      </c>
      <c r="K30" s="70">
        <f t="shared" si="19"/>
        <v>76.717361111111117</v>
      </c>
      <c r="L30" s="67">
        <f t="shared" si="19"/>
        <v>32.142504583602154</v>
      </c>
      <c r="M30" s="67">
        <f t="shared" si="19"/>
        <v>38.714389112903227</v>
      </c>
      <c r="N30" s="66">
        <f t="shared" si="19"/>
        <v>81.185727934587817</v>
      </c>
      <c r="O30" s="65">
        <f t="shared" si="19"/>
        <v>42.47133882168459</v>
      </c>
      <c r="P30" s="64">
        <f t="shared" si="19"/>
        <v>49.043223350985656</v>
      </c>
      <c r="Q30" s="69">
        <f t="shared" si="19"/>
        <v>4.4683668234766989</v>
      </c>
      <c r="R30" s="68">
        <f t="shared" si="19"/>
        <v>56.641498655913978</v>
      </c>
      <c r="S30" s="67">
        <f t="shared" si="19"/>
        <v>31.484929182213261</v>
      </c>
      <c r="T30" s="67">
        <f t="shared" si="19"/>
        <v>36.612380040322577</v>
      </c>
      <c r="U30" s="66">
        <f t="shared" si="19"/>
        <v>41.320727486559143</v>
      </c>
      <c r="V30" s="65">
        <f t="shared" si="19"/>
        <v>4.7083474462365604</v>
      </c>
      <c r="W30" s="64">
        <f t="shared" si="19"/>
        <v>9.8357983043458788</v>
      </c>
      <c r="X30" s="63">
        <f t="shared" si="19"/>
        <v>-15.320771169354837</v>
      </c>
    </row>
    <row r="31" spans="1:24" x14ac:dyDescent="0.2">
      <c r="A31" s="50" t="s">
        <v>14</v>
      </c>
      <c r="B31" s="49">
        <v>19</v>
      </c>
      <c r="C31" s="48">
        <v>26</v>
      </c>
      <c r="D31" s="47">
        <f t="shared" ref="D31:X31" si="20">D15*43560/86400/30</f>
        <v>62.32340277777778</v>
      </c>
      <c r="E31" s="44">
        <f t="shared" si="20"/>
        <v>24.470431189620374</v>
      </c>
      <c r="F31" s="44">
        <f t="shared" si="20"/>
        <v>70.062235069444441</v>
      </c>
      <c r="G31" s="43">
        <f t="shared" si="20"/>
        <v>30.624679861111108</v>
      </c>
      <c r="H31" s="42">
        <f t="shared" si="20"/>
        <v>-39.437555208333336</v>
      </c>
      <c r="I31" s="41">
        <f t="shared" si="20"/>
        <v>6.1542486714907341</v>
      </c>
      <c r="J31" s="46">
        <f t="shared" si="20"/>
        <v>-31.698722916666672</v>
      </c>
      <c r="K31" s="47">
        <f t="shared" si="20"/>
        <v>56.421851851851855</v>
      </c>
      <c r="L31" s="44">
        <f t="shared" si="20"/>
        <v>22.444321175986122</v>
      </c>
      <c r="M31" s="44">
        <f t="shared" si="20"/>
        <v>39.853548726851848</v>
      </c>
      <c r="N31" s="43">
        <f t="shared" si="20"/>
        <v>74.979400578703689</v>
      </c>
      <c r="O31" s="42">
        <f t="shared" si="20"/>
        <v>35.125851851851849</v>
      </c>
      <c r="P31" s="41">
        <f t="shared" si="20"/>
        <v>52.535079402717578</v>
      </c>
      <c r="Q31" s="46">
        <f t="shared" si="20"/>
        <v>18.557548726851849</v>
      </c>
      <c r="R31" s="45">
        <f t="shared" si="20"/>
        <v>33.409444444444446</v>
      </c>
      <c r="S31" s="44">
        <f t="shared" si="20"/>
        <v>20.367766745231489</v>
      </c>
      <c r="T31" s="44">
        <f t="shared" si="20"/>
        <v>28.225728819444448</v>
      </c>
      <c r="U31" s="43">
        <f t="shared" si="20"/>
        <v>26.181963194444442</v>
      </c>
      <c r="V31" s="42">
        <f t="shared" si="20"/>
        <v>-2.0437656250000034</v>
      </c>
      <c r="W31" s="41">
        <f t="shared" si="20"/>
        <v>5.8141964492129548</v>
      </c>
      <c r="X31" s="40">
        <f t="shared" si="20"/>
        <v>-7.2274812500000003</v>
      </c>
    </row>
    <row r="32" spans="1:24" x14ac:dyDescent="0.2">
      <c r="A32" s="62" t="s">
        <v>13</v>
      </c>
      <c r="B32" s="27">
        <v>19</v>
      </c>
      <c r="C32" s="26">
        <v>20</v>
      </c>
      <c r="D32" s="25">
        <f t="shared" ref="D32:X32" si="21">D16*43560/86400/31</f>
        <v>41.662869623655915</v>
      </c>
      <c r="E32" s="22">
        <f t="shared" si="21"/>
        <v>19.801064543234769</v>
      </c>
      <c r="F32" s="22">
        <f t="shared" si="21"/>
        <v>29.13510047043011</v>
      </c>
      <c r="G32" s="21">
        <f t="shared" si="21"/>
        <v>48.010653225806458</v>
      </c>
      <c r="H32" s="20">
        <f t="shared" si="21"/>
        <v>18.875552755376347</v>
      </c>
      <c r="I32" s="19">
        <f t="shared" si="21"/>
        <v>28.209588682571692</v>
      </c>
      <c r="J32" s="24">
        <f t="shared" si="21"/>
        <v>6.3477836021505434</v>
      </c>
      <c r="K32" s="25">
        <f t="shared" si="21"/>
        <v>41.029950716845875</v>
      </c>
      <c r="L32" s="22">
        <f t="shared" si="21"/>
        <v>23.665676330645169</v>
      </c>
      <c r="M32" s="22">
        <f t="shared" si="21"/>
        <v>30.931275537634406</v>
      </c>
      <c r="N32" s="21">
        <f t="shared" si="21"/>
        <v>50.420027777777776</v>
      </c>
      <c r="O32" s="20">
        <f t="shared" si="21"/>
        <v>19.488752240143381</v>
      </c>
      <c r="P32" s="19">
        <f t="shared" si="21"/>
        <v>26.754351447132617</v>
      </c>
      <c r="Q32" s="24">
        <f t="shared" si="21"/>
        <v>9.3900770609319011</v>
      </c>
      <c r="R32" s="23">
        <f t="shared" si="21"/>
        <v>33.116431451612904</v>
      </c>
      <c r="S32" s="22">
        <f t="shared" si="21"/>
        <v>20.96880584619176</v>
      </c>
      <c r="T32" s="22">
        <f t="shared" si="21"/>
        <v>26.902333333333331</v>
      </c>
      <c r="U32" s="21">
        <f t="shared" si="21"/>
        <v>19.999966397849462</v>
      </c>
      <c r="V32" s="20">
        <f t="shared" si="21"/>
        <v>-6.9023669354838679</v>
      </c>
      <c r="W32" s="19">
        <f t="shared" si="21"/>
        <v>-0.96883944834229485</v>
      </c>
      <c r="X32" s="18">
        <f t="shared" si="21"/>
        <v>-13.11646505376344</v>
      </c>
    </row>
    <row r="33" spans="1:24" x14ac:dyDescent="0.2">
      <c r="A33" s="61" t="s">
        <v>12</v>
      </c>
      <c r="B33" s="60">
        <v>19</v>
      </c>
      <c r="C33" s="59">
        <v>20</v>
      </c>
      <c r="D33" s="58">
        <f t="shared" ref="D33:X33" si="22">D17*43560/86400/30</f>
        <v>41.064375000000005</v>
      </c>
      <c r="E33" s="55">
        <f t="shared" si="22"/>
        <v>18.099101307425929</v>
      </c>
      <c r="F33" s="55">
        <f t="shared" si="22"/>
        <v>23.538071180555555</v>
      </c>
      <c r="G33" s="54">
        <f t="shared" si="22"/>
        <v>40.740784027777771</v>
      </c>
      <c r="H33" s="53">
        <f t="shared" si="22"/>
        <v>17.202712847222223</v>
      </c>
      <c r="I33" s="52">
        <f t="shared" si="22"/>
        <v>22.641682720351849</v>
      </c>
      <c r="J33" s="57">
        <f t="shared" si="22"/>
        <v>-0.32359097222222405</v>
      </c>
      <c r="K33" s="58">
        <f t="shared" si="22"/>
        <v>37.865717592592588</v>
      </c>
      <c r="L33" s="55">
        <f t="shared" si="22"/>
        <v>22.837260357083334</v>
      </c>
      <c r="M33" s="55">
        <f t="shared" si="22"/>
        <v>23.797030787037038</v>
      </c>
      <c r="N33" s="54">
        <f t="shared" si="22"/>
        <v>32.998884722222229</v>
      </c>
      <c r="O33" s="53">
        <f t="shared" si="22"/>
        <v>9.2018539351851949</v>
      </c>
      <c r="P33" s="52">
        <f t="shared" si="22"/>
        <v>10.161624365138895</v>
      </c>
      <c r="Q33" s="57">
        <f t="shared" si="22"/>
        <v>-4.8668328703703612</v>
      </c>
      <c r="R33" s="56">
        <f t="shared" si="22"/>
        <v>30.123958333333334</v>
      </c>
      <c r="S33" s="55">
        <f t="shared" si="22"/>
        <v>19.152211848101857</v>
      </c>
      <c r="T33" s="55">
        <f t="shared" si="22"/>
        <v>19.017670833333334</v>
      </c>
      <c r="U33" s="54">
        <f t="shared" si="22"/>
        <v>20.014576388888887</v>
      </c>
      <c r="V33" s="53">
        <f t="shared" si="22"/>
        <v>0.9969055555555506</v>
      </c>
      <c r="W33" s="52">
        <f t="shared" si="22"/>
        <v>0.8623645407870294</v>
      </c>
      <c r="X33" s="51">
        <f t="shared" si="22"/>
        <v>-10.109381944444447</v>
      </c>
    </row>
    <row r="34" spans="1:24" ht="13.5" thickBot="1" x14ac:dyDescent="0.25">
      <c r="A34" s="50" t="s">
        <v>11</v>
      </c>
      <c r="B34" s="49">
        <v>19</v>
      </c>
      <c r="C34" s="48">
        <v>20</v>
      </c>
      <c r="D34" s="47">
        <f t="shared" ref="D34:X34" si="23">D18*43560/86400/31</f>
        <v>29.530342741935481</v>
      </c>
      <c r="E34" s="44">
        <f t="shared" si="23"/>
        <v>23.769879597759857</v>
      </c>
      <c r="F34" s="44">
        <f t="shared" si="23"/>
        <v>24.004269489247314</v>
      </c>
      <c r="G34" s="43">
        <f t="shared" si="23"/>
        <v>28.002717741935484</v>
      </c>
      <c r="H34" s="42">
        <f t="shared" si="23"/>
        <v>3.9984482526881688</v>
      </c>
      <c r="I34" s="41">
        <f t="shared" si="23"/>
        <v>4.2328381441756244</v>
      </c>
      <c r="J34" s="46">
        <f t="shared" si="23"/>
        <v>-1.5276250000000009</v>
      </c>
      <c r="K34" s="47">
        <f t="shared" si="23"/>
        <v>28.721236559139786</v>
      </c>
      <c r="L34" s="44">
        <f t="shared" si="23"/>
        <v>20.126206107096777</v>
      </c>
      <c r="M34" s="44">
        <f t="shared" si="23"/>
        <v>27.804141129032256</v>
      </c>
      <c r="N34" s="43">
        <f t="shared" si="23"/>
        <v>27.499377800179218</v>
      </c>
      <c r="O34" s="42">
        <f t="shared" si="23"/>
        <v>-0.30476332885304031</v>
      </c>
      <c r="P34" s="41">
        <f t="shared" si="23"/>
        <v>7.3731716930824387</v>
      </c>
      <c r="Q34" s="46">
        <f t="shared" si="23"/>
        <v>-1.2218587589605689</v>
      </c>
      <c r="R34" s="45">
        <f t="shared" si="23"/>
        <v>24.057694892473119</v>
      </c>
      <c r="S34" s="44">
        <f t="shared" si="23"/>
        <v>16.267948177437276</v>
      </c>
      <c r="T34" s="44">
        <f t="shared" si="23"/>
        <v>19.218304771505377</v>
      </c>
      <c r="U34" s="43">
        <f t="shared" si="23"/>
        <v>20.466523857526884</v>
      </c>
      <c r="V34" s="42">
        <f t="shared" si="23"/>
        <v>1.2482190860215054</v>
      </c>
      <c r="W34" s="41">
        <f t="shared" si="23"/>
        <v>4.198575680089605</v>
      </c>
      <c r="X34" s="40">
        <f t="shared" si="23"/>
        <v>-3.5911710349462367</v>
      </c>
    </row>
    <row r="35" spans="1:24" x14ac:dyDescent="0.2">
      <c r="A35" s="39" t="s">
        <v>10</v>
      </c>
      <c r="B35" s="38">
        <f>AVERAGE(B23:B34)</f>
        <v>19</v>
      </c>
      <c r="C35" s="37">
        <f>AVERAGE(C23:C34)</f>
        <v>35.916666666666664</v>
      </c>
      <c r="D35" s="36">
        <f t="shared" ref="D35:X35" si="24">D19*43560/86400/365</f>
        <v>88.343812785388124</v>
      </c>
      <c r="E35" s="33">
        <f t="shared" si="24"/>
        <v>43.434917112009892</v>
      </c>
      <c r="F35" s="33">
        <f t="shared" si="24"/>
        <v>54.990000485159825</v>
      </c>
      <c r="G35" s="32">
        <f t="shared" si="24"/>
        <v>63.377838584474894</v>
      </c>
      <c r="H35" s="31">
        <f t="shared" si="24"/>
        <v>8.3878380993150703</v>
      </c>
      <c r="I35" s="30">
        <f t="shared" si="24"/>
        <v>19.942921472464992</v>
      </c>
      <c r="J35" s="35">
        <f t="shared" si="24"/>
        <v>-24.965974200913244</v>
      </c>
      <c r="K35" s="36">
        <f t="shared" si="24"/>
        <v>75.084804984779296</v>
      </c>
      <c r="L35" s="33">
        <f t="shared" si="24"/>
        <v>28.506420424518272</v>
      </c>
      <c r="M35" s="33">
        <f t="shared" si="24"/>
        <v>35.654008257229833</v>
      </c>
      <c r="N35" s="32">
        <f t="shared" si="24"/>
        <v>56.597476046423147</v>
      </c>
      <c r="O35" s="31">
        <f t="shared" si="24"/>
        <v>20.94346778919331</v>
      </c>
      <c r="P35" s="30">
        <f t="shared" si="24"/>
        <v>28.091055621904868</v>
      </c>
      <c r="Q35" s="35">
        <f t="shared" si="24"/>
        <v>-18.487328938356164</v>
      </c>
      <c r="R35" s="34">
        <f t="shared" si="24"/>
        <v>59.255122716894981</v>
      </c>
      <c r="S35" s="33">
        <f t="shared" si="24"/>
        <v>23.193613007562405</v>
      </c>
      <c r="T35" s="33">
        <f t="shared" si="24"/>
        <v>25.363343864155254</v>
      </c>
      <c r="U35" s="32">
        <f t="shared" si="24"/>
        <v>37.38352323059361</v>
      </c>
      <c r="V35" s="31">
        <f t="shared" si="24"/>
        <v>12.020179366438359</v>
      </c>
      <c r="W35" s="30">
        <f t="shared" si="24"/>
        <v>14.189910223031196</v>
      </c>
      <c r="X35" s="29">
        <f t="shared" si="24"/>
        <v>-21.871599486301367</v>
      </c>
    </row>
    <row r="36" spans="1:24" x14ac:dyDescent="0.2">
      <c r="A36" s="28" t="s">
        <v>9</v>
      </c>
      <c r="B36" s="27">
        <f>AVERAGE(B26:B31)</f>
        <v>19</v>
      </c>
      <c r="C36" s="26">
        <f>AVERAGE(C26:C31)</f>
        <v>52.5</v>
      </c>
      <c r="D36" s="25">
        <f t="shared" ref="D36:X36" si="25">D20*43560/86400/183</f>
        <v>144.71718465391621</v>
      </c>
      <c r="E36" s="22">
        <f t="shared" si="25"/>
        <v>65.871257580189734</v>
      </c>
      <c r="F36" s="22">
        <f t="shared" si="25"/>
        <v>84.335271231785057</v>
      </c>
      <c r="G36" s="21">
        <f t="shared" si="25"/>
        <v>93.526071152094744</v>
      </c>
      <c r="H36" s="20">
        <f t="shared" si="25"/>
        <v>9.190799920309658</v>
      </c>
      <c r="I36" s="19">
        <f t="shared" si="25"/>
        <v>27.65481357190497</v>
      </c>
      <c r="J36" s="24">
        <f t="shared" si="25"/>
        <v>-51.191113501821505</v>
      </c>
      <c r="K36" s="25">
        <f t="shared" si="25"/>
        <v>120.48159911961142</v>
      </c>
      <c r="L36" s="22">
        <f t="shared" si="25"/>
        <v>36.504018975116132</v>
      </c>
      <c r="M36" s="22">
        <f t="shared" si="25"/>
        <v>44.937171656800246</v>
      </c>
      <c r="N36" s="21">
        <f t="shared" si="25"/>
        <v>83.919907692015798</v>
      </c>
      <c r="O36" s="20">
        <f t="shared" si="25"/>
        <v>38.982736035215552</v>
      </c>
      <c r="P36" s="19">
        <f t="shared" si="25"/>
        <v>47.415888716899651</v>
      </c>
      <c r="Q36" s="24">
        <f t="shared" si="25"/>
        <v>-36.561691427595633</v>
      </c>
      <c r="R36" s="23">
        <f t="shared" si="25"/>
        <v>93.597301912568312</v>
      </c>
      <c r="S36" s="22">
        <f t="shared" si="25"/>
        <v>28.066651463888896</v>
      </c>
      <c r="T36" s="22">
        <f t="shared" si="25"/>
        <v>29.296126309198545</v>
      </c>
      <c r="U36" s="21">
        <f t="shared" si="25"/>
        <v>54.75519990892532</v>
      </c>
      <c r="V36" s="20">
        <f t="shared" si="25"/>
        <v>25.459073599726779</v>
      </c>
      <c r="W36" s="19">
        <f t="shared" si="25"/>
        <v>26.688548445036425</v>
      </c>
      <c r="X36" s="18">
        <f t="shared" si="25"/>
        <v>-38.842102003642992</v>
      </c>
    </row>
    <row r="37" spans="1:24" ht="13.5" thickBot="1" x14ac:dyDescent="0.25">
      <c r="A37" s="17" t="s">
        <v>8</v>
      </c>
      <c r="B37" s="16">
        <f>AVERAGE(B32:B34,B23:B25)</f>
        <v>19</v>
      </c>
      <c r="C37" s="15">
        <f>AVERAGE(C32:C34,C23:C25)</f>
        <v>19.333333333333332</v>
      </c>
      <c r="D37" s="14">
        <f t="shared" ref="D37:X37" si="26">D21*43560/86400/182</f>
        <v>31.660697115384615</v>
      </c>
      <c r="E37" s="11">
        <f t="shared" si="26"/>
        <v>20.875300047851034</v>
      </c>
      <c r="F37" s="11">
        <f t="shared" si="26"/>
        <v>25.483491987179491</v>
      </c>
      <c r="G37" s="10">
        <f t="shared" si="26"/>
        <v>33.06395638736263</v>
      </c>
      <c r="H37" s="9">
        <f t="shared" si="26"/>
        <v>7.580464400183148</v>
      </c>
      <c r="I37" s="8">
        <f t="shared" si="26"/>
        <v>12.188656339511601</v>
      </c>
      <c r="J37" s="13">
        <f t="shared" si="26"/>
        <v>1.4032592719780215</v>
      </c>
      <c r="K37" s="14">
        <f t="shared" si="26"/>
        <v>29.43857791514041</v>
      </c>
      <c r="L37" s="11">
        <f t="shared" si="26"/>
        <v>20.4648790247413</v>
      </c>
      <c r="M37" s="11">
        <f t="shared" si="26"/>
        <v>26.319838465354088</v>
      </c>
      <c r="N37" s="10">
        <f t="shared" si="26"/>
        <v>29.124921150030531</v>
      </c>
      <c r="O37" s="9">
        <f t="shared" si="26"/>
        <v>2.8050826846764392</v>
      </c>
      <c r="P37" s="8">
        <f t="shared" si="26"/>
        <v>8.6600421252892268</v>
      </c>
      <c r="Q37" s="13">
        <f t="shared" si="26"/>
        <v>-0.31365676510988688</v>
      </c>
      <c r="R37" s="12">
        <f t="shared" si="26"/>
        <v>24.724250228937727</v>
      </c>
      <c r="S37" s="11">
        <f t="shared" si="26"/>
        <v>18.293799614662699</v>
      </c>
      <c r="T37" s="11">
        <f t="shared" si="26"/>
        <v>21.408952724358976</v>
      </c>
      <c r="U37" s="10">
        <f t="shared" si="26"/>
        <v>19.916397779304027</v>
      </c>
      <c r="V37" s="9">
        <f t="shared" si="26"/>
        <v>-1.4925549450549462</v>
      </c>
      <c r="W37" s="8">
        <f t="shared" si="26"/>
        <v>1.6225981646413272</v>
      </c>
      <c r="X37" s="7">
        <f t="shared" si="26"/>
        <v>-4.8078524496337014</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'999430'!$A$1</f>
        <v>&lt;SITE CATEGORY: PRIMARY/SECONDARY&gt;</v>
      </c>
      <c r="C1" s="129"/>
      <c r="D1" s="129"/>
      <c r="E1" s="129"/>
      <c r="F1" s="129"/>
      <c r="G1" s="129"/>
      <c r="H1" s="129"/>
      <c r="I1" s="129"/>
      <c r="J1" s="129"/>
      <c r="K1" s="129"/>
      <c r="L1" s="129"/>
      <c r="M1" s="129"/>
      <c r="N1" s="129"/>
      <c r="O1" s="129"/>
    </row>
    <row r="2" spans="2:15" ht="46.5" x14ac:dyDescent="0.35">
      <c r="B2" s="289" t="str">
        <f>'999430'!A2</f>
        <v>HYDROSS MODEL NODE — Post Creek bl Kicking Horse Feeder Canal (#999430)</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N19" sqref="N19:N21"/>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257</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1475.702479338843</v>
      </c>
      <c r="C7" s="93"/>
      <c r="D7" s="92">
        <v>563.5</v>
      </c>
      <c r="E7" s="89">
        <v>565.07076830000005</v>
      </c>
      <c r="F7" s="89">
        <v>597.37250000000006</v>
      </c>
      <c r="G7" s="88">
        <v>593.41750000000002</v>
      </c>
      <c r="H7" s="87">
        <f t="shared" ref="H7:H18" si="0">G7-F7</f>
        <v>-3.9550000000000409</v>
      </c>
      <c r="I7" s="86">
        <f t="shared" ref="I7:I18" si="1">G7-E7</f>
        <v>28.346731699999964</v>
      </c>
      <c r="J7" s="91">
        <f t="shared" ref="J7:J18" si="2">G7-D7</f>
        <v>29.917500000000018</v>
      </c>
      <c r="K7" s="92">
        <v>413.83333333333331</v>
      </c>
      <c r="L7" s="89">
        <v>489.86479851818189</v>
      </c>
      <c r="M7" s="89">
        <v>458.55250000000001</v>
      </c>
      <c r="N7" s="88">
        <v>419.29166666666669</v>
      </c>
      <c r="O7" s="87">
        <f t="shared" ref="O7:O18" si="3">N7-M7</f>
        <v>-39.260833333333323</v>
      </c>
      <c r="P7" s="86">
        <f t="shared" ref="P7:P18" si="4">N7-L7</f>
        <v>-70.5731318515152</v>
      </c>
      <c r="Q7" s="91">
        <f t="shared" ref="Q7:Q18" si="5">N7-K7</f>
        <v>5.4583333333333712</v>
      </c>
      <c r="R7" s="90">
        <v>398</v>
      </c>
      <c r="S7" s="89">
        <v>402.11548466666682</v>
      </c>
      <c r="T7" s="89">
        <v>421.5</v>
      </c>
      <c r="U7" s="88">
        <v>388.495</v>
      </c>
      <c r="V7" s="87">
        <f t="shared" ref="V7:V18" si="6">U7-T7</f>
        <v>-33.004999999999995</v>
      </c>
      <c r="W7" s="86">
        <f t="shared" ref="W7:W18" si="7">U7-S7</f>
        <v>-13.620484666666812</v>
      </c>
      <c r="X7" s="85">
        <f t="shared" ref="X7:X18" si="8">U7-R7</f>
        <v>-9.5049999999999955</v>
      </c>
    </row>
    <row r="8" spans="1:25" x14ac:dyDescent="0.2">
      <c r="A8" s="73" t="s">
        <v>21</v>
      </c>
      <c r="B8" s="72">
        <f>B24/43560*86400*28</f>
        <v>1332.8925619834711</v>
      </c>
      <c r="C8" s="71"/>
      <c r="D8" s="70">
        <v>417.25</v>
      </c>
      <c r="E8" s="67">
        <v>538.08896473333334</v>
      </c>
      <c r="F8" s="67">
        <v>464.16</v>
      </c>
      <c r="G8" s="66">
        <v>436.3075</v>
      </c>
      <c r="H8" s="65">
        <f t="shared" si="0"/>
        <v>-27.85250000000002</v>
      </c>
      <c r="I8" s="64">
        <f t="shared" si="1"/>
        <v>-101.78146473333334</v>
      </c>
      <c r="J8" s="69">
        <f t="shared" si="2"/>
        <v>19.057500000000005</v>
      </c>
      <c r="K8" s="70">
        <v>374.83333333333331</v>
      </c>
      <c r="L8" s="67">
        <v>398.24290975454551</v>
      </c>
      <c r="M8" s="67">
        <v>417.82166666666654</v>
      </c>
      <c r="N8" s="66">
        <v>393.11000000000007</v>
      </c>
      <c r="O8" s="65">
        <f t="shared" si="3"/>
        <v>-24.711666666666474</v>
      </c>
      <c r="P8" s="64">
        <f t="shared" si="4"/>
        <v>-5.1329097545454374</v>
      </c>
      <c r="Q8" s="69">
        <f t="shared" si="5"/>
        <v>18.276666666666756</v>
      </c>
      <c r="R8" s="68">
        <v>337.25</v>
      </c>
      <c r="S8" s="67">
        <v>309.78495616666675</v>
      </c>
      <c r="T8" s="67">
        <v>375.36750000000001</v>
      </c>
      <c r="U8" s="66">
        <v>336.83</v>
      </c>
      <c r="V8" s="65">
        <f t="shared" si="6"/>
        <v>-38.537500000000023</v>
      </c>
      <c r="W8" s="64">
        <f t="shared" si="7"/>
        <v>27.045043833333239</v>
      </c>
      <c r="X8" s="63">
        <f t="shared" si="8"/>
        <v>-0.42000000000001592</v>
      </c>
    </row>
    <row r="9" spans="1:25" x14ac:dyDescent="0.2">
      <c r="A9" s="84" t="s">
        <v>20</v>
      </c>
      <c r="B9" s="83">
        <f>B25/43560*86400*31</f>
        <v>1475.702479338843</v>
      </c>
      <c r="C9" s="82"/>
      <c r="D9" s="81">
        <v>542.5</v>
      </c>
      <c r="E9" s="78">
        <v>618.42611130000012</v>
      </c>
      <c r="F9" s="78">
        <v>648.39750000000004</v>
      </c>
      <c r="G9" s="77">
        <v>544.34999999999991</v>
      </c>
      <c r="H9" s="76">
        <f t="shared" si="0"/>
        <v>-104.04750000000013</v>
      </c>
      <c r="I9" s="75">
        <f t="shared" si="1"/>
        <v>-74.076111300000207</v>
      </c>
      <c r="J9" s="80">
        <f t="shared" si="2"/>
        <v>1.8499999999999091</v>
      </c>
      <c r="K9" s="81">
        <v>481.66666666666669</v>
      </c>
      <c r="L9" s="78">
        <v>485.00890332727266</v>
      </c>
      <c r="M9" s="78">
        <v>519.93166666666673</v>
      </c>
      <c r="N9" s="77">
        <v>483.3633333333334</v>
      </c>
      <c r="O9" s="76">
        <f t="shared" si="3"/>
        <v>-36.568333333333328</v>
      </c>
      <c r="P9" s="75">
        <f t="shared" si="4"/>
        <v>-1.6455699939392616</v>
      </c>
      <c r="Q9" s="80">
        <f t="shared" si="5"/>
        <v>1.6966666666667152</v>
      </c>
      <c r="R9" s="79">
        <v>435</v>
      </c>
      <c r="S9" s="78">
        <v>429.2824121000001</v>
      </c>
      <c r="T9" s="78">
        <v>513.66000000000008</v>
      </c>
      <c r="U9" s="77">
        <v>437.79750000000001</v>
      </c>
      <c r="V9" s="76">
        <f t="shared" si="6"/>
        <v>-75.862500000000068</v>
      </c>
      <c r="W9" s="75">
        <f t="shared" si="7"/>
        <v>8.5150878999999122</v>
      </c>
      <c r="X9" s="74">
        <f t="shared" si="8"/>
        <v>2.7975000000000136</v>
      </c>
    </row>
    <row r="10" spans="1:25" x14ac:dyDescent="0.2">
      <c r="A10" s="61" t="s">
        <v>19</v>
      </c>
      <c r="B10" s="60">
        <f>B26/43560*86400*30</f>
        <v>1428.0991735537189</v>
      </c>
      <c r="C10" s="59"/>
      <c r="D10" s="58">
        <v>1111.5</v>
      </c>
      <c r="E10" s="55">
        <v>1300.5348327333334</v>
      </c>
      <c r="F10" s="55">
        <v>1288.2950000000001</v>
      </c>
      <c r="G10" s="54">
        <v>1418.0325</v>
      </c>
      <c r="H10" s="53">
        <f t="shared" si="0"/>
        <v>129.73749999999995</v>
      </c>
      <c r="I10" s="52">
        <f t="shared" si="1"/>
        <v>117.49766726666667</v>
      </c>
      <c r="J10" s="57">
        <f t="shared" si="2"/>
        <v>306.53250000000003</v>
      </c>
      <c r="K10" s="58">
        <v>880.75</v>
      </c>
      <c r="L10" s="55">
        <v>811.23273864363625</v>
      </c>
      <c r="M10" s="55">
        <v>994.35333333333335</v>
      </c>
      <c r="N10" s="54">
        <v>1306.5966666666666</v>
      </c>
      <c r="O10" s="53">
        <f t="shared" si="3"/>
        <v>312.24333333333323</v>
      </c>
      <c r="P10" s="52">
        <f t="shared" si="4"/>
        <v>495.36392802303033</v>
      </c>
      <c r="Q10" s="57">
        <f t="shared" si="5"/>
        <v>425.84666666666658</v>
      </c>
      <c r="R10" s="56">
        <v>1003</v>
      </c>
      <c r="S10" s="55">
        <v>1114.1217105666667</v>
      </c>
      <c r="T10" s="55">
        <v>1009.0425</v>
      </c>
      <c r="U10" s="54">
        <v>1384.9225000000001</v>
      </c>
      <c r="V10" s="53">
        <f t="shared" si="6"/>
        <v>375.88000000000011</v>
      </c>
      <c r="W10" s="52">
        <f t="shared" si="7"/>
        <v>270.80078943333342</v>
      </c>
      <c r="X10" s="51">
        <f t="shared" si="8"/>
        <v>381.92250000000013</v>
      </c>
    </row>
    <row r="11" spans="1:25" x14ac:dyDescent="0.2">
      <c r="A11" s="73" t="s">
        <v>18</v>
      </c>
      <c r="B11" s="72">
        <f>B27/43560*86400*31</f>
        <v>1475.702479338843</v>
      </c>
      <c r="C11" s="71"/>
      <c r="D11" s="70">
        <v>2870</v>
      </c>
      <c r="E11" s="67">
        <v>5787.434881666667</v>
      </c>
      <c r="F11" s="67">
        <v>3873.3500000000004</v>
      </c>
      <c r="G11" s="66">
        <v>2926.8074999999999</v>
      </c>
      <c r="H11" s="65">
        <f t="shared" si="0"/>
        <v>-946.54250000000047</v>
      </c>
      <c r="I11" s="64">
        <f t="shared" si="1"/>
        <v>-2860.6273816666671</v>
      </c>
      <c r="J11" s="69">
        <f t="shared" si="2"/>
        <v>56.807499999999891</v>
      </c>
      <c r="K11" s="70">
        <v>2772.4166666666665</v>
      </c>
      <c r="L11" s="67">
        <v>3905.2401848395807</v>
      </c>
      <c r="M11" s="67">
        <v>3405.4150000000004</v>
      </c>
      <c r="N11" s="66">
        <v>3064.9516666666664</v>
      </c>
      <c r="O11" s="65">
        <f t="shared" si="3"/>
        <v>-340.46333333333405</v>
      </c>
      <c r="P11" s="64">
        <f t="shared" si="4"/>
        <v>-840.28851817291434</v>
      </c>
      <c r="Q11" s="69">
        <f t="shared" si="5"/>
        <v>292.53499999999985</v>
      </c>
      <c r="R11" s="68">
        <v>2713.75</v>
      </c>
      <c r="S11" s="67">
        <v>2263.6681953333336</v>
      </c>
      <c r="T11" s="67">
        <v>3540.8950000000004</v>
      </c>
      <c r="U11" s="66">
        <v>2814.3325</v>
      </c>
      <c r="V11" s="65">
        <f t="shared" si="6"/>
        <v>-726.56250000000045</v>
      </c>
      <c r="W11" s="64">
        <f t="shared" si="7"/>
        <v>550.66430466666634</v>
      </c>
      <c r="X11" s="63">
        <f t="shared" si="8"/>
        <v>100.58249999999998</v>
      </c>
    </row>
    <row r="12" spans="1:25" x14ac:dyDescent="0.2">
      <c r="A12" s="73" t="s">
        <v>17</v>
      </c>
      <c r="B12" s="72">
        <f>B28/43560*86400*30</f>
        <v>1428.0991735537189</v>
      </c>
      <c r="C12" s="71"/>
      <c r="D12" s="70">
        <v>5587.25</v>
      </c>
      <c r="E12" s="67">
        <v>7754.3098493333355</v>
      </c>
      <c r="F12" s="67">
        <v>7811.65</v>
      </c>
      <c r="G12" s="66">
        <v>5611.1649999999991</v>
      </c>
      <c r="H12" s="65">
        <f t="shared" si="0"/>
        <v>-2200.4850000000006</v>
      </c>
      <c r="I12" s="64">
        <f t="shared" si="1"/>
        <v>-2143.1448493333364</v>
      </c>
      <c r="J12" s="69">
        <f t="shared" si="2"/>
        <v>23.914999999999054</v>
      </c>
      <c r="K12" s="70">
        <v>4071.9166666666665</v>
      </c>
      <c r="L12" s="67">
        <v>9165.3034790804195</v>
      </c>
      <c r="M12" s="67">
        <v>5817.0291666666672</v>
      </c>
      <c r="N12" s="66">
        <v>4409.5033333333331</v>
      </c>
      <c r="O12" s="65">
        <f t="shared" si="3"/>
        <v>-1407.525833333334</v>
      </c>
      <c r="P12" s="64">
        <f t="shared" si="4"/>
        <v>-4755.8001457470864</v>
      </c>
      <c r="Q12" s="69">
        <f t="shared" si="5"/>
        <v>337.58666666666659</v>
      </c>
      <c r="R12" s="68">
        <v>2528.5</v>
      </c>
      <c r="S12" s="67">
        <v>6475.2361620000011</v>
      </c>
      <c r="T12" s="67">
        <v>3595.77</v>
      </c>
      <c r="U12" s="66">
        <v>3091.14</v>
      </c>
      <c r="V12" s="65">
        <f t="shared" si="6"/>
        <v>-504.63000000000011</v>
      </c>
      <c r="W12" s="64">
        <f t="shared" si="7"/>
        <v>-3384.0961620000012</v>
      </c>
      <c r="X12" s="63">
        <f t="shared" si="8"/>
        <v>562.63999999999987</v>
      </c>
    </row>
    <row r="13" spans="1:25" x14ac:dyDescent="0.2">
      <c r="A13" s="73" t="s">
        <v>16</v>
      </c>
      <c r="B13" s="72">
        <f>B29/43560*86400*31</f>
        <v>1475.702479338843</v>
      </c>
      <c r="C13" s="71"/>
      <c r="D13" s="70">
        <v>3675.75</v>
      </c>
      <c r="E13" s="67">
        <v>2511.8002923333333</v>
      </c>
      <c r="F13" s="67">
        <v>2104.625</v>
      </c>
      <c r="G13" s="66">
        <v>3717.7825000000003</v>
      </c>
      <c r="H13" s="65">
        <f t="shared" si="0"/>
        <v>1613.1575000000003</v>
      </c>
      <c r="I13" s="64">
        <f t="shared" si="1"/>
        <v>1205.9822076666669</v>
      </c>
      <c r="J13" s="69">
        <f t="shared" si="2"/>
        <v>42.032500000000255</v>
      </c>
      <c r="K13" s="70">
        <v>2209.75</v>
      </c>
      <c r="L13" s="67">
        <v>3018.2787557818183</v>
      </c>
      <c r="M13" s="67">
        <v>2992.6191666666668</v>
      </c>
      <c r="N13" s="66">
        <v>2416.8083333333329</v>
      </c>
      <c r="O13" s="65">
        <f t="shared" si="3"/>
        <v>-575.8108333333339</v>
      </c>
      <c r="P13" s="64">
        <f t="shared" si="4"/>
        <v>-601.47042244848535</v>
      </c>
      <c r="Q13" s="69">
        <f t="shared" si="5"/>
        <v>207.05833333333294</v>
      </c>
      <c r="R13" s="68">
        <v>994.5</v>
      </c>
      <c r="S13" s="67">
        <v>2207.0731846666663</v>
      </c>
      <c r="T13" s="67">
        <v>2519.4250000000002</v>
      </c>
      <c r="U13" s="66">
        <v>957.55</v>
      </c>
      <c r="V13" s="65">
        <f t="shared" si="6"/>
        <v>-1561.8750000000002</v>
      </c>
      <c r="W13" s="64">
        <f t="shared" si="7"/>
        <v>-1249.5231846666663</v>
      </c>
      <c r="X13" s="63">
        <f t="shared" si="8"/>
        <v>-36.950000000000045</v>
      </c>
    </row>
    <row r="14" spans="1:25" x14ac:dyDescent="0.2">
      <c r="A14" s="73" t="s">
        <v>15</v>
      </c>
      <c r="B14" s="72">
        <f>B30/43560*86400*31</f>
        <v>1475.702479338843</v>
      </c>
      <c r="C14" s="71"/>
      <c r="D14" s="70">
        <v>1211.5</v>
      </c>
      <c r="E14" s="67">
        <v>1655.5362933333336</v>
      </c>
      <c r="F14" s="67">
        <v>1498.8775000000001</v>
      </c>
      <c r="G14" s="66">
        <v>683.12</v>
      </c>
      <c r="H14" s="65">
        <f t="shared" si="0"/>
        <v>-815.75750000000005</v>
      </c>
      <c r="I14" s="64">
        <f t="shared" si="1"/>
        <v>-972.41629333333356</v>
      </c>
      <c r="J14" s="69">
        <f t="shared" si="2"/>
        <v>-528.38</v>
      </c>
      <c r="K14" s="70">
        <v>808.33333333333337</v>
      </c>
      <c r="L14" s="67">
        <v>1409.0733163909094</v>
      </c>
      <c r="M14" s="67">
        <v>1661.3875</v>
      </c>
      <c r="N14" s="66">
        <v>678.98500000000001</v>
      </c>
      <c r="O14" s="65">
        <f t="shared" si="3"/>
        <v>-982.40250000000003</v>
      </c>
      <c r="P14" s="64">
        <f t="shared" si="4"/>
        <v>-730.08831639090943</v>
      </c>
      <c r="Q14" s="69">
        <f t="shared" si="5"/>
        <v>-129.34833333333336</v>
      </c>
      <c r="R14" s="68">
        <v>540.75</v>
      </c>
      <c r="S14" s="67">
        <v>1015.1663922666667</v>
      </c>
      <c r="T14" s="67">
        <v>1469.0600000000002</v>
      </c>
      <c r="U14" s="66">
        <v>507.49</v>
      </c>
      <c r="V14" s="65">
        <f t="shared" si="6"/>
        <v>-961.57000000000016</v>
      </c>
      <c r="W14" s="64">
        <f t="shared" si="7"/>
        <v>-507.67639226666665</v>
      </c>
      <c r="X14" s="63">
        <f t="shared" si="8"/>
        <v>-33.259999999999991</v>
      </c>
    </row>
    <row r="15" spans="1:25" x14ac:dyDescent="0.2">
      <c r="A15" s="50" t="s">
        <v>14</v>
      </c>
      <c r="B15" s="49">
        <f>B31/43560*86400*30</f>
        <v>1428.0991735537189</v>
      </c>
      <c r="C15" s="48"/>
      <c r="D15" s="47">
        <v>686.75</v>
      </c>
      <c r="E15" s="44">
        <v>1418.4455126666669</v>
      </c>
      <c r="F15" s="44">
        <v>1608.4250000000002</v>
      </c>
      <c r="G15" s="43">
        <v>428.43</v>
      </c>
      <c r="H15" s="42">
        <f t="shared" si="0"/>
        <v>-1179.9950000000001</v>
      </c>
      <c r="I15" s="41">
        <f t="shared" si="1"/>
        <v>-990.01551266666684</v>
      </c>
      <c r="J15" s="46">
        <f t="shared" si="2"/>
        <v>-258.32</v>
      </c>
      <c r="K15" s="47">
        <v>580.33333333333337</v>
      </c>
      <c r="L15" s="44">
        <v>1114.4721235999998</v>
      </c>
      <c r="M15" s="44">
        <v>1464.1558333333335</v>
      </c>
      <c r="N15" s="43">
        <v>588.1733333333334</v>
      </c>
      <c r="O15" s="42">
        <f t="shared" si="3"/>
        <v>-875.98250000000007</v>
      </c>
      <c r="P15" s="41">
        <f t="shared" si="4"/>
        <v>-526.2987902666664</v>
      </c>
      <c r="Q15" s="46">
        <f t="shared" si="5"/>
        <v>7.8400000000000318</v>
      </c>
      <c r="R15" s="45">
        <v>426.75</v>
      </c>
      <c r="S15" s="44">
        <v>547.71540579999998</v>
      </c>
      <c r="T15" s="44">
        <v>886.67</v>
      </c>
      <c r="U15" s="43">
        <v>456.83750000000003</v>
      </c>
      <c r="V15" s="42">
        <f t="shared" si="6"/>
        <v>-429.83249999999992</v>
      </c>
      <c r="W15" s="41">
        <f t="shared" si="7"/>
        <v>-90.877905799999951</v>
      </c>
      <c r="X15" s="40">
        <f t="shared" si="8"/>
        <v>30.087500000000034</v>
      </c>
    </row>
    <row r="16" spans="1:25" x14ac:dyDescent="0.2">
      <c r="A16" s="62" t="s">
        <v>13</v>
      </c>
      <c r="B16" s="27">
        <f>B32/43560*86400*31</f>
        <v>1475.702479338843</v>
      </c>
      <c r="C16" s="26"/>
      <c r="D16" s="25">
        <v>610.75</v>
      </c>
      <c r="E16" s="22">
        <v>955.81435829999998</v>
      </c>
      <c r="F16" s="22">
        <v>1083.8800000000001</v>
      </c>
      <c r="G16" s="21">
        <v>549.17500000000007</v>
      </c>
      <c r="H16" s="20">
        <f t="shared" si="0"/>
        <v>-534.70500000000004</v>
      </c>
      <c r="I16" s="19">
        <f t="shared" si="1"/>
        <v>-406.63935829999991</v>
      </c>
      <c r="J16" s="24">
        <f t="shared" si="2"/>
        <v>-61.574999999999932</v>
      </c>
      <c r="K16" s="25">
        <v>555.16666666666663</v>
      </c>
      <c r="L16" s="22">
        <v>955.23554569090891</v>
      </c>
      <c r="M16" s="22">
        <v>974.02083333333337</v>
      </c>
      <c r="N16" s="21">
        <v>625.47333333333347</v>
      </c>
      <c r="O16" s="20">
        <f t="shared" si="3"/>
        <v>-348.5474999999999</v>
      </c>
      <c r="P16" s="19">
        <f t="shared" si="4"/>
        <v>-329.76221235757544</v>
      </c>
      <c r="Q16" s="24">
        <f t="shared" si="5"/>
        <v>70.306666666666843</v>
      </c>
      <c r="R16" s="23">
        <v>433.5</v>
      </c>
      <c r="S16" s="22">
        <v>581.71208160000003</v>
      </c>
      <c r="T16" s="22">
        <v>803.78749999999991</v>
      </c>
      <c r="U16" s="21">
        <v>411.97</v>
      </c>
      <c r="V16" s="20">
        <f t="shared" si="6"/>
        <v>-391.81749999999988</v>
      </c>
      <c r="W16" s="19">
        <f t="shared" si="7"/>
        <v>-169.74208160000001</v>
      </c>
      <c r="X16" s="18">
        <f t="shared" si="8"/>
        <v>-21.529999999999973</v>
      </c>
    </row>
    <row r="17" spans="1:24" x14ac:dyDescent="0.2">
      <c r="A17" s="61" t="s">
        <v>12</v>
      </c>
      <c r="B17" s="60">
        <f>B33/43560*86400*30</f>
        <v>1428.0991735537189</v>
      </c>
      <c r="C17" s="59"/>
      <c r="D17" s="58">
        <v>640.75</v>
      </c>
      <c r="E17" s="55">
        <v>1187.9266292666666</v>
      </c>
      <c r="F17" s="55">
        <v>1029.4875</v>
      </c>
      <c r="G17" s="54">
        <v>719.04500000000007</v>
      </c>
      <c r="H17" s="53">
        <f t="shared" si="0"/>
        <v>-310.44249999999988</v>
      </c>
      <c r="I17" s="52">
        <f t="shared" si="1"/>
        <v>-468.88162926666655</v>
      </c>
      <c r="J17" s="57">
        <f t="shared" si="2"/>
        <v>78.295000000000073</v>
      </c>
      <c r="K17" s="58">
        <v>567.58333333333337</v>
      </c>
      <c r="L17" s="55">
        <v>1191.9969501272726</v>
      </c>
      <c r="M17" s="55">
        <v>753.04416666666668</v>
      </c>
      <c r="N17" s="54">
        <v>624.07666666666671</v>
      </c>
      <c r="O17" s="53">
        <f t="shared" si="3"/>
        <v>-128.96749999999997</v>
      </c>
      <c r="P17" s="52">
        <f t="shared" si="4"/>
        <v>-567.9202834606059</v>
      </c>
      <c r="Q17" s="57">
        <f t="shared" si="5"/>
        <v>56.493333333333339</v>
      </c>
      <c r="R17" s="56">
        <v>429.25</v>
      </c>
      <c r="S17" s="55">
        <v>518.36004980000007</v>
      </c>
      <c r="T17" s="55">
        <v>475.15</v>
      </c>
      <c r="U17" s="54">
        <v>400.21750000000003</v>
      </c>
      <c r="V17" s="53">
        <f t="shared" si="6"/>
        <v>-74.932499999999948</v>
      </c>
      <c r="W17" s="52">
        <f t="shared" si="7"/>
        <v>-118.14254980000004</v>
      </c>
      <c r="X17" s="51">
        <f t="shared" si="8"/>
        <v>-29.03249999999997</v>
      </c>
    </row>
    <row r="18" spans="1:24" ht="13.5" thickBot="1" x14ac:dyDescent="0.25">
      <c r="A18" s="50" t="s">
        <v>11</v>
      </c>
      <c r="B18" s="49">
        <f>B34/43560*86400*31</f>
        <v>1475.702479338843</v>
      </c>
      <c r="C18" s="48"/>
      <c r="D18" s="47">
        <v>501.75</v>
      </c>
      <c r="E18" s="44">
        <v>577.17654686666674</v>
      </c>
      <c r="F18" s="44">
        <v>561.66499999999996</v>
      </c>
      <c r="G18" s="43">
        <v>508.43500000000006</v>
      </c>
      <c r="H18" s="42">
        <f t="shared" si="0"/>
        <v>-53.229999999999905</v>
      </c>
      <c r="I18" s="41">
        <f t="shared" si="1"/>
        <v>-68.741546866666681</v>
      </c>
      <c r="J18" s="46">
        <f t="shared" si="2"/>
        <v>6.6850000000000591</v>
      </c>
      <c r="K18" s="47">
        <v>498.08333333333331</v>
      </c>
      <c r="L18" s="44">
        <v>585.01906703636371</v>
      </c>
      <c r="M18" s="44">
        <v>569.11416666666662</v>
      </c>
      <c r="N18" s="43">
        <v>545.48500000000001</v>
      </c>
      <c r="O18" s="42">
        <f t="shared" si="3"/>
        <v>-23.629166666666606</v>
      </c>
      <c r="P18" s="41">
        <f t="shared" si="4"/>
        <v>-39.534067036363695</v>
      </c>
      <c r="Q18" s="46">
        <f t="shared" si="5"/>
        <v>47.401666666666699</v>
      </c>
      <c r="R18" s="45">
        <v>395.5</v>
      </c>
      <c r="S18" s="44">
        <v>468.42288676666675</v>
      </c>
      <c r="T18" s="44">
        <v>437.57749999999999</v>
      </c>
      <c r="U18" s="43">
        <v>381.84999999999997</v>
      </c>
      <c r="V18" s="42">
        <f t="shared" si="6"/>
        <v>-55.72750000000002</v>
      </c>
      <c r="W18" s="41">
        <f t="shared" si="7"/>
        <v>-86.572886766666784</v>
      </c>
      <c r="X18" s="40">
        <f t="shared" si="8"/>
        <v>-13.650000000000034</v>
      </c>
    </row>
    <row r="19" spans="1:24" x14ac:dyDescent="0.2">
      <c r="A19" s="39" t="s">
        <v>10</v>
      </c>
      <c r="B19" s="38">
        <f>SUM(B7:B18)</f>
        <v>17375.206611570247</v>
      </c>
      <c r="C19" s="37"/>
      <c r="D19" s="36">
        <f t="shared" ref="D19:X19" si="9">SUM(D7:D18)</f>
        <v>18419.25</v>
      </c>
      <c r="E19" s="33">
        <f t="shared" si="9"/>
        <v>24870.565040833331</v>
      </c>
      <c r="F19" s="33">
        <f t="shared" si="9"/>
        <v>22570.184999999998</v>
      </c>
      <c r="G19" s="32">
        <f t="shared" si="9"/>
        <v>18136.067500000001</v>
      </c>
      <c r="H19" s="31">
        <f t="shared" si="9"/>
        <v>-4434.1175000000012</v>
      </c>
      <c r="I19" s="30">
        <f t="shared" si="9"/>
        <v>-6734.4975408333366</v>
      </c>
      <c r="J19" s="35">
        <f t="shared" si="9"/>
        <v>-283.18250000000063</v>
      </c>
      <c r="K19" s="36">
        <f t="shared" si="9"/>
        <v>14214.666666666668</v>
      </c>
      <c r="L19" s="33">
        <f t="shared" si="9"/>
        <v>23528.968772790911</v>
      </c>
      <c r="M19" s="33">
        <f t="shared" si="9"/>
        <v>20027.445</v>
      </c>
      <c r="N19" s="32">
        <f t="shared" si="9"/>
        <v>15555.818333333333</v>
      </c>
      <c r="O19" s="31">
        <f t="shared" si="9"/>
        <v>-4471.6266666666679</v>
      </c>
      <c r="P19" s="30">
        <f t="shared" si="9"/>
        <v>-7973.1504394575759</v>
      </c>
      <c r="Q19" s="35">
        <f t="shared" si="9"/>
        <v>1341.1516666666662</v>
      </c>
      <c r="R19" s="34">
        <f t="shared" si="9"/>
        <v>10635.75</v>
      </c>
      <c r="S19" s="33">
        <f t="shared" si="9"/>
        <v>16332.658921733333</v>
      </c>
      <c r="T19" s="33">
        <f t="shared" si="9"/>
        <v>16047.904999999999</v>
      </c>
      <c r="U19" s="32">
        <f t="shared" si="9"/>
        <v>11569.432499999999</v>
      </c>
      <c r="V19" s="31">
        <f t="shared" si="9"/>
        <v>-4478.4725000000008</v>
      </c>
      <c r="W19" s="30">
        <f t="shared" si="9"/>
        <v>-4763.226421733335</v>
      </c>
      <c r="X19" s="29">
        <f t="shared" si="9"/>
        <v>933.68249999999989</v>
      </c>
    </row>
    <row r="20" spans="1:24" x14ac:dyDescent="0.2">
      <c r="A20" s="28" t="s">
        <v>9</v>
      </c>
      <c r="B20" s="27">
        <f>SUM(B10:B15)</f>
        <v>8711.4049586776855</v>
      </c>
      <c r="C20" s="26"/>
      <c r="D20" s="25">
        <f t="shared" ref="D20:X20" si="10">SUM(D10:D15)</f>
        <v>15142.75</v>
      </c>
      <c r="E20" s="22">
        <f t="shared" si="10"/>
        <v>20428.06166206667</v>
      </c>
      <c r="F20" s="22">
        <f t="shared" si="10"/>
        <v>18185.2225</v>
      </c>
      <c r="G20" s="21">
        <f t="shared" si="10"/>
        <v>14785.3375</v>
      </c>
      <c r="H20" s="20">
        <f t="shared" si="10"/>
        <v>-3399.8850000000011</v>
      </c>
      <c r="I20" s="19">
        <f t="shared" si="10"/>
        <v>-5642.7241620666709</v>
      </c>
      <c r="J20" s="24">
        <f t="shared" si="10"/>
        <v>-357.41250000000076</v>
      </c>
      <c r="K20" s="25">
        <f t="shared" si="10"/>
        <v>11323.5</v>
      </c>
      <c r="L20" s="22">
        <f t="shared" si="10"/>
        <v>19423.600598336365</v>
      </c>
      <c r="M20" s="22">
        <f t="shared" si="10"/>
        <v>16334.960000000003</v>
      </c>
      <c r="N20" s="21">
        <f t="shared" si="10"/>
        <v>12465.018333333333</v>
      </c>
      <c r="O20" s="20">
        <f t="shared" si="10"/>
        <v>-3869.9416666666689</v>
      </c>
      <c r="P20" s="19">
        <f t="shared" si="10"/>
        <v>-6958.5822650030314</v>
      </c>
      <c r="Q20" s="24">
        <f t="shared" si="10"/>
        <v>1141.5183333333325</v>
      </c>
      <c r="R20" s="23">
        <f t="shared" si="10"/>
        <v>8207.25</v>
      </c>
      <c r="S20" s="22">
        <f t="shared" si="10"/>
        <v>13622.981050633334</v>
      </c>
      <c r="T20" s="22">
        <f t="shared" si="10"/>
        <v>13020.862499999999</v>
      </c>
      <c r="U20" s="21">
        <f t="shared" si="10"/>
        <v>9212.2724999999991</v>
      </c>
      <c r="V20" s="20">
        <f t="shared" si="10"/>
        <v>-3808.5900000000011</v>
      </c>
      <c r="W20" s="19">
        <f t="shared" si="10"/>
        <v>-4410.7085506333351</v>
      </c>
      <c r="X20" s="18">
        <f t="shared" si="10"/>
        <v>1005.0225</v>
      </c>
    </row>
    <row r="21" spans="1:24" ht="13.5" thickBot="1" x14ac:dyDescent="0.25">
      <c r="A21" s="17" t="s">
        <v>8</v>
      </c>
      <c r="B21" s="16">
        <f>SUM(B7:B9,B16:B18)</f>
        <v>8663.8016528925618</v>
      </c>
      <c r="C21" s="15"/>
      <c r="D21" s="14">
        <f t="shared" ref="D21:X21" si="11">SUM(D7:D9,D16:D18)</f>
        <v>3276.5</v>
      </c>
      <c r="E21" s="11">
        <f t="shared" si="11"/>
        <v>4442.5033787666671</v>
      </c>
      <c r="F21" s="11">
        <f t="shared" si="11"/>
        <v>4384.9625000000005</v>
      </c>
      <c r="G21" s="10">
        <f t="shared" si="11"/>
        <v>3350.73</v>
      </c>
      <c r="H21" s="9">
        <f t="shared" si="11"/>
        <v>-1034.2325000000001</v>
      </c>
      <c r="I21" s="8">
        <f t="shared" si="11"/>
        <v>-1091.7733787666666</v>
      </c>
      <c r="J21" s="13">
        <f t="shared" si="11"/>
        <v>74.230000000000132</v>
      </c>
      <c r="K21" s="14">
        <f t="shared" si="11"/>
        <v>2891.166666666667</v>
      </c>
      <c r="L21" s="11">
        <f t="shared" si="11"/>
        <v>4105.3681744545456</v>
      </c>
      <c r="M21" s="11">
        <f t="shared" si="11"/>
        <v>3692.4850000000001</v>
      </c>
      <c r="N21" s="10">
        <f t="shared" si="11"/>
        <v>3090.8000000000006</v>
      </c>
      <c r="O21" s="9">
        <f t="shared" si="11"/>
        <v>-601.6849999999996</v>
      </c>
      <c r="P21" s="8">
        <f t="shared" si="11"/>
        <v>-1014.568174454545</v>
      </c>
      <c r="Q21" s="13">
        <f t="shared" si="11"/>
        <v>199.63333333333372</v>
      </c>
      <c r="R21" s="12">
        <f t="shared" si="11"/>
        <v>2428.5</v>
      </c>
      <c r="S21" s="11">
        <f t="shared" si="11"/>
        <v>2709.6778711000002</v>
      </c>
      <c r="T21" s="11">
        <f t="shared" si="11"/>
        <v>3027.0425</v>
      </c>
      <c r="U21" s="10">
        <f t="shared" si="11"/>
        <v>2357.16</v>
      </c>
      <c r="V21" s="9">
        <f t="shared" si="11"/>
        <v>-669.88249999999994</v>
      </c>
      <c r="W21" s="8">
        <f t="shared" si="11"/>
        <v>-352.51787110000049</v>
      </c>
      <c r="X21" s="7">
        <f t="shared" si="11"/>
        <v>-71.339999999999975</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24</v>
      </c>
      <c r="C23" s="93"/>
      <c r="D23" s="92">
        <f t="shared" ref="D23:X23" si="12">D7*43560/86400/31</f>
        <v>9.1644489247311824</v>
      </c>
      <c r="E23" s="89">
        <f t="shared" si="12"/>
        <v>9.189995022083334</v>
      </c>
      <c r="F23" s="89">
        <f t="shared" si="12"/>
        <v>9.7153323252688182</v>
      </c>
      <c r="G23" s="88">
        <f t="shared" si="12"/>
        <v>9.6510104166666668</v>
      </c>
      <c r="H23" s="87">
        <f t="shared" si="12"/>
        <v>-6.4321908602151215E-2</v>
      </c>
      <c r="I23" s="86">
        <f t="shared" si="12"/>
        <v>0.46101539458333274</v>
      </c>
      <c r="J23" s="91">
        <f t="shared" si="12"/>
        <v>0.48656149193548415</v>
      </c>
      <c r="K23" s="92">
        <f t="shared" si="12"/>
        <v>6.7303539426523296</v>
      </c>
      <c r="L23" s="89">
        <f t="shared" si="12"/>
        <v>7.9668871802016143</v>
      </c>
      <c r="M23" s="89">
        <f t="shared" si="12"/>
        <v>7.4576414650537641</v>
      </c>
      <c r="N23" s="88">
        <f t="shared" si="12"/>
        <v>6.8191252240143365</v>
      </c>
      <c r="O23" s="87">
        <f t="shared" si="12"/>
        <v>-0.63851624103942639</v>
      </c>
      <c r="P23" s="86">
        <f t="shared" si="12"/>
        <v>-1.1477619561872767</v>
      </c>
      <c r="Q23" s="91">
        <f t="shared" si="12"/>
        <v>8.8771281362007792E-2</v>
      </c>
      <c r="R23" s="90">
        <f t="shared" si="12"/>
        <v>6.4728494623655912</v>
      </c>
      <c r="S23" s="89">
        <f t="shared" si="12"/>
        <v>6.5397814038530493</v>
      </c>
      <c r="T23" s="89">
        <f t="shared" si="12"/>
        <v>6.8550403225806447</v>
      </c>
      <c r="U23" s="88">
        <f t="shared" si="12"/>
        <v>6.3182654569892476</v>
      </c>
      <c r="V23" s="87">
        <f t="shared" si="12"/>
        <v>-0.53677486559139775</v>
      </c>
      <c r="W23" s="86">
        <f t="shared" si="12"/>
        <v>-0.22151594686380166</v>
      </c>
      <c r="X23" s="85">
        <f t="shared" si="12"/>
        <v>-0.15458400537634401</v>
      </c>
    </row>
    <row r="24" spans="1:24" x14ac:dyDescent="0.2">
      <c r="A24" s="73" t="s">
        <v>21</v>
      </c>
      <c r="B24" s="72">
        <v>24</v>
      </c>
      <c r="C24" s="71"/>
      <c r="D24" s="70">
        <f t="shared" ref="D24:X24" si="13">D8*43560/86400/28</f>
        <v>7.5129836309523812</v>
      </c>
      <c r="E24" s="67">
        <f t="shared" si="13"/>
        <v>9.6888042757043671</v>
      </c>
      <c r="F24" s="67">
        <f t="shared" si="13"/>
        <v>8.3576428571428583</v>
      </c>
      <c r="G24" s="66">
        <f t="shared" si="13"/>
        <v>7.8561320684523812</v>
      </c>
      <c r="H24" s="65">
        <f t="shared" si="13"/>
        <v>-0.50151078869047649</v>
      </c>
      <c r="I24" s="64">
        <f t="shared" si="13"/>
        <v>-1.8326722072519843</v>
      </c>
      <c r="J24" s="69">
        <f t="shared" si="13"/>
        <v>0.34314843750000007</v>
      </c>
      <c r="K24" s="70">
        <f t="shared" si="13"/>
        <v>6.7492311507936504</v>
      </c>
      <c r="L24" s="67">
        <f t="shared" si="13"/>
        <v>7.1707428690922637</v>
      </c>
      <c r="M24" s="67">
        <f t="shared" si="13"/>
        <v>7.5232770337301558</v>
      </c>
      <c r="N24" s="66">
        <f t="shared" si="13"/>
        <v>7.0783199404761907</v>
      </c>
      <c r="O24" s="65">
        <f t="shared" si="13"/>
        <v>-0.44495709325396476</v>
      </c>
      <c r="P24" s="64">
        <f t="shared" si="13"/>
        <v>-9.2422928616071126E-2</v>
      </c>
      <c r="Q24" s="69">
        <f t="shared" si="13"/>
        <v>0.32908878968254129</v>
      </c>
      <c r="R24" s="68">
        <f t="shared" si="13"/>
        <v>6.0725074404761896</v>
      </c>
      <c r="S24" s="67">
        <f t="shared" si="13"/>
        <v>5.5779731690724219</v>
      </c>
      <c r="T24" s="67">
        <f t="shared" si="13"/>
        <v>6.7588493303571431</v>
      </c>
      <c r="U24" s="66">
        <f t="shared" si="13"/>
        <v>6.0649449404761899</v>
      </c>
      <c r="V24" s="65">
        <f t="shared" si="13"/>
        <v>-0.69390438988095282</v>
      </c>
      <c r="W24" s="64">
        <f t="shared" si="13"/>
        <v>0.48697177140376813</v>
      </c>
      <c r="X24" s="63">
        <f t="shared" si="13"/>
        <v>-7.562500000000286E-3</v>
      </c>
    </row>
    <row r="25" spans="1:24" x14ac:dyDescent="0.2">
      <c r="A25" s="84" t="s">
        <v>20</v>
      </c>
      <c r="B25" s="83">
        <v>24</v>
      </c>
      <c r="C25" s="82"/>
      <c r="D25" s="81">
        <f t="shared" ref="D25:X25" si="14">D9*43560/86400/31</f>
        <v>8.8229166666666679</v>
      </c>
      <c r="E25" s="78">
        <f t="shared" si="14"/>
        <v>10.057736487540327</v>
      </c>
      <c r="F25" s="78">
        <f t="shared" si="14"/>
        <v>10.54517439516129</v>
      </c>
      <c r="G25" s="77">
        <f t="shared" si="14"/>
        <v>8.8530040322580632</v>
      </c>
      <c r="H25" s="76">
        <f t="shared" si="14"/>
        <v>-1.6921703629032276</v>
      </c>
      <c r="I25" s="75">
        <f t="shared" si="14"/>
        <v>-1.2047324552822614</v>
      </c>
      <c r="J25" s="80">
        <f t="shared" si="14"/>
        <v>3.0087365591396371E-2</v>
      </c>
      <c r="K25" s="81">
        <f t="shared" si="14"/>
        <v>7.8335573476702507</v>
      </c>
      <c r="L25" s="78">
        <f t="shared" si="14"/>
        <v>7.8879136159408585</v>
      </c>
      <c r="M25" s="78">
        <f t="shared" si="14"/>
        <v>8.4558779121863807</v>
      </c>
      <c r="N25" s="77">
        <f t="shared" si="14"/>
        <v>7.8611509856630839</v>
      </c>
      <c r="O25" s="76">
        <f t="shared" si="14"/>
        <v>-0.59472692652329739</v>
      </c>
      <c r="P25" s="75">
        <f t="shared" si="14"/>
        <v>-2.6762630277775624E-2</v>
      </c>
      <c r="Q25" s="80">
        <f t="shared" si="14"/>
        <v>2.7593637992832331E-2</v>
      </c>
      <c r="R25" s="79">
        <f t="shared" si="14"/>
        <v>7.074596774193548</v>
      </c>
      <c r="S25" s="78">
        <f t="shared" si="14"/>
        <v>6.9816091215188187</v>
      </c>
      <c r="T25" s="78">
        <f t="shared" si="14"/>
        <v>8.3538790322580674</v>
      </c>
      <c r="U25" s="77">
        <f t="shared" si="14"/>
        <v>7.1200937500000006</v>
      </c>
      <c r="V25" s="76">
        <f t="shared" si="14"/>
        <v>-1.2337852822580657</v>
      </c>
      <c r="W25" s="75">
        <f t="shared" si="14"/>
        <v>0.13848462848118134</v>
      </c>
      <c r="X25" s="74">
        <f t="shared" si="14"/>
        <v>4.5496975806451831E-2</v>
      </c>
    </row>
    <row r="26" spans="1:24" x14ac:dyDescent="0.2">
      <c r="A26" s="61" t="s">
        <v>19</v>
      </c>
      <c r="B26" s="60">
        <v>24</v>
      </c>
      <c r="C26" s="59"/>
      <c r="D26" s="58">
        <f t="shared" ref="D26:X26" si="15">D10*43560/86400/30</f>
        <v>18.679375</v>
      </c>
      <c r="E26" s="55">
        <f t="shared" si="15"/>
        <v>21.856210383435187</v>
      </c>
      <c r="F26" s="55">
        <f t="shared" si="15"/>
        <v>21.650513194444446</v>
      </c>
      <c r="G26" s="54">
        <f t="shared" si="15"/>
        <v>23.830823958333333</v>
      </c>
      <c r="H26" s="53">
        <f t="shared" si="15"/>
        <v>2.1803107638888881</v>
      </c>
      <c r="I26" s="52">
        <f t="shared" si="15"/>
        <v>1.9746135748981481</v>
      </c>
      <c r="J26" s="57">
        <f t="shared" si="15"/>
        <v>5.1514489583333338</v>
      </c>
      <c r="K26" s="58">
        <f t="shared" si="15"/>
        <v>14.801493055555556</v>
      </c>
      <c r="L26" s="55">
        <f t="shared" si="15"/>
        <v>13.633216857761111</v>
      </c>
      <c r="M26" s="55">
        <f t="shared" si="15"/>
        <v>16.710660185185187</v>
      </c>
      <c r="N26" s="54">
        <f t="shared" si="15"/>
        <v>21.958082870370369</v>
      </c>
      <c r="O26" s="53">
        <f t="shared" si="15"/>
        <v>5.2474226851851835</v>
      </c>
      <c r="P26" s="52">
        <f t="shared" si="15"/>
        <v>8.3248660126092595</v>
      </c>
      <c r="Q26" s="57">
        <f t="shared" si="15"/>
        <v>7.1565898148148133</v>
      </c>
      <c r="R26" s="56">
        <f t="shared" si="15"/>
        <v>16.855972222222224</v>
      </c>
      <c r="S26" s="55">
        <f t="shared" si="15"/>
        <v>18.723434302578703</v>
      </c>
      <c r="T26" s="55">
        <f t="shared" si="15"/>
        <v>16.957519791666666</v>
      </c>
      <c r="U26" s="54">
        <f t="shared" si="15"/>
        <v>23.274392013888892</v>
      </c>
      <c r="V26" s="53">
        <f t="shared" si="15"/>
        <v>6.3168722222222247</v>
      </c>
      <c r="W26" s="52">
        <f t="shared" si="15"/>
        <v>4.5509577113101871</v>
      </c>
      <c r="X26" s="51">
        <f t="shared" si="15"/>
        <v>6.4184197916666683</v>
      </c>
    </row>
    <row r="27" spans="1:24" x14ac:dyDescent="0.2">
      <c r="A27" s="73" t="s">
        <v>18</v>
      </c>
      <c r="B27" s="72">
        <v>24</v>
      </c>
      <c r="C27" s="71"/>
      <c r="D27" s="70">
        <f t="shared" ref="D27:X27" si="16">D11*43560/86400/31</f>
        <v>46.6760752688172</v>
      </c>
      <c r="E27" s="67">
        <f t="shared" si="16"/>
        <v>94.123604930331553</v>
      </c>
      <c r="F27" s="67">
        <f t="shared" si="16"/>
        <v>62.993998655913991</v>
      </c>
      <c r="G27" s="66">
        <f t="shared" si="16"/>
        <v>47.599960685483865</v>
      </c>
      <c r="H27" s="65">
        <f t="shared" si="16"/>
        <v>-15.394037970430116</v>
      </c>
      <c r="I27" s="64">
        <f t="shared" si="16"/>
        <v>-46.523644244847681</v>
      </c>
      <c r="J27" s="69">
        <f t="shared" si="16"/>
        <v>0.92388541666666479</v>
      </c>
      <c r="K27" s="70">
        <f t="shared" si="16"/>
        <v>45.089034498207887</v>
      </c>
      <c r="L27" s="67">
        <f t="shared" si="16"/>
        <v>63.51264279107383</v>
      </c>
      <c r="M27" s="67">
        <f t="shared" si="16"/>
        <v>55.383765456989252</v>
      </c>
      <c r="N27" s="66">
        <f t="shared" si="16"/>
        <v>49.8466601702509</v>
      </c>
      <c r="O27" s="65">
        <f t="shared" si="16"/>
        <v>-5.5371052867383623</v>
      </c>
      <c r="P27" s="64">
        <f t="shared" si="16"/>
        <v>-13.665982620822936</v>
      </c>
      <c r="Q27" s="69">
        <f t="shared" si="16"/>
        <v>4.7576256720430088</v>
      </c>
      <c r="R27" s="68">
        <f t="shared" si="16"/>
        <v>44.134912634408607</v>
      </c>
      <c r="S27" s="67">
        <f t="shared" si="16"/>
        <v>36.815033821953406</v>
      </c>
      <c r="T27" s="67">
        <f t="shared" si="16"/>
        <v>57.587136424731192</v>
      </c>
      <c r="U27" s="66">
        <f t="shared" si="16"/>
        <v>45.770730174731185</v>
      </c>
      <c r="V27" s="65">
        <f t="shared" si="16"/>
        <v>-11.816406250000007</v>
      </c>
      <c r="W27" s="64">
        <f t="shared" si="16"/>
        <v>8.9556963527777729</v>
      </c>
      <c r="X27" s="63">
        <f t="shared" si="16"/>
        <v>1.6358175403225803</v>
      </c>
    </row>
    <row r="28" spans="1:24" x14ac:dyDescent="0.2">
      <c r="A28" s="73" t="s">
        <v>17</v>
      </c>
      <c r="B28" s="72">
        <v>24</v>
      </c>
      <c r="C28" s="71"/>
      <c r="D28" s="70">
        <f t="shared" ref="D28:X28" si="17">D12*43560/86400/30</f>
        <v>93.89684027777777</v>
      </c>
      <c r="E28" s="67">
        <f t="shared" si="17"/>
        <v>130.31548496796299</v>
      </c>
      <c r="F28" s="67">
        <f t="shared" si="17"/>
        <v>131.27911805555556</v>
      </c>
      <c r="G28" s="66">
        <f t="shared" si="17"/>
        <v>94.298745138888862</v>
      </c>
      <c r="H28" s="65">
        <f t="shared" si="17"/>
        <v>-36.980372916666674</v>
      </c>
      <c r="I28" s="64">
        <f t="shared" si="17"/>
        <v>-36.016739829074126</v>
      </c>
      <c r="J28" s="69">
        <f t="shared" si="17"/>
        <v>0.40190486111109525</v>
      </c>
      <c r="K28" s="70">
        <f t="shared" si="17"/>
        <v>68.43082175925926</v>
      </c>
      <c r="L28" s="67">
        <f t="shared" si="17"/>
        <v>154.0280168012126</v>
      </c>
      <c r="M28" s="67">
        <f t="shared" si="17"/>
        <v>97.758406828703713</v>
      </c>
      <c r="N28" s="66">
        <f t="shared" si="17"/>
        <v>74.104153240740743</v>
      </c>
      <c r="O28" s="65">
        <f t="shared" si="17"/>
        <v>-23.654253587962973</v>
      </c>
      <c r="P28" s="64">
        <f t="shared" si="17"/>
        <v>-79.923863560471858</v>
      </c>
      <c r="Q28" s="69">
        <f t="shared" si="17"/>
        <v>5.6733314814814806</v>
      </c>
      <c r="R28" s="68">
        <f t="shared" si="17"/>
        <v>42.492847222222217</v>
      </c>
      <c r="S28" s="67">
        <f t="shared" si="17"/>
        <v>108.81994105583335</v>
      </c>
      <c r="T28" s="67">
        <f t="shared" si="17"/>
        <v>60.428912499999996</v>
      </c>
      <c r="U28" s="66">
        <f t="shared" si="17"/>
        <v>51.948324999999997</v>
      </c>
      <c r="V28" s="65">
        <f t="shared" si="17"/>
        <v>-8.4805875000000022</v>
      </c>
      <c r="W28" s="64">
        <f t="shared" si="17"/>
        <v>-56.87161605583335</v>
      </c>
      <c r="X28" s="63">
        <f t="shared" si="17"/>
        <v>9.4554777777777765</v>
      </c>
    </row>
    <row r="29" spans="1:24" x14ac:dyDescent="0.2">
      <c r="A29" s="73" t="s">
        <v>16</v>
      </c>
      <c r="B29" s="72">
        <v>24</v>
      </c>
      <c r="C29" s="71"/>
      <c r="D29" s="70">
        <f t="shared" ref="D29:X29" si="18">D13*43560/86400/31</f>
        <v>59.780342741935485</v>
      </c>
      <c r="E29" s="67">
        <f t="shared" si="18"/>
        <v>40.850515507034054</v>
      </c>
      <c r="F29" s="67">
        <f t="shared" si="18"/>
        <v>34.228444220430113</v>
      </c>
      <c r="G29" s="66">
        <f t="shared" si="18"/>
        <v>60.463935819892477</v>
      </c>
      <c r="H29" s="65">
        <f t="shared" si="18"/>
        <v>26.235491599462375</v>
      </c>
      <c r="I29" s="64">
        <f t="shared" si="18"/>
        <v>19.613420312858427</v>
      </c>
      <c r="J29" s="69">
        <f t="shared" si="18"/>
        <v>0.68359307795699331</v>
      </c>
      <c r="K29" s="70">
        <f t="shared" si="18"/>
        <v>35.938138440860214</v>
      </c>
      <c r="L29" s="67">
        <f t="shared" si="18"/>
        <v>49.087598044301082</v>
      </c>
      <c r="M29" s="67">
        <f t="shared" si="18"/>
        <v>48.670284834229399</v>
      </c>
      <c r="N29" s="66">
        <f t="shared" si="18"/>
        <v>39.305619399641571</v>
      </c>
      <c r="O29" s="65">
        <f t="shared" si="18"/>
        <v>-9.364665434587824</v>
      </c>
      <c r="P29" s="64">
        <f t="shared" si="18"/>
        <v>-9.7819786446595067</v>
      </c>
      <c r="Q29" s="69">
        <f t="shared" si="18"/>
        <v>3.3674809587813557</v>
      </c>
      <c r="R29" s="68">
        <f t="shared" si="18"/>
        <v>16.173991935483873</v>
      </c>
      <c r="S29" s="67">
        <f t="shared" si="18"/>
        <v>35.894604212992824</v>
      </c>
      <c r="T29" s="67">
        <f t="shared" si="18"/>
        <v>40.974519489247321</v>
      </c>
      <c r="U29" s="66">
        <f t="shared" si="18"/>
        <v>15.573057795698924</v>
      </c>
      <c r="V29" s="65">
        <f t="shared" si="18"/>
        <v>-25.401461693548395</v>
      </c>
      <c r="W29" s="64">
        <f t="shared" si="18"/>
        <v>-20.321546417293902</v>
      </c>
      <c r="X29" s="63">
        <f t="shared" si="18"/>
        <v>-0.60093413978494703</v>
      </c>
    </row>
    <row r="30" spans="1:24" x14ac:dyDescent="0.2">
      <c r="A30" s="73" t="s">
        <v>15</v>
      </c>
      <c r="B30" s="72">
        <v>24</v>
      </c>
      <c r="C30" s="71"/>
      <c r="D30" s="70">
        <f t="shared" ref="D30:X30" si="19">D14*43560/86400/31</f>
        <v>19.703158602150538</v>
      </c>
      <c r="E30" s="67">
        <f t="shared" si="19"/>
        <v>26.924716598566313</v>
      </c>
      <c r="F30" s="67">
        <f t="shared" si="19"/>
        <v>24.376905577956993</v>
      </c>
      <c r="G30" s="66">
        <f t="shared" si="19"/>
        <v>11.109881720430108</v>
      </c>
      <c r="H30" s="65">
        <f t="shared" si="19"/>
        <v>-13.267023857526883</v>
      </c>
      <c r="I30" s="64">
        <f t="shared" si="19"/>
        <v>-15.814834878136203</v>
      </c>
      <c r="J30" s="69">
        <f t="shared" si="19"/>
        <v>-8.5932768817204312</v>
      </c>
      <c r="K30" s="70">
        <f t="shared" si="19"/>
        <v>13.146281362007169</v>
      </c>
      <c r="L30" s="67">
        <f t="shared" si="19"/>
        <v>22.916380548830649</v>
      </c>
      <c r="M30" s="67">
        <f t="shared" si="19"/>
        <v>27.019877352150537</v>
      </c>
      <c r="N30" s="66">
        <f t="shared" si="19"/>
        <v>11.04263239247312</v>
      </c>
      <c r="O30" s="65">
        <f t="shared" si="19"/>
        <v>-15.977244959677419</v>
      </c>
      <c r="P30" s="64">
        <f t="shared" si="19"/>
        <v>-11.873748156357532</v>
      </c>
      <c r="Q30" s="69">
        <f t="shared" si="19"/>
        <v>-2.1036489695340506</v>
      </c>
      <c r="R30" s="68">
        <f t="shared" si="19"/>
        <v>8.7944556451612907</v>
      </c>
      <c r="S30" s="67">
        <f t="shared" si="19"/>
        <v>16.51009858390681</v>
      </c>
      <c r="T30" s="67">
        <f t="shared" si="19"/>
        <v>23.891970430107531</v>
      </c>
      <c r="U30" s="66">
        <f t="shared" si="19"/>
        <v>8.2535336021505383</v>
      </c>
      <c r="V30" s="65">
        <f t="shared" si="19"/>
        <v>-15.638436827956992</v>
      </c>
      <c r="W30" s="64">
        <f t="shared" si="19"/>
        <v>-8.2565649817562718</v>
      </c>
      <c r="X30" s="63">
        <f t="shared" si="19"/>
        <v>-0.54092204301075253</v>
      </c>
    </row>
    <row r="31" spans="1:24" x14ac:dyDescent="0.2">
      <c r="A31" s="50" t="s">
        <v>14</v>
      </c>
      <c r="B31" s="49">
        <v>24</v>
      </c>
      <c r="C31" s="48"/>
      <c r="D31" s="47">
        <f t="shared" ref="D31:X31" si="20">D15*43560/86400/30</f>
        <v>11.541215277777779</v>
      </c>
      <c r="E31" s="44">
        <f t="shared" si="20"/>
        <v>23.83776486564815</v>
      </c>
      <c r="F31" s="44">
        <f t="shared" si="20"/>
        <v>27.030475694444451</v>
      </c>
      <c r="G31" s="43">
        <f t="shared" si="20"/>
        <v>7.200004166666667</v>
      </c>
      <c r="H31" s="42">
        <f t="shared" si="20"/>
        <v>-19.830471527777778</v>
      </c>
      <c r="I31" s="41">
        <f t="shared" si="20"/>
        <v>-16.637760698981484</v>
      </c>
      <c r="J31" s="46">
        <f t="shared" si="20"/>
        <v>-4.3412111111111109</v>
      </c>
      <c r="K31" s="47">
        <f t="shared" si="20"/>
        <v>9.7528240740740753</v>
      </c>
      <c r="L31" s="44">
        <f t="shared" si="20"/>
        <v>18.729323188277775</v>
      </c>
      <c r="M31" s="44">
        <f t="shared" si="20"/>
        <v>24.605952199074078</v>
      </c>
      <c r="N31" s="43">
        <f t="shared" si="20"/>
        <v>9.8845796296296307</v>
      </c>
      <c r="O31" s="42">
        <f t="shared" si="20"/>
        <v>-14.721372569444446</v>
      </c>
      <c r="P31" s="41">
        <f t="shared" si="20"/>
        <v>-8.8447435586481422</v>
      </c>
      <c r="Q31" s="46">
        <f t="shared" si="20"/>
        <v>0.1317555555555561</v>
      </c>
      <c r="R31" s="45">
        <f t="shared" si="20"/>
        <v>7.1717708333333325</v>
      </c>
      <c r="S31" s="44">
        <f t="shared" si="20"/>
        <v>9.2046616808055557</v>
      </c>
      <c r="T31" s="44">
        <f t="shared" si="20"/>
        <v>14.900981944444444</v>
      </c>
      <c r="U31" s="43">
        <f t="shared" si="20"/>
        <v>7.6774079861111106</v>
      </c>
      <c r="V31" s="42">
        <f t="shared" si="20"/>
        <v>-7.2235739583333318</v>
      </c>
      <c r="W31" s="41">
        <f t="shared" si="20"/>
        <v>-1.5272536946944437</v>
      </c>
      <c r="X31" s="40">
        <f t="shared" si="20"/>
        <v>0.50563715277777832</v>
      </c>
    </row>
    <row r="32" spans="1:24" x14ac:dyDescent="0.2">
      <c r="A32" s="62" t="s">
        <v>13</v>
      </c>
      <c r="B32" s="27">
        <v>24</v>
      </c>
      <c r="C32" s="26"/>
      <c r="D32" s="25">
        <f t="shared" ref="D32:X32" si="21">D16*43560/86400/31</f>
        <v>9.9328965053763429</v>
      </c>
      <c r="E32" s="22">
        <f t="shared" si="21"/>
        <v>15.544830289556453</v>
      </c>
      <c r="F32" s="22">
        <f t="shared" si="21"/>
        <v>17.627618279569894</v>
      </c>
      <c r="G32" s="21">
        <f t="shared" si="21"/>
        <v>8.9314751344086041</v>
      </c>
      <c r="H32" s="20">
        <f t="shared" si="21"/>
        <v>-8.6961431451612903</v>
      </c>
      <c r="I32" s="19">
        <f t="shared" si="21"/>
        <v>-6.6133551551478469</v>
      </c>
      <c r="J32" s="24">
        <f t="shared" si="21"/>
        <v>-1.0014213709677409</v>
      </c>
      <c r="K32" s="25">
        <f t="shared" si="21"/>
        <v>9.0289202508960589</v>
      </c>
      <c r="L32" s="22">
        <f t="shared" si="21"/>
        <v>15.535416804919352</v>
      </c>
      <c r="M32" s="22">
        <f t="shared" si="21"/>
        <v>15.840930219534052</v>
      </c>
      <c r="N32" s="21">
        <f t="shared" si="21"/>
        <v>10.172348566308246</v>
      </c>
      <c r="O32" s="20">
        <f t="shared" si="21"/>
        <v>-5.6685816532258047</v>
      </c>
      <c r="P32" s="19">
        <f t="shared" si="21"/>
        <v>-5.3630682386111062</v>
      </c>
      <c r="Q32" s="24">
        <f t="shared" si="21"/>
        <v>1.1434283154121891</v>
      </c>
      <c r="R32" s="23">
        <f t="shared" si="21"/>
        <v>7.0502016129032263</v>
      </c>
      <c r="S32" s="22">
        <f t="shared" si="21"/>
        <v>9.4606400367741941</v>
      </c>
      <c r="T32" s="22">
        <f t="shared" si="21"/>
        <v>13.072350470430104</v>
      </c>
      <c r="U32" s="21">
        <f t="shared" si="21"/>
        <v>6.7000497311827969</v>
      </c>
      <c r="V32" s="20">
        <f t="shared" si="21"/>
        <v>-6.3723007392473097</v>
      </c>
      <c r="W32" s="19">
        <f t="shared" si="21"/>
        <v>-2.7605903055913976</v>
      </c>
      <c r="X32" s="18">
        <f t="shared" si="21"/>
        <v>-0.35015188172042966</v>
      </c>
    </row>
    <row r="33" spans="1:24" x14ac:dyDescent="0.2">
      <c r="A33" s="61" t="s">
        <v>12</v>
      </c>
      <c r="B33" s="60">
        <v>24</v>
      </c>
      <c r="C33" s="59"/>
      <c r="D33" s="58">
        <f t="shared" ref="D33:X33" si="22">D17*43560/86400/30</f>
        <v>10.768159722222221</v>
      </c>
      <c r="E33" s="55">
        <f t="shared" si="22"/>
        <v>19.963766964064813</v>
      </c>
      <c r="F33" s="55">
        <f t="shared" si="22"/>
        <v>17.301109374999999</v>
      </c>
      <c r="G33" s="54">
        <f t="shared" si="22"/>
        <v>12.083950694444445</v>
      </c>
      <c r="H33" s="53">
        <f t="shared" si="22"/>
        <v>-5.2171586805555537</v>
      </c>
      <c r="I33" s="52">
        <f t="shared" si="22"/>
        <v>-7.8798162696203686</v>
      </c>
      <c r="J33" s="57">
        <f t="shared" si="22"/>
        <v>1.3157909722222234</v>
      </c>
      <c r="K33" s="58">
        <f t="shared" si="22"/>
        <v>9.5385532407407414</v>
      </c>
      <c r="L33" s="55">
        <f t="shared" si="22"/>
        <v>20.032170967416665</v>
      </c>
      <c r="M33" s="55">
        <f t="shared" si="22"/>
        <v>12.655325578703705</v>
      </c>
      <c r="N33" s="54">
        <f t="shared" si="22"/>
        <v>10.487955092592593</v>
      </c>
      <c r="O33" s="53">
        <f t="shared" si="22"/>
        <v>-2.1673704861111105</v>
      </c>
      <c r="P33" s="52">
        <f t="shared" si="22"/>
        <v>-9.5442158748240704</v>
      </c>
      <c r="Q33" s="57">
        <f t="shared" si="22"/>
        <v>0.94940185185185189</v>
      </c>
      <c r="R33" s="56">
        <f t="shared" si="22"/>
        <v>7.2137847222222229</v>
      </c>
      <c r="S33" s="55">
        <f t="shared" si="22"/>
        <v>8.7113286146944464</v>
      </c>
      <c r="T33" s="55">
        <f t="shared" si="22"/>
        <v>7.9851597222222219</v>
      </c>
      <c r="U33" s="54">
        <f t="shared" si="22"/>
        <v>6.7258774305555562</v>
      </c>
      <c r="V33" s="53">
        <f t="shared" si="22"/>
        <v>-1.2592822916666657</v>
      </c>
      <c r="W33" s="52">
        <f t="shared" si="22"/>
        <v>-1.9854511841388895</v>
      </c>
      <c r="X33" s="51">
        <f t="shared" si="22"/>
        <v>-0.48790729166666619</v>
      </c>
    </row>
    <row r="34" spans="1:24" ht="13.5" thickBot="1" x14ac:dyDescent="0.25">
      <c r="A34" s="50" t="s">
        <v>11</v>
      </c>
      <c r="B34" s="49">
        <v>24</v>
      </c>
      <c r="C34" s="48"/>
      <c r="D34" s="47">
        <f t="shared" ref="D34:X34" si="23">D18*43560/86400/31</f>
        <v>8.1601814516129032</v>
      </c>
      <c r="E34" s="44">
        <f t="shared" si="23"/>
        <v>9.3868766358691769</v>
      </c>
      <c r="F34" s="44">
        <f t="shared" si="23"/>
        <v>9.1346055107526869</v>
      </c>
      <c r="G34" s="43">
        <f t="shared" si="23"/>
        <v>8.2689025537634411</v>
      </c>
      <c r="H34" s="42">
        <f t="shared" si="23"/>
        <v>-0.86570295698924571</v>
      </c>
      <c r="I34" s="41">
        <f t="shared" si="23"/>
        <v>-1.1179740821057349</v>
      </c>
      <c r="J34" s="46">
        <f t="shared" si="23"/>
        <v>0.10872110215053861</v>
      </c>
      <c r="K34" s="47">
        <f t="shared" si="23"/>
        <v>8.1005488351254478</v>
      </c>
      <c r="L34" s="44">
        <f t="shared" si="23"/>
        <v>9.514422998844088</v>
      </c>
      <c r="M34" s="44">
        <f t="shared" si="23"/>
        <v>9.255754592293906</v>
      </c>
      <c r="N34" s="43">
        <f t="shared" si="23"/>
        <v>8.8714630376344079</v>
      </c>
      <c r="O34" s="42">
        <f t="shared" si="23"/>
        <v>-0.38429155465949721</v>
      </c>
      <c r="P34" s="41">
        <f t="shared" si="23"/>
        <v>-0.64295996120967847</v>
      </c>
      <c r="Q34" s="46">
        <f t="shared" si="23"/>
        <v>0.77091420250896114</v>
      </c>
      <c r="R34" s="45">
        <f t="shared" si="23"/>
        <v>6.4321908602150542</v>
      </c>
      <c r="S34" s="44">
        <f t="shared" si="23"/>
        <v>7.618167916500898</v>
      </c>
      <c r="T34" s="44">
        <f t="shared" si="23"/>
        <v>7.1165157930107528</v>
      </c>
      <c r="U34" s="43">
        <f t="shared" si="23"/>
        <v>6.2101948924731172</v>
      </c>
      <c r="V34" s="42">
        <f t="shared" si="23"/>
        <v>-0.90632090053763481</v>
      </c>
      <c r="W34" s="41">
        <f t="shared" si="23"/>
        <v>-1.4079730240277799</v>
      </c>
      <c r="X34" s="40">
        <f t="shared" si="23"/>
        <v>-0.22199596774193606</v>
      </c>
    </row>
    <row r="35" spans="1:24" x14ac:dyDescent="0.2">
      <c r="A35" s="39" t="s">
        <v>10</v>
      </c>
      <c r="B35" s="38">
        <f>AVERAGE(B23:B34)</f>
        <v>24</v>
      </c>
      <c r="C35" s="37"/>
      <c r="D35" s="36">
        <f t="shared" ref="D35:X35" si="24">D19*43560/86400/365</f>
        <v>25.442114726027398</v>
      </c>
      <c r="E35" s="33">
        <f t="shared" si="24"/>
        <v>34.353177739050608</v>
      </c>
      <c r="F35" s="33">
        <f t="shared" si="24"/>
        <v>31.175712157534242</v>
      </c>
      <c r="G35" s="32">
        <f t="shared" si="24"/>
        <v>25.050960816210047</v>
      </c>
      <c r="H35" s="31">
        <f t="shared" si="24"/>
        <v>-6.1247513413242016</v>
      </c>
      <c r="I35" s="30">
        <f t="shared" si="24"/>
        <v>-9.302216922840568</v>
      </c>
      <c r="J35" s="35">
        <f t="shared" si="24"/>
        <v>-0.39115390981735243</v>
      </c>
      <c r="K35" s="36">
        <f t="shared" si="24"/>
        <v>19.634414003044139</v>
      </c>
      <c r="L35" s="33">
        <f t="shared" si="24"/>
        <v>32.500059606252286</v>
      </c>
      <c r="M35" s="33">
        <f t="shared" si="24"/>
        <v>27.663479965753424</v>
      </c>
      <c r="N35" s="32">
        <f t="shared" si="24"/>
        <v>21.486918017503804</v>
      </c>
      <c r="O35" s="31">
        <f t="shared" si="24"/>
        <v>-6.1765619482496206</v>
      </c>
      <c r="P35" s="30">
        <f t="shared" si="24"/>
        <v>-11.013141588748478</v>
      </c>
      <c r="Q35" s="35">
        <f t="shared" si="24"/>
        <v>1.8525040144596643</v>
      </c>
      <c r="R35" s="34">
        <f t="shared" si="24"/>
        <v>14.690933219178083</v>
      </c>
      <c r="S35" s="33">
        <f t="shared" si="24"/>
        <v>22.559951250339424</v>
      </c>
      <c r="T35" s="33">
        <f t="shared" si="24"/>
        <v>22.166626769406392</v>
      </c>
      <c r="U35" s="32">
        <f t="shared" si="24"/>
        <v>15.980608818493149</v>
      </c>
      <c r="V35" s="31">
        <f t="shared" si="24"/>
        <v>-6.1860179509132429</v>
      </c>
      <c r="W35" s="30">
        <f t="shared" si="24"/>
        <v>-6.5793424318462721</v>
      </c>
      <c r="X35" s="29">
        <f t="shared" si="24"/>
        <v>1.2896755993150684</v>
      </c>
    </row>
    <row r="36" spans="1:24" x14ac:dyDescent="0.2">
      <c r="A36" s="28" t="s">
        <v>9</v>
      </c>
      <c r="B36" s="27">
        <f>AVERAGE(B26:B31)</f>
        <v>24</v>
      </c>
      <c r="C36" s="26"/>
      <c r="D36" s="25">
        <f t="shared" ref="D36:X36" si="25">D20*43560/86400/183</f>
        <v>41.718414162112929</v>
      </c>
      <c r="E36" s="22">
        <f t="shared" si="25"/>
        <v>56.279495926914095</v>
      </c>
      <c r="F36" s="22">
        <f t="shared" si="25"/>
        <v>50.100453608834243</v>
      </c>
      <c r="G36" s="21">
        <f t="shared" si="25"/>
        <v>40.733739469489983</v>
      </c>
      <c r="H36" s="20">
        <f t="shared" si="25"/>
        <v>-9.3667141393442659</v>
      </c>
      <c r="I36" s="19">
        <f t="shared" si="25"/>
        <v>-15.545756457424115</v>
      </c>
      <c r="J36" s="24">
        <f t="shared" si="25"/>
        <v>-0.98467469262295304</v>
      </c>
      <c r="K36" s="25">
        <f t="shared" si="25"/>
        <v>31.196345628415298</v>
      </c>
      <c r="L36" s="22">
        <f t="shared" si="25"/>
        <v>53.512196548239984</v>
      </c>
      <c r="M36" s="22">
        <f t="shared" si="25"/>
        <v>45.002963570127513</v>
      </c>
      <c r="N36" s="21">
        <f t="shared" si="25"/>
        <v>34.341239033090467</v>
      </c>
      <c r="O36" s="20">
        <f t="shared" si="25"/>
        <v>-10.661724537037044</v>
      </c>
      <c r="P36" s="19">
        <f t="shared" si="25"/>
        <v>-19.170957515149517</v>
      </c>
      <c r="Q36" s="24">
        <f t="shared" si="25"/>
        <v>3.1448934046751646</v>
      </c>
      <c r="R36" s="23">
        <f t="shared" si="25"/>
        <v>22.611048497267756</v>
      </c>
      <c r="S36" s="22">
        <f t="shared" si="25"/>
        <v>37.531436865360504</v>
      </c>
      <c r="T36" s="22">
        <f t="shared" si="25"/>
        <v>35.872594774590162</v>
      </c>
      <c r="U36" s="21">
        <f t="shared" si="25"/>
        <v>25.379894637978143</v>
      </c>
      <c r="V36" s="20">
        <f t="shared" si="25"/>
        <v>-10.492700136612024</v>
      </c>
      <c r="W36" s="19">
        <f t="shared" si="25"/>
        <v>-12.151542227382366</v>
      </c>
      <c r="X36" s="18">
        <f t="shared" si="25"/>
        <v>2.7688461407103828</v>
      </c>
    </row>
    <row r="37" spans="1:24" ht="13.5" thickBot="1" x14ac:dyDescent="0.25">
      <c r="A37" s="17" t="s">
        <v>8</v>
      </c>
      <c r="B37" s="16">
        <f>AVERAGE(B32:B34,B23:B25)</f>
        <v>24</v>
      </c>
      <c r="C37" s="15"/>
      <c r="D37" s="14">
        <f t="shared" ref="D37:X37" si="26">D21*43560/86400/182</f>
        <v>9.0763850732600737</v>
      </c>
      <c r="E37" s="11">
        <f t="shared" si="26"/>
        <v>12.306385275429641</v>
      </c>
      <c r="F37" s="11">
        <f t="shared" si="26"/>
        <v>12.146988610347988</v>
      </c>
      <c r="G37" s="10">
        <f t="shared" si="26"/>
        <v>9.2820130494505495</v>
      </c>
      <c r="H37" s="9">
        <f t="shared" si="26"/>
        <v>-2.8649755608974363</v>
      </c>
      <c r="I37" s="8">
        <f t="shared" si="26"/>
        <v>-3.0243722259790902</v>
      </c>
      <c r="J37" s="13">
        <f t="shared" si="26"/>
        <v>0.20562797619047654</v>
      </c>
      <c r="K37" s="14">
        <f t="shared" si="26"/>
        <v>8.008955280830282</v>
      </c>
      <c r="L37" s="11">
        <f t="shared" si="26"/>
        <v>11.372471362385532</v>
      </c>
      <c r="M37" s="11">
        <f t="shared" si="26"/>
        <v>10.228724473443222</v>
      </c>
      <c r="N37" s="10">
        <f t="shared" si="26"/>
        <v>8.5619688644688665</v>
      </c>
      <c r="O37" s="9">
        <f t="shared" si="26"/>
        <v>-1.666755608974358</v>
      </c>
      <c r="P37" s="8">
        <f t="shared" si="26"/>
        <v>-2.8105024979166653</v>
      </c>
      <c r="Q37" s="13">
        <f t="shared" si="26"/>
        <v>0.55301358363858466</v>
      </c>
      <c r="R37" s="12">
        <f t="shared" si="26"/>
        <v>6.727300824175825</v>
      </c>
      <c r="S37" s="11">
        <f t="shared" si="26"/>
        <v>7.5062047253456967</v>
      </c>
      <c r="T37" s="11">
        <f t="shared" si="26"/>
        <v>8.3853512477106218</v>
      </c>
      <c r="U37" s="10">
        <f t="shared" si="26"/>
        <v>6.5296785714285708</v>
      </c>
      <c r="V37" s="9">
        <f t="shared" si="26"/>
        <v>-1.855672676282051</v>
      </c>
      <c r="W37" s="8">
        <f t="shared" si="26"/>
        <v>-0.97652615391712594</v>
      </c>
      <c r="X37" s="7">
        <f t="shared" si="26"/>
        <v>-0.19762225274725267</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MissionRes!$A$1</f>
        <v>Mission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'352200'!$A$1</f>
        <v>&lt;SITE CATEGORY: PRIMARY/SECONDARY&gt;</v>
      </c>
      <c r="C1" s="129"/>
      <c r="D1" s="129"/>
      <c r="E1" s="129"/>
      <c r="F1" s="129"/>
      <c r="G1" s="129"/>
      <c r="H1" s="129"/>
      <c r="I1" s="129"/>
      <c r="J1" s="129"/>
      <c r="K1" s="129"/>
      <c r="L1" s="129"/>
      <c r="M1" s="129"/>
      <c r="N1" s="129"/>
      <c r="O1" s="129"/>
    </row>
    <row r="2" spans="2:15" ht="46.5" x14ac:dyDescent="0.35">
      <c r="B2" s="289" t="str">
        <f>'352200'!A2</f>
        <v>HYDROSS MODEL NODE — South Crow Creek bl Pablo Feeder Canal (#352200)</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258</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30.743801652892561</v>
      </c>
      <c r="D7" s="92">
        <v>58</v>
      </c>
      <c r="E7" s="89"/>
      <c r="F7" s="89">
        <v>25.427500000000002</v>
      </c>
      <c r="G7" s="88">
        <v>48.534999999999997</v>
      </c>
      <c r="H7" s="87">
        <f t="shared" ref="H7:H18" si="0">G7-F7</f>
        <v>23.107499999999995</v>
      </c>
      <c r="I7" s="86">
        <f t="shared" ref="I7:I18" si="1">G7-E7</f>
        <v>48.534999999999997</v>
      </c>
      <c r="J7" s="91">
        <f t="shared" ref="J7:J18" si="2">G7-D7</f>
        <v>-9.4650000000000034</v>
      </c>
      <c r="K7" s="92">
        <v>46.25</v>
      </c>
      <c r="L7" s="89"/>
      <c r="M7" s="89">
        <v>12.324166666666665</v>
      </c>
      <c r="N7" s="88">
        <v>37.471666666666671</v>
      </c>
      <c r="O7" s="87">
        <f t="shared" ref="O7:O18" si="3">N7-M7</f>
        <v>25.147500000000008</v>
      </c>
      <c r="P7" s="86">
        <f t="shared" ref="P7:P18" si="4">N7-L7</f>
        <v>37.471666666666671</v>
      </c>
      <c r="Q7" s="91">
        <f t="shared" ref="Q7:Q18" si="5">N7-K7</f>
        <v>-8.7783333333333289</v>
      </c>
      <c r="R7" s="90">
        <v>45.25</v>
      </c>
      <c r="S7" s="89"/>
      <c r="T7" s="89">
        <v>0.25</v>
      </c>
      <c r="U7" s="88">
        <v>35.752499999999998</v>
      </c>
      <c r="V7" s="87">
        <f t="shared" ref="V7:V18" si="6">U7-T7</f>
        <v>35.502499999999998</v>
      </c>
      <c r="W7" s="86">
        <f t="shared" ref="W7:W18" si="7">U7-S7</f>
        <v>35.752499999999998</v>
      </c>
      <c r="X7" s="85">
        <f t="shared" ref="X7:X18" si="8">U7-R7</f>
        <v>-9.4975000000000023</v>
      </c>
    </row>
    <row r="8" spans="1:25" x14ac:dyDescent="0.2">
      <c r="A8" s="73" t="s">
        <v>21</v>
      </c>
      <c r="B8" s="72"/>
      <c r="C8" s="71">
        <f>C24/43560*86400*28</f>
        <v>27.76859504132231</v>
      </c>
      <c r="D8" s="70">
        <v>46.25</v>
      </c>
      <c r="E8" s="67"/>
      <c r="F8" s="67">
        <v>35.25</v>
      </c>
      <c r="G8" s="66">
        <v>42.192499999999995</v>
      </c>
      <c r="H8" s="65">
        <f t="shared" si="0"/>
        <v>6.9424999999999955</v>
      </c>
      <c r="I8" s="64">
        <f t="shared" si="1"/>
        <v>42.192499999999995</v>
      </c>
      <c r="J8" s="69">
        <f t="shared" si="2"/>
        <v>-4.0575000000000045</v>
      </c>
      <c r="K8" s="70">
        <v>43.333333333333336</v>
      </c>
      <c r="L8" s="67"/>
      <c r="M8" s="67">
        <v>35</v>
      </c>
      <c r="N8" s="66">
        <v>36.041666666666664</v>
      </c>
      <c r="O8" s="65">
        <f t="shared" si="3"/>
        <v>1.0416666666666643</v>
      </c>
      <c r="P8" s="64">
        <f t="shared" si="4"/>
        <v>36.041666666666664</v>
      </c>
      <c r="Q8" s="69">
        <f t="shared" si="5"/>
        <v>-7.2916666666666714</v>
      </c>
      <c r="R8" s="68">
        <v>40.75</v>
      </c>
      <c r="S8" s="67"/>
      <c r="T8" s="67">
        <v>35.5</v>
      </c>
      <c r="U8" s="66">
        <v>34.634999999999998</v>
      </c>
      <c r="V8" s="65">
        <f t="shared" si="6"/>
        <v>-0.86500000000000199</v>
      </c>
      <c r="W8" s="64">
        <f t="shared" si="7"/>
        <v>34.634999999999998</v>
      </c>
      <c r="X8" s="63">
        <f t="shared" si="8"/>
        <v>-6.115000000000002</v>
      </c>
    </row>
    <row r="9" spans="1:25" x14ac:dyDescent="0.2">
      <c r="A9" s="84" t="s">
        <v>20</v>
      </c>
      <c r="B9" s="83"/>
      <c r="C9" s="82">
        <f>C25/43560*86400*31</f>
        <v>43.041322314049587</v>
      </c>
      <c r="D9" s="81">
        <v>62.25</v>
      </c>
      <c r="E9" s="78"/>
      <c r="F9" s="78">
        <v>0</v>
      </c>
      <c r="G9" s="77">
        <v>46.779999999999994</v>
      </c>
      <c r="H9" s="76">
        <f t="shared" si="0"/>
        <v>46.779999999999994</v>
      </c>
      <c r="I9" s="75">
        <f t="shared" si="1"/>
        <v>46.779999999999994</v>
      </c>
      <c r="J9" s="80">
        <f t="shared" si="2"/>
        <v>-15.470000000000006</v>
      </c>
      <c r="K9" s="81">
        <v>58.166666666666664</v>
      </c>
      <c r="L9" s="78"/>
      <c r="M9" s="78">
        <v>4.2483333333333331</v>
      </c>
      <c r="N9" s="77">
        <v>52.68333333333333</v>
      </c>
      <c r="O9" s="76">
        <f t="shared" si="3"/>
        <v>48.434999999999995</v>
      </c>
      <c r="P9" s="75">
        <f t="shared" si="4"/>
        <v>52.68333333333333</v>
      </c>
      <c r="Q9" s="80">
        <f t="shared" si="5"/>
        <v>-5.4833333333333343</v>
      </c>
      <c r="R9" s="79">
        <v>52.25</v>
      </c>
      <c r="S9" s="78"/>
      <c r="T9" s="78">
        <v>0</v>
      </c>
      <c r="U9" s="77">
        <v>50.51</v>
      </c>
      <c r="V9" s="76">
        <f t="shared" si="6"/>
        <v>50.51</v>
      </c>
      <c r="W9" s="75">
        <f t="shared" si="7"/>
        <v>50.51</v>
      </c>
      <c r="X9" s="74">
        <f t="shared" si="8"/>
        <v>-1.740000000000002</v>
      </c>
    </row>
    <row r="10" spans="1:25" x14ac:dyDescent="0.2">
      <c r="A10" s="61" t="s">
        <v>19</v>
      </c>
      <c r="B10" s="60"/>
      <c r="C10" s="59">
        <f>C26/43560*86400*30</f>
        <v>47.603305785123965</v>
      </c>
      <c r="D10" s="58">
        <v>128.25</v>
      </c>
      <c r="E10" s="55"/>
      <c r="F10" s="55">
        <v>36.817499999999995</v>
      </c>
      <c r="G10" s="54">
        <v>80.877500000000012</v>
      </c>
      <c r="H10" s="53">
        <f t="shared" si="0"/>
        <v>44.060000000000016</v>
      </c>
      <c r="I10" s="52">
        <f t="shared" si="1"/>
        <v>80.877500000000012</v>
      </c>
      <c r="J10" s="57">
        <f t="shared" si="2"/>
        <v>-47.372499999999988</v>
      </c>
      <c r="K10" s="58">
        <v>89.166666666666671</v>
      </c>
      <c r="L10" s="55"/>
      <c r="M10" s="55">
        <v>9.4316666666666666</v>
      </c>
      <c r="N10" s="54">
        <v>62.945000000000014</v>
      </c>
      <c r="O10" s="53">
        <f t="shared" si="3"/>
        <v>53.51333333333335</v>
      </c>
      <c r="P10" s="52">
        <f t="shared" si="4"/>
        <v>62.945000000000014</v>
      </c>
      <c r="Q10" s="57">
        <f t="shared" si="5"/>
        <v>-26.221666666666657</v>
      </c>
      <c r="R10" s="56">
        <v>103</v>
      </c>
      <c r="S10" s="55"/>
      <c r="T10" s="55">
        <v>31.159999999999997</v>
      </c>
      <c r="U10" s="54">
        <v>95.25</v>
      </c>
      <c r="V10" s="53">
        <f t="shared" si="6"/>
        <v>64.09</v>
      </c>
      <c r="W10" s="52">
        <f t="shared" si="7"/>
        <v>95.25</v>
      </c>
      <c r="X10" s="51">
        <f t="shared" si="8"/>
        <v>-7.75</v>
      </c>
    </row>
    <row r="11" spans="1:25" x14ac:dyDescent="0.2">
      <c r="A11" s="73" t="s">
        <v>18</v>
      </c>
      <c r="B11" s="72"/>
      <c r="C11" s="71">
        <f>C27/43560*86400*31</f>
        <v>30.743801652892561</v>
      </c>
      <c r="D11" s="70">
        <v>214.25</v>
      </c>
      <c r="E11" s="67"/>
      <c r="F11" s="67">
        <v>66.842500000000001</v>
      </c>
      <c r="G11" s="66">
        <v>63.945</v>
      </c>
      <c r="H11" s="65">
        <f t="shared" si="0"/>
        <v>-2.8975000000000009</v>
      </c>
      <c r="I11" s="64">
        <f t="shared" si="1"/>
        <v>63.945</v>
      </c>
      <c r="J11" s="69">
        <f t="shared" si="2"/>
        <v>-150.30500000000001</v>
      </c>
      <c r="K11" s="70">
        <v>178.25</v>
      </c>
      <c r="L11" s="67"/>
      <c r="M11" s="67">
        <v>0</v>
      </c>
      <c r="N11" s="66">
        <v>52.631666666666668</v>
      </c>
      <c r="O11" s="65">
        <f t="shared" si="3"/>
        <v>52.631666666666668</v>
      </c>
      <c r="P11" s="64">
        <f t="shared" si="4"/>
        <v>52.631666666666668</v>
      </c>
      <c r="Q11" s="69">
        <f t="shared" si="5"/>
        <v>-125.61833333333334</v>
      </c>
      <c r="R11" s="68">
        <v>132</v>
      </c>
      <c r="S11" s="67"/>
      <c r="T11" s="67">
        <v>0</v>
      </c>
      <c r="U11" s="66">
        <v>30.74</v>
      </c>
      <c r="V11" s="65">
        <f t="shared" si="6"/>
        <v>30.74</v>
      </c>
      <c r="W11" s="64">
        <f t="shared" si="7"/>
        <v>30.74</v>
      </c>
      <c r="X11" s="63">
        <f t="shared" si="8"/>
        <v>-101.26</v>
      </c>
    </row>
    <row r="12" spans="1:25" x14ac:dyDescent="0.2">
      <c r="A12" s="73" t="s">
        <v>17</v>
      </c>
      <c r="B12" s="72"/>
      <c r="C12" s="71">
        <f>C28/43560*86400*30</f>
        <v>23.801652892561982</v>
      </c>
      <c r="D12" s="70">
        <v>246.25</v>
      </c>
      <c r="E12" s="67"/>
      <c r="F12" s="67">
        <v>63.935000000000002</v>
      </c>
      <c r="G12" s="66">
        <v>23.8</v>
      </c>
      <c r="H12" s="65">
        <f t="shared" si="0"/>
        <v>-40.135000000000005</v>
      </c>
      <c r="I12" s="64">
        <f t="shared" si="1"/>
        <v>23.8</v>
      </c>
      <c r="J12" s="69">
        <f t="shared" si="2"/>
        <v>-222.45</v>
      </c>
      <c r="K12" s="70">
        <v>153</v>
      </c>
      <c r="L12" s="67"/>
      <c r="M12" s="67">
        <v>0</v>
      </c>
      <c r="N12" s="66">
        <v>23.800000000000008</v>
      </c>
      <c r="O12" s="65">
        <f t="shared" si="3"/>
        <v>23.800000000000008</v>
      </c>
      <c r="P12" s="64">
        <f t="shared" si="4"/>
        <v>23.800000000000008</v>
      </c>
      <c r="Q12" s="69">
        <f t="shared" si="5"/>
        <v>-129.19999999999999</v>
      </c>
      <c r="R12" s="68">
        <v>79.25</v>
      </c>
      <c r="S12" s="67"/>
      <c r="T12" s="67">
        <v>0</v>
      </c>
      <c r="U12" s="66">
        <v>23.8</v>
      </c>
      <c r="V12" s="65">
        <f t="shared" si="6"/>
        <v>23.8</v>
      </c>
      <c r="W12" s="64">
        <f t="shared" si="7"/>
        <v>23.8</v>
      </c>
      <c r="X12" s="63">
        <f t="shared" si="8"/>
        <v>-55.45</v>
      </c>
    </row>
    <row r="13" spans="1:25" x14ac:dyDescent="0.2">
      <c r="A13" s="73" t="s">
        <v>16</v>
      </c>
      <c r="B13" s="72"/>
      <c r="C13" s="71">
        <f>C29/43560*86400*31</f>
        <v>24.595041322314049</v>
      </c>
      <c r="D13" s="70">
        <v>129.75</v>
      </c>
      <c r="E13" s="67"/>
      <c r="F13" s="67">
        <v>0</v>
      </c>
      <c r="G13" s="66">
        <v>24.6</v>
      </c>
      <c r="H13" s="65">
        <f t="shared" si="0"/>
        <v>24.6</v>
      </c>
      <c r="I13" s="64">
        <f t="shared" si="1"/>
        <v>24.6</v>
      </c>
      <c r="J13" s="69">
        <f t="shared" si="2"/>
        <v>-105.15</v>
      </c>
      <c r="K13" s="70">
        <v>88.583333333333329</v>
      </c>
      <c r="L13" s="67"/>
      <c r="M13" s="67">
        <v>0</v>
      </c>
      <c r="N13" s="66">
        <v>24.599999999999998</v>
      </c>
      <c r="O13" s="65">
        <f t="shared" si="3"/>
        <v>24.599999999999998</v>
      </c>
      <c r="P13" s="64">
        <f t="shared" si="4"/>
        <v>24.599999999999998</v>
      </c>
      <c r="Q13" s="69">
        <f t="shared" si="5"/>
        <v>-63.983333333333334</v>
      </c>
      <c r="R13" s="68">
        <v>64</v>
      </c>
      <c r="S13" s="67"/>
      <c r="T13" s="67">
        <v>0</v>
      </c>
      <c r="U13" s="66">
        <v>24.6</v>
      </c>
      <c r="V13" s="65">
        <f t="shared" si="6"/>
        <v>24.6</v>
      </c>
      <c r="W13" s="64">
        <f t="shared" si="7"/>
        <v>24.6</v>
      </c>
      <c r="X13" s="63">
        <f t="shared" si="8"/>
        <v>-39.4</v>
      </c>
    </row>
    <row r="14" spans="1:25" x14ac:dyDescent="0.2">
      <c r="A14" s="73" t="s">
        <v>15</v>
      </c>
      <c r="B14" s="72"/>
      <c r="C14" s="71">
        <f>C30/43560*86400*31</f>
        <v>24.595041322314049</v>
      </c>
      <c r="D14" s="70">
        <v>94.75</v>
      </c>
      <c r="E14" s="67"/>
      <c r="F14" s="67">
        <v>0</v>
      </c>
      <c r="G14" s="66">
        <v>24.6</v>
      </c>
      <c r="H14" s="65">
        <f t="shared" si="0"/>
        <v>24.6</v>
      </c>
      <c r="I14" s="64">
        <f t="shared" si="1"/>
        <v>24.6</v>
      </c>
      <c r="J14" s="69">
        <f t="shared" si="2"/>
        <v>-70.150000000000006</v>
      </c>
      <c r="K14" s="70">
        <v>77</v>
      </c>
      <c r="L14" s="67"/>
      <c r="M14" s="67">
        <v>0</v>
      </c>
      <c r="N14" s="66">
        <v>24.599999999999998</v>
      </c>
      <c r="O14" s="65">
        <f t="shared" si="3"/>
        <v>24.599999999999998</v>
      </c>
      <c r="P14" s="64">
        <f t="shared" si="4"/>
        <v>24.599999999999998</v>
      </c>
      <c r="Q14" s="69">
        <f t="shared" si="5"/>
        <v>-52.400000000000006</v>
      </c>
      <c r="R14" s="68">
        <v>50.25</v>
      </c>
      <c r="S14" s="67"/>
      <c r="T14" s="67">
        <v>0</v>
      </c>
      <c r="U14" s="66">
        <v>24.6</v>
      </c>
      <c r="V14" s="65">
        <f t="shared" si="6"/>
        <v>24.6</v>
      </c>
      <c r="W14" s="64">
        <f t="shared" si="7"/>
        <v>24.6</v>
      </c>
      <c r="X14" s="63">
        <f t="shared" si="8"/>
        <v>-25.65</v>
      </c>
    </row>
    <row r="15" spans="1:25" x14ac:dyDescent="0.2">
      <c r="A15" s="50" t="s">
        <v>14</v>
      </c>
      <c r="B15" s="49"/>
      <c r="C15" s="48">
        <f>C31/43560*86400*30</f>
        <v>17.851239669421485</v>
      </c>
      <c r="D15" s="47">
        <v>78.5</v>
      </c>
      <c r="E15" s="44"/>
      <c r="F15" s="44">
        <v>0.03</v>
      </c>
      <c r="G15" s="43">
        <v>17.850000000000001</v>
      </c>
      <c r="H15" s="42">
        <f t="shared" si="0"/>
        <v>17.82</v>
      </c>
      <c r="I15" s="41">
        <f t="shared" si="1"/>
        <v>17.850000000000001</v>
      </c>
      <c r="J15" s="46">
        <f t="shared" si="2"/>
        <v>-60.65</v>
      </c>
      <c r="K15" s="47">
        <v>58.583333333333336</v>
      </c>
      <c r="L15" s="44"/>
      <c r="M15" s="44">
        <v>0</v>
      </c>
      <c r="N15" s="43">
        <v>17.849999999999998</v>
      </c>
      <c r="O15" s="42">
        <f t="shared" si="3"/>
        <v>17.849999999999998</v>
      </c>
      <c r="P15" s="41">
        <f t="shared" si="4"/>
        <v>17.849999999999998</v>
      </c>
      <c r="Q15" s="46">
        <f t="shared" si="5"/>
        <v>-40.733333333333334</v>
      </c>
      <c r="R15" s="45">
        <v>46.5</v>
      </c>
      <c r="S15" s="44"/>
      <c r="T15" s="44">
        <v>0</v>
      </c>
      <c r="U15" s="43">
        <v>17.850000000000001</v>
      </c>
      <c r="V15" s="42">
        <f t="shared" si="6"/>
        <v>17.850000000000001</v>
      </c>
      <c r="W15" s="41">
        <f t="shared" si="7"/>
        <v>17.850000000000001</v>
      </c>
      <c r="X15" s="40">
        <f t="shared" si="8"/>
        <v>-28.65</v>
      </c>
    </row>
    <row r="16" spans="1:25" x14ac:dyDescent="0.2">
      <c r="A16" s="62" t="s">
        <v>13</v>
      </c>
      <c r="B16" s="27"/>
      <c r="C16" s="26">
        <f>C32/43560*86400*31</f>
        <v>18.446280991735534</v>
      </c>
      <c r="D16" s="25">
        <v>64</v>
      </c>
      <c r="E16" s="22"/>
      <c r="F16" s="22">
        <v>0</v>
      </c>
      <c r="G16" s="21">
        <v>18.45</v>
      </c>
      <c r="H16" s="20">
        <f t="shared" si="0"/>
        <v>18.45</v>
      </c>
      <c r="I16" s="19">
        <f t="shared" si="1"/>
        <v>18.45</v>
      </c>
      <c r="J16" s="24">
        <f t="shared" si="2"/>
        <v>-45.55</v>
      </c>
      <c r="K16" s="25">
        <v>60.166666666666664</v>
      </c>
      <c r="L16" s="22"/>
      <c r="M16" s="22">
        <v>0</v>
      </c>
      <c r="N16" s="21">
        <v>19.222499999999997</v>
      </c>
      <c r="O16" s="20">
        <f t="shared" si="3"/>
        <v>19.222499999999997</v>
      </c>
      <c r="P16" s="19">
        <f t="shared" si="4"/>
        <v>19.222499999999997</v>
      </c>
      <c r="Q16" s="24">
        <f t="shared" si="5"/>
        <v>-40.944166666666668</v>
      </c>
      <c r="R16" s="23">
        <v>51.25</v>
      </c>
      <c r="S16" s="22"/>
      <c r="T16" s="22">
        <v>0</v>
      </c>
      <c r="U16" s="21">
        <v>18.45</v>
      </c>
      <c r="V16" s="20">
        <f t="shared" si="6"/>
        <v>18.45</v>
      </c>
      <c r="W16" s="19">
        <f t="shared" si="7"/>
        <v>18.45</v>
      </c>
      <c r="X16" s="18">
        <f t="shared" si="8"/>
        <v>-32.799999999999997</v>
      </c>
    </row>
    <row r="17" spans="1:24" x14ac:dyDescent="0.2">
      <c r="A17" s="61" t="s">
        <v>12</v>
      </c>
      <c r="B17" s="60"/>
      <c r="C17" s="59">
        <f>C33/43560*86400*30</f>
        <v>17.851239669421485</v>
      </c>
      <c r="D17" s="58">
        <v>62.5</v>
      </c>
      <c r="E17" s="55"/>
      <c r="F17" s="55">
        <v>0</v>
      </c>
      <c r="G17" s="54">
        <v>17.850000000000001</v>
      </c>
      <c r="H17" s="53">
        <f t="shared" si="0"/>
        <v>17.850000000000001</v>
      </c>
      <c r="I17" s="52">
        <f t="shared" si="1"/>
        <v>17.850000000000001</v>
      </c>
      <c r="J17" s="57">
        <f t="shared" si="2"/>
        <v>-44.65</v>
      </c>
      <c r="K17" s="58">
        <v>56.833333333333336</v>
      </c>
      <c r="L17" s="55"/>
      <c r="M17" s="55">
        <v>0</v>
      </c>
      <c r="N17" s="54">
        <v>27.408333333333342</v>
      </c>
      <c r="O17" s="53">
        <f t="shared" si="3"/>
        <v>27.408333333333342</v>
      </c>
      <c r="P17" s="52">
        <f t="shared" si="4"/>
        <v>27.408333333333342</v>
      </c>
      <c r="Q17" s="57">
        <f t="shared" si="5"/>
        <v>-29.424999999999994</v>
      </c>
      <c r="R17" s="56">
        <v>48</v>
      </c>
      <c r="S17" s="55"/>
      <c r="T17" s="55">
        <v>0</v>
      </c>
      <c r="U17" s="54">
        <v>17.850000000000001</v>
      </c>
      <c r="V17" s="53">
        <f t="shared" si="6"/>
        <v>17.850000000000001</v>
      </c>
      <c r="W17" s="52">
        <f t="shared" si="7"/>
        <v>17.850000000000001</v>
      </c>
      <c r="X17" s="51">
        <f t="shared" si="8"/>
        <v>-30.15</v>
      </c>
    </row>
    <row r="18" spans="1:24" ht="13.5" thickBot="1" x14ac:dyDescent="0.25">
      <c r="A18" s="50" t="s">
        <v>11</v>
      </c>
      <c r="B18" s="49"/>
      <c r="C18" s="48">
        <f>C34/43560*86400*31</f>
        <v>18.446280991735534</v>
      </c>
      <c r="D18" s="47">
        <v>53.75</v>
      </c>
      <c r="E18" s="44"/>
      <c r="F18" s="44">
        <v>14</v>
      </c>
      <c r="G18" s="43">
        <v>24.112499999999997</v>
      </c>
      <c r="H18" s="42">
        <f t="shared" si="0"/>
        <v>10.112499999999997</v>
      </c>
      <c r="I18" s="41">
        <f t="shared" si="1"/>
        <v>24.112499999999997</v>
      </c>
      <c r="J18" s="46">
        <f t="shared" si="2"/>
        <v>-29.637500000000003</v>
      </c>
      <c r="K18" s="47">
        <v>55.083333333333336</v>
      </c>
      <c r="L18" s="44"/>
      <c r="M18" s="44">
        <v>0.66833333333333333</v>
      </c>
      <c r="N18" s="43">
        <v>33.145833333333321</v>
      </c>
      <c r="O18" s="42">
        <f t="shared" si="3"/>
        <v>32.477499999999985</v>
      </c>
      <c r="P18" s="41">
        <f t="shared" si="4"/>
        <v>33.145833333333321</v>
      </c>
      <c r="Q18" s="46">
        <f t="shared" si="5"/>
        <v>-21.937500000000014</v>
      </c>
      <c r="R18" s="45">
        <v>48.25</v>
      </c>
      <c r="S18" s="44"/>
      <c r="T18" s="44">
        <v>0</v>
      </c>
      <c r="U18" s="43">
        <v>18.45</v>
      </c>
      <c r="V18" s="42">
        <f t="shared" si="6"/>
        <v>18.45</v>
      </c>
      <c r="W18" s="41">
        <f t="shared" si="7"/>
        <v>18.45</v>
      </c>
      <c r="X18" s="40">
        <f t="shared" si="8"/>
        <v>-29.8</v>
      </c>
    </row>
    <row r="19" spans="1:24" x14ac:dyDescent="0.2">
      <c r="A19" s="39" t="s">
        <v>10</v>
      </c>
      <c r="B19" s="38"/>
      <c r="C19" s="37">
        <f>SUM(C7:C18)</f>
        <v>325.48760330578506</v>
      </c>
      <c r="D19" s="36">
        <f>SUM(D7:D18)</f>
        <v>1238.5</v>
      </c>
      <c r="E19" s="33"/>
      <c r="F19" s="33">
        <f t="shared" ref="F19:K19" si="9">SUM(F7:F18)</f>
        <v>242.30250000000001</v>
      </c>
      <c r="G19" s="32">
        <f t="shared" si="9"/>
        <v>433.59250000000009</v>
      </c>
      <c r="H19" s="31">
        <f t="shared" si="9"/>
        <v>191.28999999999996</v>
      </c>
      <c r="I19" s="30">
        <f t="shared" si="9"/>
        <v>433.59250000000009</v>
      </c>
      <c r="J19" s="35">
        <f t="shared" si="9"/>
        <v>-804.90749999999991</v>
      </c>
      <c r="K19" s="36">
        <f t="shared" si="9"/>
        <v>964.41666666666686</v>
      </c>
      <c r="L19" s="33"/>
      <c r="M19" s="33">
        <f t="shared" ref="M19:R19" si="10">SUM(M7:M18)</f>
        <v>61.672499999999999</v>
      </c>
      <c r="N19" s="32">
        <f t="shared" si="10"/>
        <v>412.40000000000009</v>
      </c>
      <c r="O19" s="31">
        <f t="shared" si="10"/>
        <v>350.72750000000002</v>
      </c>
      <c r="P19" s="30">
        <f t="shared" si="10"/>
        <v>412.40000000000009</v>
      </c>
      <c r="Q19" s="35">
        <f t="shared" si="10"/>
        <v>-552.01666666666665</v>
      </c>
      <c r="R19" s="34">
        <f t="shared" si="10"/>
        <v>760.75</v>
      </c>
      <c r="S19" s="33"/>
      <c r="T19" s="33">
        <f>SUM(T7:T18)</f>
        <v>66.91</v>
      </c>
      <c r="U19" s="32">
        <f>SUM(U7:U18)</f>
        <v>392.48750000000007</v>
      </c>
      <c r="V19" s="31">
        <f>SUM(V7:V18)</f>
        <v>325.57750000000004</v>
      </c>
      <c r="W19" s="30">
        <f>SUM(W7:W18)</f>
        <v>392.48750000000007</v>
      </c>
      <c r="X19" s="29">
        <f>SUM(X7:X18)</f>
        <v>-368.26249999999999</v>
      </c>
    </row>
    <row r="20" spans="1:24" x14ac:dyDescent="0.2">
      <c r="A20" s="28" t="s">
        <v>9</v>
      </c>
      <c r="B20" s="27"/>
      <c r="C20" s="26">
        <f>SUM(C10:C15)</f>
        <v>169.19008264462809</v>
      </c>
      <c r="D20" s="25">
        <f>SUM(D10:D15)</f>
        <v>891.75</v>
      </c>
      <c r="E20" s="22"/>
      <c r="F20" s="22">
        <f t="shared" ref="F20:K20" si="11">SUM(F10:F15)</f>
        <v>167.625</v>
      </c>
      <c r="G20" s="21">
        <f t="shared" si="11"/>
        <v>235.67250000000001</v>
      </c>
      <c r="H20" s="20">
        <f t="shared" si="11"/>
        <v>68.047500000000014</v>
      </c>
      <c r="I20" s="19">
        <f t="shared" si="11"/>
        <v>235.67250000000001</v>
      </c>
      <c r="J20" s="24">
        <f t="shared" si="11"/>
        <v>-656.07749999999999</v>
      </c>
      <c r="K20" s="25">
        <f t="shared" si="11"/>
        <v>644.58333333333337</v>
      </c>
      <c r="L20" s="22"/>
      <c r="M20" s="22">
        <f t="shared" ref="M20:R20" si="12">SUM(M10:M15)</f>
        <v>9.4316666666666666</v>
      </c>
      <c r="N20" s="21">
        <f t="shared" si="12"/>
        <v>206.42666666666668</v>
      </c>
      <c r="O20" s="20">
        <f t="shared" si="12"/>
        <v>196.995</v>
      </c>
      <c r="P20" s="19">
        <f t="shared" si="12"/>
        <v>206.42666666666668</v>
      </c>
      <c r="Q20" s="24">
        <f t="shared" si="12"/>
        <v>-438.15666666666664</v>
      </c>
      <c r="R20" s="23">
        <f t="shared" si="12"/>
        <v>475</v>
      </c>
      <c r="S20" s="22"/>
      <c r="T20" s="22">
        <f>SUM(T10:T15)</f>
        <v>31.159999999999997</v>
      </c>
      <c r="U20" s="21">
        <f>SUM(U10:U15)</f>
        <v>216.83999999999997</v>
      </c>
      <c r="V20" s="20">
        <f>SUM(V10:V15)</f>
        <v>185.67999999999998</v>
      </c>
      <c r="W20" s="19">
        <f>SUM(W10:W15)</f>
        <v>216.83999999999997</v>
      </c>
      <c r="X20" s="18">
        <f>SUM(X10:X15)</f>
        <v>-258.16000000000003</v>
      </c>
    </row>
    <row r="21" spans="1:24" ht="13.5" thickBot="1" x14ac:dyDescent="0.25">
      <c r="A21" s="17" t="s">
        <v>8</v>
      </c>
      <c r="B21" s="16"/>
      <c r="C21" s="15">
        <f>SUM(C7:C9,C16:C18)</f>
        <v>156.29752066115702</v>
      </c>
      <c r="D21" s="14">
        <f>SUM(D7:D9,D16:D18)</f>
        <v>346.75</v>
      </c>
      <c r="E21" s="11"/>
      <c r="F21" s="11">
        <f t="shared" ref="F21:K21" si="13">SUM(F7:F9,F16:F18)</f>
        <v>74.677500000000009</v>
      </c>
      <c r="G21" s="10">
        <f t="shared" si="13"/>
        <v>197.91999999999996</v>
      </c>
      <c r="H21" s="9">
        <f t="shared" si="13"/>
        <v>123.24249999999999</v>
      </c>
      <c r="I21" s="8">
        <f t="shared" si="13"/>
        <v>197.91999999999996</v>
      </c>
      <c r="J21" s="13">
        <f t="shared" si="13"/>
        <v>-148.83000000000004</v>
      </c>
      <c r="K21" s="14">
        <f t="shared" si="13"/>
        <v>319.83333333333331</v>
      </c>
      <c r="L21" s="11"/>
      <c r="M21" s="11">
        <f t="shared" ref="M21:R21" si="14">SUM(M7:M9,M16:M18)</f>
        <v>52.240833333333335</v>
      </c>
      <c r="N21" s="10">
        <f t="shared" si="14"/>
        <v>205.9733333333333</v>
      </c>
      <c r="O21" s="9">
        <f t="shared" si="14"/>
        <v>153.73249999999999</v>
      </c>
      <c r="P21" s="8">
        <f t="shared" si="14"/>
        <v>205.9733333333333</v>
      </c>
      <c r="Q21" s="13">
        <f t="shared" si="14"/>
        <v>-113.86000000000001</v>
      </c>
      <c r="R21" s="12">
        <f t="shared" si="14"/>
        <v>285.75</v>
      </c>
      <c r="S21" s="11"/>
      <c r="T21" s="11">
        <f>SUM(T7:T9,T16:T18)</f>
        <v>35.75</v>
      </c>
      <c r="U21" s="10">
        <f>SUM(U7:U9,U16:U18)</f>
        <v>175.64749999999995</v>
      </c>
      <c r="V21" s="9">
        <f>SUM(V7:V9,V16:V18)</f>
        <v>139.89749999999998</v>
      </c>
      <c r="W21" s="8">
        <f>SUM(W7:W9,W16:W18)</f>
        <v>175.64749999999995</v>
      </c>
      <c r="X21" s="7">
        <f>SUM(X7:X9,X16:X18)</f>
        <v>-110.10250000000001</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0.5</v>
      </c>
      <c r="D23" s="92">
        <f>D7*43560/86400/31</f>
        <v>0.94327956989247308</v>
      </c>
      <c r="E23" s="89"/>
      <c r="F23" s="89">
        <f t="shared" ref="F23:K23" si="15">F7*43560/86400/31</f>
        <v>0.41353864247311833</v>
      </c>
      <c r="G23" s="88">
        <f t="shared" si="15"/>
        <v>0.78934610215053758</v>
      </c>
      <c r="H23" s="87">
        <f t="shared" si="15"/>
        <v>0.37580745967741924</v>
      </c>
      <c r="I23" s="86">
        <f t="shared" si="15"/>
        <v>0.78934610215053758</v>
      </c>
      <c r="J23" s="91">
        <f t="shared" si="15"/>
        <v>-0.15393346774193553</v>
      </c>
      <c r="K23" s="92">
        <f t="shared" si="15"/>
        <v>0.75218413978494625</v>
      </c>
      <c r="L23" s="89"/>
      <c r="M23" s="89">
        <f t="shared" ref="M23:R23" si="16">M7*43560/86400/31</f>
        <v>0.200433355734767</v>
      </c>
      <c r="N23" s="88">
        <f t="shared" si="16"/>
        <v>0.60941823476702528</v>
      </c>
      <c r="O23" s="87">
        <f t="shared" si="16"/>
        <v>0.40898487903225822</v>
      </c>
      <c r="P23" s="86">
        <f t="shared" si="16"/>
        <v>0.60941823476702528</v>
      </c>
      <c r="Q23" s="91">
        <f t="shared" si="16"/>
        <v>-0.14276590501792105</v>
      </c>
      <c r="R23" s="90">
        <f t="shared" si="16"/>
        <v>0.73592069892473111</v>
      </c>
      <c r="S23" s="89"/>
      <c r="T23" s="89">
        <f>T7*43560/86400/31</f>
        <v>4.0658602150537631E-3</v>
      </c>
      <c r="U23" s="88">
        <f>U7*43560/86400/31</f>
        <v>0.5814586693548387</v>
      </c>
      <c r="V23" s="87">
        <f>V7*43560/86400/31</f>
        <v>0.57739280913978486</v>
      </c>
      <c r="W23" s="86">
        <f>W7*43560/86400/31</f>
        <v>0.5814586693548387</v>
      </c>
      <c r="X23" s="85">
        <f>X7*43560/86400/31</f>
        <v>-0.15446202956989252</v>
      </c>
    </row>
    <row r="24" spans="1:24" x14ac:dyDescent="0.2">
      <c r="A24" s="73" t="s">
        <v>21</v>
      </c>
      <c r="B24" s="72"/>
      <c r="C24" s="71">
        <v>0.5</v>
      </c>
      <c r="D24" s="70">
        <f>D8*43560/86400/28</f>
        <v>0.83277529761904756</v>
      </c>
      <c r="E24" s="67"/>
      <c r="F24" s="67">
        <f t="shared" ref="F24:K24" si="17">F8*43560/86400/28</f>
        <v>0.63470982142857146</v>
      </c>
      <c r="G24" s="66">
        <f t="shared" si="17"/>
        <v>0.75971614583333325</v>
      </c>
      <c r="H24" s="65">
        <f t="shared" si="17"/>
        <v>0.12500632440476184</v>
      </c>
      <c r="I24" s="64">
        <f t="shared" si="17"/>
        <v>0.75971614583333325</v>
      </c>
      <c r="J24" s="69">
        <f t="shared" si="17"/>
        <v>-7.3059151785714357E-2</v>
      </c>
      <c r="K24" s="70">
        <f t="shared" si="17"/>
        <v>0.78025793650793651</v>
      </c>
      <c r="L24" s="67"/>
      <c r="M24" s="67">
        <f t="shared" ref="M24:R24" si="18">M8*43560/86400/28</f>
        <v>0.63020833333333326</v>
      </c>
      <c r="N24" s="66">
        <f t="shared" si="18"/>
        <v>0.64896453373015872</v>
      </c>
      <c r="O24" s="65">
        <f t="shared" si="18"/>
        <v>1.8756200396825354E-2</v>
      </c>
      <c r="P24" s="64">
        <f t="shared" si="18"/>
        <v>0.64896453373015872</v>
      </c>
      <c r="Q24" s="69">
        <f t="shared" si="18"/>
        <v>-0.13129340277777787</v>
      </c>
      <c r="R24" s="68">
        <f t="shared" si="18"/>
        <v>0.73374255952380951</v>
      </c>
      <c r="S24" s="67"/>
      <c r="T24" s="67">
        <f>T8*43560/86400/28</f>
        <v>0.63921130952380956</v>
      </c>
      <c r="U24" s="66">
        <f>U8*43560/86400/28</f>
        <v>0.62363616071428563</v>
      </c>
      <c r="V24" s="65">
        <f>V8*43560/86400/28</f>
        <v>-1.5575148809523846E-2</v>
      </c>
      <c r="W24" s="64">
        <f>W8*43560/86400/28</f>
        <v>0.62363616071428563</v>
      </c>
      <c r="X24" s="63">
        <f>X8*43560/86400/28</f>
        <v>-0.11010639880952384</v>
      </c>
    </row>
    <row r="25" spans="1:24" x14ac:dyDescent="0.2">
      <c r="A25" s="84" t="s">
        <v>20</v>
      </c>
      <c r="B25" s="83"/>
      <c r="C25" s="82">
        <v>0.7</v>
      </c>
      <c r="D25" s="81">
        <f>D9*43560/86400/31</f>
        <v>1.0123991935483871</v>
      </c>
      <c r="E25" s="78"/>
      <c r="F25" s="78">
        <f t="shared" ref="F25:K25" si="19">F9*43560/86400/31</f>
        <v>0</v>
      </c>
      <c r="G25" s="77">
        <f t="shared" si="19"/>
        <v>0.7608037634408602</v>
      </c>
      <c r="H25" s="76">
        <f t="shared" si="19"/>
        <v>0.7608037634408602</v>
      </c>
      <c r="I25" s="75">
        <f t="shared" si="19"/>
        <v>0.7608037634408602</v>
      </c>
      <c r="J25" s="80">
        <f t="shared" si="19"/>
        <v>-0.251595430107527</v>
      </c>
      <c r="K25" s="81">
        <f t="shared" si="19"/>
        <v>0.94599014336917564</v>
      </c>
      <c r="L25" s="78"/>
      <c r="M25" s="78">
        <f t="shared" ref="M25:R25" si="20">M9*43560/86400/31</f>
        <v>6.9092517921146943E-2</v>
      </c>
      <c r="N25" s="77">
        <f t="shared" si="20"/>
        <v>0.85681227598566312</v>
      </c>
      <c r="O25" s="76">
        <f t="shared" si="20"/>
        <v>0.787719758064516</v>
      </c>
      <c r="P25" s="75">
        <f t="shared" si="20"/>
        <v>0.85681227598566312</v>
      </c>
      <c r="Q25" s="80">
        <f t="shared" si="20"/>
        <v>-8.9177867383512549E-2</v>
      </c>
      <c r="R25" s="79">
        <f t="shared" si="20"/>
        <v>0.84976478494623664</v>
      </c>
      <c r="S25" s="78"/>
      <c r="T25" s="78">
        <f>T9*43560/86400/31</f>
        <v>0</v>
      </c>
      <c r="U25" s="77">
        <f>U9*43560/86400/31</f>
        <v>0.8214663978494624</v>
      </c>
      <c r="V25" s="76">
        <f>V9*43560/86400/31</f>
        <v>0.8214663978494624</v>
      </c>
      <c r="W25" s="75">
        <f>W9*43560/86400/31</f>
        <v>0.8214663978494624</v>
      </c>
      <c r="X25" s="74">
        <f>X9*43560/86400/31</f>
        <v>-2.8298387096774225E-2</v>
      </c>
    </row>
    <row r="26" spans="1:24" x14ac:dyDescent="0.2">
      <c r="A26" s="61" t="s">
        <v>19</v>
      </c>
      <c r="B26" s="60"/>
      <c r="C26" s="59">
        <v>0.8</v>
      </c>
      <c r="D26" s="58">
        <f>D10*43560/86400/30</f>
        <v>2.1553125</v>
      </c>
      <c r="E26" s="55"/>
      <c r="F26" s="55">
        <f t="shared" ref="F26:K26" si="21">F10*43560/86400/30</f>
        <v>0.61873854166666653</v>
      </c>
      <c r="G26" s="54">
        <f t="shared" si="21"/>
        <v>1.3591913194444447</v>
      </c>
      <c r="H26" s="53">
        <f t="shared" si="21"/>
        <v>0.74045277777777807</v>
      </c>
      <c r="I26" s="52">
        <f t="shared" si="21"/>
        <v>1.3591913194444447</v>
      </c>
      <c r="J26" s="57">
        <f t="shared" si="21"/>
        <v>-0.79612118055555536</v>
      </c>
      <c r="K26" s="58">
        <f t="shared" si="21"/>
        <v>1.4984953703703705</v>
      </c>
      <c r="L26" s="55"/>
      <c r="M26" s="55">
        <f t="shared" ref="M26:R26" si="22">M10*43560/86400/30</f>
        <v>0.15850439814814815</v>
      </c>
      <c r="N26" s="54">
        <f t="shared" si="22"/>
        <v>1.0578256944444446</v>
      </c>
      <c r="O26" s="53">
        <f t="shared" si="22"/>
        <v>0.89932129629629654</v>
      </c>
      <c r="P26" s="52">
        <f t="shared" si="22"/>
        <v>1.0578256944444446</v>
      </c>
      <c r="Q26" s="57">
        <f t="shared" si="22"/>
        <v>-0.44066967592592576</v>
      </c>
      <c r="R26" s="56">
        <f t="shared" si="22"/>
        <v>1.7309722222222221</v>
      </c>
      <c r="S26" s="55"/>
      <c r="T26" s="55">
        <f>T10*43560/86400/30</f>
        <v>0.52366111111111102</v>
      </c>
      <c r="U26" s="54">
        <f>U10*43560/86400/30</f>
        <v>1.6007291666666668</v>
      </c>
      <c r="V26" s="53">
        <f>V10*43560/86400/30</f>
        <v>1.0770680555555558</v>
      </c>
      <c r="W26" s="52">
        <f>W10*43560/86400/30</f>
        <v>1.6007291666666668</v>
      </c>
      <c r="X26" s="51">
        <f>X10*43560/86400/30</f>
        <v>-0.13024305555555554</v>
      </c>
    </row>
    <row r="27" spans="1:24" x14ac:dyDescent="0.2">
      <c r="A27" s="73" t="s">
        <v>18</v>
      </c>
      <c r="B27" s="72"/>
      <c r="C27" s="71">
        <v>0.5</v>
      </c>
      <c r="D27" s="70">
        <f>D11*43560/86400/31</f>
        <v>3.4844422043010752</v>
      </c>
      <c r="E27" s="67"/>
      <c r="F27" s="67">
        <f t="shared" ref="F27:K27" si="23">F11*43560/86400/31</f>
        <v>1.0870890456989248</v>
      </c>
      <c r="G27" s="66">
        <f t="shared" si="23"/>
        <v>1.0399657258064516</v>
      </c>
      <c r="H27" s="65">
        <f t="shared" si="23"/>
        <v>-4.7123319892473134E-2</v>
      </c>
      <c r="I27" s="64">
        <f t="shared" si="23"/>
        <v>1.0399657258064516</v>
      </c>
      <c r="J27" s="69">
        <f t="shared" si="23"/>
        <v>-2.4444764784946238</v>
      </c>
      <c r="K27" s="70">
        <f t="shared" si="23"/>
        <v>2.8989583333333337</v>
      </c>
      <c r="L27" s="67"/>
      <c r="M27" s="67">
        <f t="shared" ref="M27:R27" si="24">M11*43560/86400/31</f>
        <v>0</v>
      </c>
      <c r="N27" s="66">
        <f t="shared" si="24"/>
        <v>0.85597199820788528</v>
      </c>
      <c r="O27" s="65">
        <f t="shared" si="24"/>
        <v>0.85597199820788528</v>
      </c>
      <c r="P27" s="64">
        <f t="shared" si="24"/>
        <v>0.85597199820788528</v>
      </c>
      <c r="Q27" s="69">
        <f t="shared" si="24"/>
        <v>-2.0429863351254482</v>
      </c>
      <c r="R27" s="68">
        <f t="shared" si="24"/>
        <v>2.1467741935483868</v>
      </c>
      <c r="S27" s="67"/>
      <c r="T27" s="67">
        <f>T11*43560/86400/31</f>
        <v>0</v>
      </c>
      <c r="U27" s="66">
        <f>U11*43560/86400/31</f>
        <v>0.49993817204301072</v>
      </c>
      <c r="V27" s="65">
        <f>V11*43560/86400/31</f>
        <v>0.49993817204301072</v>
      </c>
      <c r="W27" s="64">
        <f>W11*43560/86400/31</f>
        <v>0.49993817204301072</v>
      </c>
      <c r="X27" s="63">
        <f>X11*43560/86400/31</f>
        <v>-1.6468360215053766</v>
      </c>
    </row>
    <row r="28" spans="1:24" x14ac:dyDescent="0.2">
      <c r="A28" s="73" t="s">
        <v>17</v>
      </c>
      <c r="B28" s="72"/>
      <c r="C28" s="71">
        <v>0.4</v>
      </c>
      <c r="D28" s="70">
        <f>D12*43560/86400/30</f>
        <v>4.1383680555555555</v>
      </c>
      <c r="E28" s="67"/>
      <c r="F28" s="67">
        <f t="shared" ref="F28:K28" si="25">F12*43560/86400/30</f>
        <v>1.0744631944444445</v>
      </c>
      <c r="G28" s="66">
        <f t="shared" si="25"/>
        <v>0.39997222222222223</v>
      </c>
      <c r="H28" s="65">
        <f t="shared" si="25"/>
        <v>-0.67449097222222243</v>
      </c>
      <c r="I28" s="64">
        <f t="shared" si="25"/>
        <v>0.39997222222222223</v>
      </c>
      <c r="J28" s="69">
        <f t="shared" si="25"/>
        <v>-3.7383958333333336</v>
      </c>
      <c r="K28" s="70">
        <f t="shared" si="25"/>
        <v>2.57125</v>
      </c>
      <c r="L28" s="67"/>
      <c r="M28" s="67">
        <f t="shared" ref="M28:R28" si="26">M12*43560/86400/30</f>
        <v>0</v>
      </c>
      <c r="N28" s="66">
        <f t="shared" si="26"/>
        <v>0.39997222222222234</v>
      </c>
      <c r="O28" s="65">
        <f t="shared" si="26"/>
        <v>0.39997222222222234</v>
      </c>
      <c r="P28" s="64">
        <f t="shared" si="26"/>
        <v>0.39997222222222234</v>
      </c>
      <c r="Q28" s="69">
        <f t="shared" si="26"/>
        <v>-2.1712777777777772</v>
      </c>
      <c r="R28" s="68">
        <f t="shared" si="26"/>
        <v>1.3318402777777778</v>
      </c>
      <c r="S28" s="67"/>
      <c r="T28" s="67">
        <f>T12*43560/86400/30</f>
        <v>0</v>
      </c>
      <c r="U28" s="66">
        <f>U12*43560/86400/30</f>
        <v>0.39997222222222223</v>
      </c>
      <c r="V28" s="65">
        <f>V12*43560/86400/30</f>
        <v>0.39997222222222223</v>
      </c>
      <c r="W28" s="64">
        <f>W12*43560/86400/30</f>
        <v>0.39997222222222223</v>
      </c>
      <c r="X28" s="63">
        <f>X12*43560/86400/30</f>
        <v>-0.93186805555555563</v>
      </c>
    </row>
    <row r="29" spans="1:24" x14ac:dyDescent="0.2">
      <c r="A29" s="73" t="s">
        <v>16</v>
      </c>
      <c r="B29" s="72"/>
      <c r="C29" s="71">
        <v>0.4</v>
      </c>
      <c r="D29" s="70">
        <f>D13*43560/86400/31</f>
        <v>2.1101814516129034</v>
      </c>
      <c r="E29" s="67"/>
      <c r="F29" s="67">
        <f t="shared" ref="F29:K30" si="27">F13*43560/86400/31</f>
        <v>0</v>
      </c>
      <c r="G29" s="66">
        <f t="shared" si="27"/>
        <v>0.40008064516129033</v>
      </c>
      <c r="H29" s="65">
        <f t="shared" si="27"/>
        <v>0.40008064516129033</v>
      </c>
      <c r="I29" s="64">
        <f t="shared" si="27"/>
        <v>0.40008064516129033</v>
      </c>
      <c r="J29" s="69">
        <f t="shared" si="27"/>
        <v>-1.710100806451613</v>
      </c>
      <c r="K29" s="70">
        <f t="shared" si="27"/>
        <v>1.4406698028673834</v>
      </c>
      <c r="L29" s="67"/>
      <c r="M29" s="67">
        <f t="shared" ref="M29:R30" si="28">M13*43560/86400/31</f>
        <v>0</v>
      </c>
      <c r="N29" s="66">
        <f t="shared" si="28"/>
        <v>0.40008064516129033</v>
      </c>
      <c r="O29" s="65">
        <f t="shared" si="28"/>
        <v>0.40008064516129033</v>
      </c>
      <c r="P29" s="64">
        <f t="shared" si="28"/>
        <v>0.40008064516129033</v>
      </c>
      <c r="Q29" s="69">
        <f t="shared" si="28"/>
        <v>-1.0405891577060933</v>
      </c>
      <c r="R29" s="68">
        <f t="shared" si="28"/>
        <v>1.0408602150537634</v>
      </c>
      <c r="S29" s="67"/>
      <c r="T29" s="67">
        <f t="shared" ref="T29:X30" si="29">T13*43560/86400/31</f>
        <v>0</v>
      </c>
      <c r="U29" s="66">
        <f t="shared" si="29"/>
        <v>0.40008064516129033</v>
      </c>
      <c r="V29" s="65">
        <f t="shared" si="29"/>
        <v>0.40008064516129033</v>
      </c>
      <c r="W29" s="64">
        <f t="shared" si="29"/>
        <v>0.40008064516129033</v>
      </c>
      <c r="X29" s="63">
        <f t="shared" si="29"/>
        <v>-0.64077956989247309</v>
      </c>
    </row>
    <row r="30" spans="1:24" x14ac:dyDescent="0.2">
      <c r="A30" s="73" t="s">
        <v>15</v>
      </c>
      <c r="B30" s="72"/>
      <c r="C30" s="71">
        <v>0.4</v>
      </c>
      <c r="D30" s="70">
        <f>D14*43560/86400/31</f>
        <v>1.5409610215053764</v>
      </c>
      <c r="E30" s="67"/>
      <c r="F30" s="67">
        <f t="shared" si="27"/>
        <v>0</v>
      </c>
      <c r="G30" s="66">
        <f t="shared" si="27"/>
        <v>0.40008064516129033</v>
      </c>
      <c r="H30" s="65">
        <f t="shared" si="27"/>
        <v>0.40008064516129033</v>
      </c>
      <c r="I30" s="64">
        <f t="shared" si="27"/>
        <v>0.40008064516129033</v>
      </c>
      <c r="J30" s="69">
        <f t="shared" si="27"/>
        <v>-1.1408803763440862</v>
      </c>
      <c r="K30" s="70">
        <f t="shared" si="27"/>
        <v>1.2522849462365591</v>
      </c>
      <c r="L30" s="67"/>
      <c r="M30" s="67">
        <f t="shared" si="28"/>
        <v>0</v>
      </c>
      <c r="N30" s="66">
        <f t="shared" si="28"/>
        <v>0.40008064516129033</v>
      </c>
      <c r="O30" s="65">
        <f t="shared" si="28"/>
        <v>0.40008064516129033</v>
      </c>
      <c r="P30" s="64">
        <f t="shared" si="28"/>
        <v>0.40008064516129033</v>
      </c>
      <c r="Q30" s="69">
        <f t="shared" si="28"/>
        <v>-0.85220430107526901</v>
      </c>
      <c r="R30" s="68">
        <f t="shared" si="28"/>
        <v>0.81723790322580647</v>
      </c>
      <c r="S30" s="67"/>
      <c r="T30" s="67">
        <f t="shared" si="29"/>
        <v>0</v>
      </c>
      <c r="U30" s="66">
        <f t="shared" si="29"/>
        <v>0.40008064516129033</v>
      </c>
      <c r="V30" s="65">
        <f t="shared" si="29"/>
        <v>0.40008064516129033</v>
      </c>
      <c r="W30" s="64">
        <f t="shared" si="29"/>
        <v>0.40008064516129033</v>
      </c>
      <c r="X30" s="63">
        <f t="shared" si="29"/>
        <v>-0.41715725806451615</v>
      </c>
    </row>
    <row r="31" spans="1:24" x14ac:dyDescent="0.2">
      <c r="A31" s="50" t="s">
        <v>14</v>
      </c>
      <c r="B31" s="49"/>
      <c r="C31" s="48">
        <v>0.3</v>
      </c>
      <c r="D31" s="47">
        <f>D15*43560/86400/30</f>
        <v>1.3192361111111111</v>
      </c>
      <c r="E31" s="44"/>
      <c r="F31" s="44">
        <f t="shared" ref="F31:K31" si="30">F15*43560/86400/30</f>
        <v>5.0416666666666665E-4</v>
      </c>
      <c r="G31" s="43">
        <f t="shared" si="30"/>
        <v>0.29997916666666669</v>
      </c>
      <c r="H31" s="42">
        <f t="shared" si="30"/>
        <v>0.29947500000000005</v>
      </c>
      <c r="I31" s="41">
        <f t="shared" si="30"/>
        <v>0.29997916666666669</v>
      </c>
      <c r="J31" s="46">
        <f t="shared" si="30"/>
        <v>-1.0192569444444444</v>
      </c>
      <c r="K31" s="47">
        <f t="shared" si="30"/>
        <v>0.98452546296296295</v>
      </c>
      <c r="L31" s="44"/>
      <c r="M31" s="44">
        <f t="shared" ref="M31:R31" si="31">M15*43560/86400/30</f>
        <v>0</v>
      </c>
      <c r="N31" s="43">
        <f t="shared" si="31"/>
        <v>0.29997916666666663</v>
      </c>
      <c r="O31" s="42">
        <f t="shared" si="31"/>
        <v>0.29997916666666663</v>
      </c>
      <c r="P31" s="41">
        <f t="shared" si="31"/>
        <v>0.29997916666666663</v>
      </c>
      <c r="Q31" s="46">
        <f t="shared" si="31"/>
        <v>-0.68454629629629637</v>
      </c>
      <c r="R31" s="45">
        <f t="shared" si="31"/>
        <v>0.78145833333333337</v>
      </c>
      <c r="S31" s="44"/>
      <c r="T31" s="44">
        <f>T15*43560/86400/30</f>
        <v>0</v>
      </c>
      <c r="U31" s="43">
        <f>U15*43560/86400/30</f>
        <v>0.29997916666666669</v>
      </c>
      <c r="V31" s="42">
        <f>V15*43560/86400/30</f>
        <v>0.29997916666666669</v>
      </c>
      <c r="W31" s="41">
        <f>W15*43560/86400/30</f>
        <v>0.29997916666666669</v>
      </c>
      <c r="X31" s="40">
        <f>X15*43560/86400/30</f>
        <v>-0.48147916666666668</v>
      </c>
    </row>
    <row r="32" spans="1:24" x14ac:dyDescent="0.2">
      <c r="A32" s="62" t="s">
        <v>13</v>
      </c>
      <c r="B32" s="27"/>
      <c r="C32" s="26">
        <v>0.3</v>
      </c>
      <c r="D32" s="25">
        <f>D16*43560/86400/31</f>
        <v>1.0408602150537634</v>
      </c>
      <c r="E32" s="22"/>
      <c r="F32" s="22">
        <f t="shared" ref="F32:K32" si="32">F16*43560/86400/31</f>
        <v>0</v>
      </c>
      <c r="G32" s="21">
        <f t="shared" si="32"/>
        <v>0.30006048387096779</v>
      </c>
      <c r="H32" s="20">
        <f t="shared" si="32"/>
        <v>0.30006048387096779</v>
      </c>
      <c r="I32" s="19">
        <f t="shared" si="32"/>
        <v>0.30006048387096779</v>
      </c>
      <c r="J32" s="24">
        <f t="shared" si="32"/>
        <v>-0.74079973118279563</v>
      </c>
      <c r="K32" s="25">
        <f t="shared" si="32"/>
        <v>0.9785170250896057</v>
      </c>
      <c r="L32" s="22"/>
      <c r="M32" s="22">
        <f t="shared" ref="M32:R32" si="33">M16*43560/86400/31</f>
        <v>0</v>
      </c>
      <c r="N32" s="21">
        <f t="shared" si="33"/>
        <v>0.31262399193548379</v>
      </c>
      <c r="O32" s="20">
        <f t="shared" si="33"/>
        <v>0.31262399193548379</v>
      </c>
      <c r="P32" s="19">
        <f t="shared" si="33"/>
        <v>0.31262399193548379</v>
      </c>
      <c r="Q32" s="24">
        <f t="shared" si="33"/>
        <v>-0.66589303315412196</v>
      </c>
      <c r="R32" s="23">
        <f t="shared" si="33"/>
        <v>0.8335013440860215</v>
      </c>
      <c r="S32" s="22"/>
      <c r="T32" s="22">
        <f>T16*43560/86400/31</f>
        <v>0</v>
      </c>
      <c r="U32" s="21">
        <f>U16*43560/86400/31</f>
        <v>0.30006048387096779</v>
      </c>
      <c r="V32" s="20">
        <f>V16*43560/86400/31</f>
        <v>0.30006048387096779</v>
      </c>
      <c r="W32" s="19">
        <f>W16*43560/86400/31</f>
        <v>0.30006048387096779</v>
      </c>
      <c r="X32" s="18">
        <f>X16*43560/86400/31</f>
        <v>-0.53344086021505377</v>
      </c>
    </row>
    <row r="33" spans="1:24" x14ac:dyDescent="0.2">
      <c r="A33" s="61" t="s">
        <v>12</v>
      </c>
      <c r="B33" s="60"/>
      <c r="C33" s="59">
        <v>0.3</v>
      </c>
      <c r="D33" s="58">
        <f>D17*43560/86400/30</f>
        <v>1.0503472222222223</v>
      </c>
      <c r="E33" s="55"/>
      <c r="F33" s="55">
        <f t="shared" ref="F33:K33" si="34">F17*43560/86400/30</f>
        <v>0</v>
      </c>
      <c r="G33" s="54">
        <f t="shared" si="34"/>
        <v>0.29997916666666669</v>
      </c>
      <c r="H33" s="53">
        <f t="shared" si="34"/>
        <v>0.29997916666666669</v>
      </c>
      <c r="I33" s="52">
        <f t="shared" si="34"/>
        <v>0.29997916666666669</v>
      </c>
      <c r="J33" s="57">
        <f t="shared" si="34"/>
        <v>-0.75036805555555552</v>
      </c>
      <c r="K33" s="58">
        <f t="shared" si="34"/>
        <v>0.95511574074074079</v>
      </c>
      <c r="L33" s="55"/>
      <c r="M33" s="55">
        <f t="shared" ref="M33:R33" si="35">M17*43560/86400/30</f>
        <v>0</v>
      </c>
      <c r="N33" s="54">
        <f t="shared" si="35"/>
        <v>0.46061226851851872</v>
      </c>
      <c r="O33" s="53">
        <f t="shared" si="35"/>
        <v>0.46061226851851872</v>
      </c>
      <c r="P33" s="52">
        <f t="shared" si="35"/>
        <v>0.46061226851851872</v>
      </c>
      <c r="Q33" s="57">
        <f t="shared" si="35"/>
        <v>-0.49450347222222213</v>
      </c>
      <c r="R33" s="56">
        <f t="shared" si="35"/>
        <v>0.80666666666666664</v>
      </c>
      <c r="S33" s="55"/>
      <c r="T33" s="55">
        <f>T17*43560/86400/30</f>
        <v>0</v>
      </c>
      <c r="U33" s="54">
        <f>U17*43560/86400/30</f>
        <v>0.29997916666666669</v>
      </c>
      <c r="V33" s="53">
        <f>V17*43560/86400/30</f>
        <v>0.29997916666666669</v>
      </c>
      <c r="W33" s="52">
        <f>W17*43560/86400/30</f>
        <v>0.29997916666666669</v>
      </c>
      <c r="X33" s="51">
        <f>X17*43560/86400/30</f>
        <v>-0.50668750000000007</v>
      </c>
    </row>
    <row r="34" spans="1:24" ht="13.5" thickBot="1" x14ac:dyDescent="0.25">
      <c r="A34" s="50" t="s">
        <v>11</v>
      </c>
      <c r="B34" s="49"/>
      <c r="C34" s="48">
        <v>0.3</v>
      </c>
      <c r="D34" s="47">
        <f>D18*43560/86400/31</f>
        <v>0.87415994623655913</v>
      </c>
      <c r="E34" s="44"/>
      <c r="F34" s="44">
        <f t="shared" ref="F34:K34" si="36">F18*43560/86400/31</f>
        <v>0.22768817204301076</v>
      </c>
      <c r="G34" s="43">
        <f t="shared" si="36"/>
        <v>0.39215221774193543</v>
      </c>
      <c r="H34" s="42">
        <f t="shared" si="36"/>
        <v>0.16446404569892467</v>
      </c>
      <c r="I34" s="41">
        <f t="shared" si="36"/>
        <v>0.39215221774193543</v>
      </c>
      <c r="J34" s="46">
        <f t="shared" si="36"/>
        <v>-0.48200772849462376</v>
      </c>
      <c r="K34" s="47">
        <f t="shared" si="36"/>
        <v>0.89584453405017928</v>
      </c>
      <c r="L34" s="44"/>
      <c r="M34" s="44">
        <f t="shared" ref="M34:R34" si="37">M18*43560/86400/31</f>
        <v>1.0869399641577061E-2</v>
      </c>
      <c r="N34" s="43">
        <f t="shared" si="37"/>
        <v>0.53906530017921128</v>
      </c>
      <c r="O34" s="42">
        <f t="shared" si="37"/>
        <v>0.52819590053763421</v>
      </c>
      <c r="P34" s="41">
        <f t="shared" si="37"/>
        <v>0.53906530017921128</v>
      </c>
      <c r="Q34" s="46">
        <f t="shared" si="37"/>
        <v>-0.35677923387096799</v>
      </c>
      <c r="R34" s="45">
        <f t="shared" si="37"/>
        <v>0.7847110215053763</v>
      </c>
      <c r="S34" s="44"/>
      <c r="T34" s="44">
        <f>T18*43560/86400/31</f>
        <v>0</v>
      </c>
      <c r="U34" s="43">
        <f>U18*43560/86400/31</f>
        <v>0.30006048387096779</v>
      </c>
      <c r="V34" s="42">
        <f>V18*43560/86400/31</f>
        <v>0.30006048387096779</v>
      </c>
      <c r="W34" s="41">
        <f>W18*43560/86400/31</f>
        <v>0.30006048387096779</v>
      </c>
      <c r="X34" s="40">
        <f>X18*43560/86400/31</f>
        <v>-0.48465053763440857</v>
      </c>
    </row>
    <row r="35" spans="1:24" x14ac:dyDescent="0.2">
      <c r="A35" s="39" t="s">
        <v>10</v>
      </c>
      <c r="B35" s="38"/>
      <c r="C35" s="37">
        <f>AVERAGE(C23:C34)</f>
        <v>0.44999999999999996</v>
      </c>
      <c r="D35" s="36">
        <f>D19*43560/86400/365</f>
        <v>1.7107134703196349</v>
      </c>
      <c r="E35" s="33"/>
      <c r="F35" s="33">
        <f t="shared" ref="F35:K35" si="38">F19*43560/86400/365</f>
        <v>0.33468724315068493</v>
      </c>
      <c r="G35" s="32">
        <f t="shared" si="38"/>
        <v>0.59891201484018275</v>
      </c>
      <c r="H35" s="31">
        <f t="shared" si="38"/>
        <v>0.26422477168949771</v>
      </c>
      <c r="I35" s="30">
        <f t="shared" si="38"/>
        <v>0.59891201484018275</v>
      </c>
      <c r="J35" s="35">
        <f t="shared" si="38"/>
        <v>-1.111801455479452</v>
      </c>
      <c r="K35" s="36">
        <f t="shared" si="38"/>
        <v>1.3321280441400307</v>
      </c>
      <c r="L35" s="33"/>
      <c r="M35" s="33">
        <f t="shared" ref="M35:R35" si="39">M19*43560/86400/365</f>
        <v>8.518690068493151E-2</v>
      </c>
      <c r="N35" s="32">
        <f t="shared" si="39"/>
        <v>0.56963926940639287</v>
      </c>
      <c r="O35" s="31">
        <f t="shared" si="39"/>
        <v>0.48445236872146125</v>
      </c>
      <c r="P35" s="30">
        <f t="shared" si="39"/>
        <v>0.56963926940639287</v>
      </c>
      <c r="Q35" s="35">
        <f t="shared" si="39"/>
        <v>-0.76248877473363774</v>
      </c>
      <c r="R35" s="34">
        <f t="shared" si="39"/>
        <v>1.0508076484018265</v>
      </c>
      <c r="S35" s="33"/>
      <c r="T35" s="33">
        <f>T19*43560/86400/365</f>
        <v>9.2421347031963461E-2</v>
      </c>
      <c r="U35" s="32">
        <f>U19*43560/86400/365</f>
        <v>0.54213456050228326</v>
      </c>
      <c r="V35" s="31">
        <f>V19*43560/86400/365</f>
        <v>0.44971321347031967</v>
      </c>
      <c r="W35" s="30">
        <f>W19*43560/86400/365</f>
        <v>0.54213456050228326</v>
      </c>
      <c r="X35" s="29">
        <f>X19*43560/86400/365</f>
        <v>-0.50867308789954335</v>
      </c>
    </row>
    <row r="36" spans="1:24" x14ac:dyDescent="0.2">
      <c r="A36" s="28" t="s">
        <v>9</v>
      </c>
      <c r="B36" s="27"/>
      <c r="C36" s="26">
        <f>AVERAGE(C26:C31)</f>
        <v>0.46666666666666662</v>
      </c>
      <c r="D36" s="25">
        <f>D20*43560/86400/183</f>
        <v>2.4567793715846995</v>
      </c>
      <c r="E36" s="22"/>
      <c r="F36" s="22">
        <f t="shared" ref="F36:K36" si="40">F20*43560/86400/183</f>
        <v>0.46180840163934422</v>
      </c>
      <c r="G36" s="21">
        <f t="shared" si="40"/>
        <v>0.64927988387978153</v>
      </c>
      <c r="H36" s="20">
        <f t="shared" si="40"/>
        <v>0.18747148224043722</v>
      </c>
      <c r="I36" s="19">
        <f t="shared" si="40"/>
        <v>0.64927988387978153</v>
      </c>
      <c r="J36" s="24">
        <f t="shared" si="40"/>
        <v>-1.8074994877049178</v>
      </c>
      <c r="K36" s="25">
        <f t="shared" si="40"/>
        <v>1.7758329538554947</v>
      </c>
      <c r="L36" s="22"/>
      <c r="M36" s="22">
        <f t="shared" ref="M36:R36" si="41">M20*43560/86400/183</f>
        <v>2.598432756527019E-2</v>
      </c>
      <c r="N36" s="21">
        <f t="shared" si="41"/>
        <v>0.56870734669095324</v>
      </c>
      <c r="O36" s="20">
        <f t="shared" si="41"/>
        <v>0.54272301912568321</v>
      </c>
      <c r="P36" s="19">
        <f t="shared" si="41"/>
        <v>0.56870734669095324</v>
      </c>
      <c r="Q36" s="24">
        <f t="shared" si="41"/>
        <v>-1.2071256071645415</v>
      </c>
      <c r="R36" s="23">
        <f t="shared" si="41"/>
        <v>1.3086293260473587</v>
      </c>
      <c r="S36" s="22"/>
      <c r="T36" s="22">
        <f>T20*43560/86400/183</f>
        <v>8.5846083788706729E-2</v>
      </c>
      <c r="U36" s="21">
        <f>U20*43560/86400/183</f>
        <v>0.59739617486338792</v>
      </c>
      <c r="V36" s="20">
        <f>V20*43560/86400/183</f>
        <v>0.51155009107468119</v>
      </c>
      <c r="W36" s="19">
        <f>W20*43560/86400/183</f>
        <v>0.59739617486338792</v>
      </c>
      <c r="X36" s="18">
        <f>X20*43560/86400/183</f>
        <v>-0.71123315118397101</v>
      </c>
    </row>
    <row r="37" spans="1:24" ht="13.5" thickBot="1" x14ac:dyDescent="0.25">
      <c r="A37" s="17" t="s">
        <v>8</v>
      </c>
      <c r="B37" s="16"/>
      <c r="C37" s="15">
        <f>AVERAGE(C32:C34,C23:C25)</f>
        <v>0.43333333333333329</v>
      </c>
      <c r="D37" s="14">
        <f>D21*43560/86400/182</f>
        <v>0.96054830586080586</v>
      </c>
      <c r="E37" s="11"/>
      <c r="F37" s="11">
        <f t="shared" ref="F37:K37" si="42">F21*43560/86400/182</f>
        <v>0.20686761675824175</v>
      </c>
      <c r="G37" s="10">
        <f t="shared" si="42"/>
        <v>0.54826739926739909</v>
      </c>
      <c r="H37" s="9">
        <f t="shared" si="42"/>
        <v>0.34139978250915748</v>
      </c>
      <c r="I37" s="8">
        <f t="shared" si="42"/>
        <v>0.54826739926739909</v>
      </c>
      <c r="J37" s="13">
        <f t="shared" si="42"/>
        <v>-0.41228090659340672</v>
      </c>
      <c r="K37" s="14">
        <f t="shared" si="42"/>
        <v>0.88598519536019538</v>
      </c>
      <c r="L37" s="11"/>
      <c r="M37" s="11">
        <f t="shared" ref="M37:R37" si="43">M21*43560/86400/182</f>
        <v>0.14471476266788769</v>
      </c>
      <c r="N37" s="10">
        <f t="shared" si="43"/>
        <v>0.57057631257631247</v>
      </c>
      <c r="O37" s="9">
        <f t="shared" si="43"/>
        <v>0.4258615499084249</v>
      </c>
      <c r="P37" s="8">
        <f t="shared" si="43"/>
        <v>0.57057631257631247</v>
      </c>
      <c r="Q37" s="13">
        <f t="shared" si="43"/>
        <v>-0.31540888278388279</v>
      </c>
      <c r="R37" s="12">
        <f t="shared" si="43"/>
        <v>0.79156936813186818</v>
      </c>
      <c r="S37" s="11"/>
      <c r="T37" s="11">
        <f>T21*43560/86400/182</f>
        <v>9.903273809523809E-2</v>
      </c>
      <c r="U37" s="10">
        <f>U21*43560/86400/182</f>
        <v>0.48656931089743577</v>
      </c>
      <c r="V37" s="9">
        <f>V21*43560/86400/182</f>
        <v>0.38753657280219772</v>
      </c>
      <c r="W37" s="8">
        <f>W21*43560/86400/182</f>
        <v>0.48656931089743577</v>
      </c>
      <c r="X37" s="7">
        <f>X21*43560/86400/182</f>
        <v>-0.3050000572344323</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'8100'!$A$1</f>
        <v>&lt;SITE CATEGORY: PRIMARY/SECONDARY&gt;</v>
      </c>
      <c r="C1" s="129"/>
      <c r="D1" s="129"/>
      <c r="E1" s="129"/>
      <c r="F1" s="129"/>
      <c r="G1" s="129"/>
      <c r="H1" s="129"/>
      <c r="I1" s="129"/>
      <c r="J1" s="129"/>
      <c r="K1" s="129"/>
      <c r="L1" s="129"/>
      <c r="M1" s="129"/>
      <c r="N1" s="129"/>
      <c r="O1" s="129"/>
    </row>
    <row r="2" spans="2:15" ht="23.25" x14ac:dyDescent="0.35">
      <c r="B2" s="130" t="str">
        <f>'8100'!A2</f>
        <v>HYDROSS MODEL NODE — Centipede Creek bl Twin Feeder Canal (#8100)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106</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385</v>
      </c>
      <c r="C5" s="92">
        <v>3284</v>
      </c>
      <c r="D5" s="89">
        <v>2818.4225000000001</v>
      </c>
      <c r="E5" s="88">
        <v>1000</v>
      </c>
      <c r="F5" s="87">
        <f t="shared" ref="F5:F16" si="0">E5-D5</f>
        <v>-1818.4225000000001</v>
      </c>
      <c r="G5" s="92">
        <v>1195.5</v>
      </c>
      <c r="H5" s="89">
        <v>1110.0491666666667</v>
      </c>
      <c r="I5" s="88">
        <v>797.81333333333339</v>
      </c>
      <c r="J5" s="361">
        <f t="shared" ref="J5:J16" si="1">I5-H5</f>
        <v>-312.23583333333329</v>
      </c>
      <c r="K5" s="90">
        <v>1603.5</v>
      </c>
      <c r="L5" s="89">
        <v>1397.845</v>
      </c>
      <c r="M5" s="88">
        <v>745</v>
      </c>
      <c r="N5" s="360">
        <f t="shared" ref="N5:N16" si="2">M5-L5</f>
        <v>-652.84500000000003</v>
      </c>
    </row>
    <row r="6" spans="1:15" x14ac:dyDescent="0.2">
      <c r="A6" s="73" t="s">
        <v>21</v>
      </c>
      <c r="B6" s="355">
        <v>385</v>
      </c>
      <c r="C6" s="70">
        <v>3530.25</v>
      </c>
      <c r="D6" s="67">
        <v>3125.73</v>
      </c>
      <c r="E6" s="66">
        <v>1000</v>
      </c>
      <c r="F6" s="65">
        <f t="shared" si="0"/>
        <v>-2125.73</v>
      </c>
      <c r="G6" s="70">
        <v>1320.5</v>
      </c>
      <c r="H6" s="67">
        <v>1270.9008333333334</v>
      </c>
      <c r="I6" s="66">
        <v>858.85833333333323</v>
      </c>
      <c r="J6" s="353">
        <f t="shared" si="1"/>
        <v>-412.04250000000013</v>
      </c>
      <c r="K6" s="68">
        <v>1528.5</v>
      </c>
      <c r="L6" s="67">
        <v>1872.45</v>
      </c>
      <c r="M6" s="66">
        <v>745</v>
      </c>
      <c r="N6" s="352">
        <f t="shared" si="2"/>
        <v>-1127.45</v>
      </c>
    </row>
    <row r="7" spans="1:15" x14ac:dyDescent="0.2">
      <c r="A7" s="84" t="s">
        <v>20</v>
      </c>
      <c r="B7" s="359">
        <v>385</v>
      </c>
      <c r="C7" s="81">
        <v>3942.25</v>
      </c>
      <c r="D7" s="78">
        <v>3255.9950000000003</v>
      </c>
      <c r="E7" s="77">
        <v>490</v>
      </c>
      <c r="F7" s="76">
        <f t="shared" si="0"/>
        <v>-2765.9950000000003</v>
      </c>
      <c r="G7" s="81">
        <v>1497.5</v>
      </c>
      <c r="H7" s="78">
        <v>1411.0533333333333</v>
      </c>
      <c r="I7" s="77">
        <v>532.5</v>
      </c>
      <c r="J7" s="357">
        <f t="shared" si="1"/>
        <v>-878.55333333333328</v>
      </c>
      <c r="K7" s="79">
        <v>1649.25</v>
      </c>
      <c r="L7" s="78">
        <v>1592.6950000000002</v>
      </c>
      <c r="M7" s="77">
        <v>490</v>
      </c>
      <c r="N7" s="356">
        <f t="shared" si="2"/>
        <v>-1102.6950000000002</v>
      </c>
    </row>
    <row r="8" spans="1:15" x14ac:dyDescent="0.2">
      <c r="A8" s="61" t="s">
        <v>19</v>
      </c>
      <c r="B8" s="343">
        <v>385</v>
      </c>
      <c r="C8" s="58">
        <v>2364</v>
      </c>
      <c r="D8" s="55">
        <v>2126.2750000000001</v>
      </c>
      <c r="E8" s="54">
        <v>490</v>
      </c>
      <c r="F8" s="53">
        <f t="shared" si="0"/>
        <v>-1636.2750000000001</v>
      </c>
      <c r="G8" s="58">
        <v>1142.5833333333333</v>
      </c>
      <c r="H8" s="55">
        <v>1146.75</v>
      </c>
      <c r="I8" s="54">
        <v>771.7883333333333</v>
      </c>
      <c r="J8" s="341">
        <f t="shared" si="1"/>
        <v>-374.9616666666667</v>
      </c>
      <c r="K8" s="56">
        <v>1977.5</v>
      </c>
      <c r="L8" s="55">
        <v>1977.5</v>
      </c>
      <c r="M8" s="54">
        <v>1550.43</v>
      </c>
      <c r="N8" s="340">
        <f t="shared" si="2"/>
        <v>-427.06999999999994</v>
      </c>
    </row>
    <row r="9" spans="1:15" x14ac:dyDescent="0.2">
      <c r="A9" s="73" t="s">
        <v>18</v>
      </c>
      <c r="B9" s="355">
        <v>385</v>
      </c>
      <c r="C9" s="70">
        <v>4826.5</v>
      </c>
      <c r="D9" s="67">
        <v>4812.7674999999999</v>
      </c>
      <c r="E9" s="66">
        <v>1169.58</v>
      </c>
      <c r="F9" s="65">
        <f t="shared" si="0"/>
        <v>-3643.1875</v>
      </c>
      <c r="G9" s="70">
        <v>3990.1666666666665</v>
      </c>
      <c r="H9" s="67">
        <v>4165.6583333333338</v>
      </c>
      <c r="I9" s="66">
        <v>2960.66</v>
      </c>
      <c r="J9" s="353">
        <f t="shared" si="1"/>
        <v>-1204.9983333333339</v>
      </c>
      <c r="K9" s="68">
        <v>5875</v>
      </c>
      <c r="L9" s="67">
        <v>5875</v>
      </c>
      <c r="M9" s="66">
        <v>3843.19</v>
      </c>
      <c r="N9" s="352">
        <f t="shared" si="2"/>
        <v>-2031.81</v>
      </c>
    </row>
    <row r="10" spans="1:15" x14ac:dyDescent="0.2">
      <c r="A10" s="73" t="s">
        <v>17</v>
      </c>
      <c r="B10" s="355">
        <v>385</v>
      </c>
      <c r="C10" s="70">
        <v>7590</v>
      </c>
      <c r="D10" s="67">
        <v>7956.25</v>
      </c>
      <c r="E10" s="66">
        <v>8645</v>
      </c>
      <c r="F10" s="65">
        <f t="shared" si="0"/>
        <v>688.75</v>
      </c>
      <c r="G10" s="70">
        <v>6484.833333333333</v>
      </c>
      <c r="H10" s="67">
        <v>6739.166666666667</v>
      </c>
      <c r="I10" s="66">
        <v>8009.9275000000007</v>
      </c>
      <c r="J10" s="353">
        <f t="shared" si="1"/>
        <v>1270.7608333333337</v>
      </c>
      <c r="K10" s="68">
        <v>7302.5</v>
      </c>
      <c r="L10" s="67">
        <v>8400</v>
      </c>
      <c r="M10" s="66">
        <v>6555.1625000000004</v>
      </c>
      <c r="N10" s="352">
        <f t="shared" si="2"/>
        <v>-1844.8374999999996</v>
      </c>
    </row>
    <row r="11" spans="1:15" x14ac:dyDescent="0.2">
      <c r="A11" s="73" t="s">
        <v>16</v>
      </c>
      <c r="B11" s="355">
        <v>385</v>
      </c>
      <c r="C11" s="70">
        <v>6845</v>
      </c>
      <c r="D11" s="67">
        <v>7323.75</v>
      </c>
      <c r="E11" s="66">
        <v>7500</v>
      </c>
      <c r="F11" s="65">
        <f t="shared" si="0"/>
        <v>176.25</v>
      </c>
      <c r="G11" s="70">
        <v>5956.666666666667</v>
      </c>
      <c r="H11" s="67">
        <v>6604.916666666667</v>
      </c>
      <c r="I11" s="66">
        <v>7110.5466666666662</v>
      </c>
      <c r="J11" s="353">
        <f t="shared" si="1"/>
        <v>505.6299999999992</v>
      </c>
      <c r="K11" s="68">
        <v>4610.75</v>
      </c>
      <c r="L11" s="67">
        <v>4610.75</v>
      </c>
      <c r="M11" s="66">
        <v>4276.51</v>
      </c>
      <c r="N11" s="352">
        <f t="shared" si="2"/>
        <v>-334.23999999999978</v>
      </c>
    </row>
    <row r="12" spans="1:15" x14ac:dyDescent="0.2">
      <c r="A12" s="73" t="s">
        <v>15</v>
      </c>
      <c r="B12" s="355">
        <v>385</v>
      </c>
      <c r="C12" s="70">
        <v>3740</v>
      </c>
      <c r="D12" s="67">
        <v>3795</v>
      </c>
      <c r="E12" s="66">
        <v>4000</v>
      </c>
      <c r="F12" s="65">
        <f t="shared" si="0"/>
        <v>205</v>
      </c>
      <c r="G12" s="70">
        <v>2123.25</v>
      </c>
      <c r="H12" s="67">
        <v>2223.8333333333335</v>
      </c>
      <c r="I12" s="66">
        <v>3666.0816666666665</v>
      </c>
      <c r="J12" s="353">
        <f t="shared" si="1"/>
        <v>1442.248333333333</v>
      </c>
      <c r="K12" s="68">
        <v>1222.25</v>
      </c>
      <c r="L12" s="67">
        <v>1222.25</v>
      </c>
      <c r="M12" s="66">
        <v>1860.9775</v>
      </c>
      <c r="N12" s="352">
        <f t="shared" si="2"/>
        <v>638.72749999999996</v>
      </c>
    </row>
    <row r="13" spans="1:15" x14ac:dyDescent="0.2">
      <c r="A13" s="50" t="s">
        <v>14</v>
      </c>
      <c r="B13" s="351">
        <v>385</v>
      </c>
      <c r="C13" s="47">
        <v>834.5</v>
      </c>
      <c r="D13" s="44">
        <v>834.5</v>
      </c>
      <c r="E13" s="43">
        <v>1228.0374999999999</v>
      </c>
      <c r="F13" s="42">
        <f t="shared" si="0"/>
        <v>393.53749999999991</v>
      </c>
      <c r="G13" s="47">
        <v>1117.0833333333333</v>
      </c>
      <c r="H13" s="44">
        <v>1097.3041666666666</v>
      </c>
      <c r="I13" s="43">
        <v>1331.6666666666667</v>
      </c>
      <c r="J13" s="349">
        <f t="shared" si="1"/>
        <v>234.36250000000018</v>
      </c>
      <c r="K13" s="45">
        <v>661.25</v>
      </c>
      <c r="L13" s="44">
        <v>661.25</v>
      </c>
      <c r="M13" s="43">
        <v>646.29500000000007</v>
      </c>
      <c r="N13" s="348">
        <f t="shared" si="2"/>
        <v>-14.954999999999927</v>
      </c>
    </row>
    <row r="14" spans="1:15" x14ac:dyDescent="0.2">
      <c r="A14" s="62" t="s">
        <v>13</v>
      </c>
      <c r="B14" s="347">
        <v>385</v>
      </c>
      <c r="C14" s="25">
        <v>956.25</v>
      </c>
      <c r="D14" s="22">
        <v>804.52499999999998</v>
      </c>
      <c r="E14" s="21">
        <v>872.5</v>
      </c>
      <c r="F14" s="20">
        <f t="shared" si="0"/>
        <v>67.975000000000023</v>
      </c>
      <c r="G14" s="25">
        <v>1166.25</v>
      </c>
      <c r="H14" s="22">
        <v>1175.5108333333335</v>
      </c>
      <c r="I14" s="21">
        <v>988.74249999999995</v>
      </c>
      <c r="J14" s="345">
        <f t="shared" si="1"/>
        <v>-186.76833333333354</v>
      </c>
      <c r="K14" s="23">
        <v>657.5</v>
      </c>
      <c r="L14" s="22">
        <v>629.73</v>
      </c>
      <c r="M14" s="21">
        <v>490</v>
      </c>
      <c r="N14" s="344">
        <f t="shared" si="2"/>
        <v>-139.73000000000002</v>
      </c>
    </row>
    <row r="15" spans="1:15" x14ac:dyDescent="0.2">
      <c r="A15" s="61" t="s">
        <v>12</v>
      </c>
      <c r="B15" s="343">
        <v>385</v>
      </c>
      <c r="C15" s="58">
        <v>1093.25</v>
      </c>
      <c r="D15" s="55">
        <v>1093.25</v>
      </c>
      <c r="E15" s="54">
        <v>1000</v>
      </c>
      <c r="F15" s="53">
        <f t="shared" si="0"/>
        <v>-93.25</v>
      </c>
      <c r="G15" s="58">
        <v>1448.8333333333333</v>
      </c>
      <c r="H15" s="55">
        <v>1393.0241666666668</v>
      </c>
      <c r="I15" s="54">
        <v>817.88749999999993</v>
      </c>
      <c r="J15" s="341">
        <f t="shared" si="1"/>
        <v>-575.13666666666688</v>
      </c>
      <c r="K15" s="56">
        <v>1013.75</v>
      </c>
      <c r="L15" s="55">
        <v>931.68499999999995</v>
      </c>
      <c r="M15" s="54">
        <v>490</v>
      </c>
      <c r="N15" s="340">
        <f t="shared" si="2"/>
        <v>-441.68499999999995</v>
      </c>
    </row>
    <row r="16" spans="1:15" ht="13.5" thickBot="1" x14ac:dyDescent="0.25">
      <c r="A16" s="339" t="s">
        <v>11</v>
      </c>
      <c r="B16" s="338">
        <v>385</v>
      </c>
      <c r="C16" s="14">
        <v>1575.25</v>
      </c>
      <c r="D16" s="11">
        <v>1313.635</v>
      </c>
      <c r="E16" s="10">
        <v>1000</v>
      </c>
      <c r="F16" s="9">
        <f t="shared" si="0"/>
        <v>-313.63499999999999</v>
      </c>
      <c r="G16" s="14">
        <v>1462.3333333333333</v>
      </c>
      <c r="H16" s="11">
        <v>1372.2616666666665</v>
      </c>
      <c r="I16" s="10">
        <v>801.88583333333338</v>
      </c>
      <c r="J16" s="336">
        <f t="shared" si="1"/>
        <v>-570.37583333333316</v>
      </c>
      <c r="K16" s="12">
        <v>1284.75</v>
      </c>
      <c r="L16" s="11">
        <v>1177.1849999999999</v>
      </c>
      <c r="M16" s="10">
        <v>490</v>
      </c>
      <c r="N16" s="335">
        <f t="shared" si="2"/>
        <v>-687.18499999999995</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A23:N23"/>
    <mergeCell ref="A25:N25"/>
    <mergeCell ref="A26:N26"/>
    <mergeCell ref="A27:N27"/>
    <mergeCell ref="A2:A4"/>
    <mergeCell ref="B2:B3"/>
    <mergeCell ref="B18:N18"/>
    <mergeCell ref="B19:N19"/>
    <mergeCell ref="A21:N21"/>
    <mergeCell ref="A22:N22"/>
  </mergeCells>
  <pageMargins left="0.7" right="0.3" top="0.3" bottom="0.7" header="0.3" footer="0.3"/>
  <pageSetup paperSize="3" orientation="landscape" r:id="rId1"/>
  <headerFooter>
    <oddFooter>&amp;L&amp;Z&amp;F
Tab: &amp;A&amp;R&amp;D &amp;T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McDonaldRes!$A$1</f>
        <v>McDonald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107</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1230</v>
      </c>
      <c r="C5" s="92">
        <v>4015</v>
      </c>
      <c r="D5" s="89">
        <v>3231.6549999999997</v>
      </c>
      <c r="E5" s="88">
        <v>4103.8325000000004</v>
      </c>
      <c r="F5" s="87">
        <f t="shared" ref="F5:F16" si="0">E5-D5</f>
        <v>872.17750000000069</v>
      </c>
      <c r="G5" s="92">
        <v>3273.5833333333335</v>
      </c>
      <c r="H5" s="89">
        <v>2942.3341666666661</v>
      </c>
      <c r="I5" s="88">
        <v>3397.4774999999995</v>
      </c>
      <c r="J5" s="361">
        <f t="shared" ref="J5:J16" si="1">I5-H5</f>
        <v>455.14333333333343</v>
      </c>
      <c r="K5" s="90">
        <v>4383.75</v>
      </c>
      <c r="L5" s="89">
        <v>3772.4275000000002</v>
      </c>
      <c r="M5" s="88">
        <v>3463.665</v>
      </c>
      <c r="N5" s="360">
        <f t="shared" ref="N5:N16" si="2">M5-L5</f>
        <v>-308.76250000000027</v>
      </c>
    </row>
    <row r="6" spans="1:15" x14ac:dyDescent="0.2">
      <c r="A6" s="73" t="s">
        <v>21</v>
      </c>
      <c r="B6" s="355">
        <v>1230</v>
      </c>
      <c r="C6" s="70">
        <v>4730.5</v>
      </c>
      <c r="D6" s="67">
        <v>3651.8724999999999</v>
      </c>
      <c r="E6" s="66">
        <v>4111.2150000000001</v>
      </c>
      <c r="F6" s="65">
        <f t="shared" si="0"/>
        <v>459.3425000000002</v>
      </c>
      <c r="G6" s="70">
        <v>3413.25</v>
      </c>
      <c r="H6" s="67">
        <v>3043.0816666666665</v>
      </c>
      <c r="I6" s="66">
        <v>3408.5891666666666</v>
      </c>
      <c r="J6" s="353">
        <f t="shared" si="1"/>
        <v>365.50750000000016</v>
      </c>
      <c r="K6" s="68">
        <v>4845</v>
      </c>
      <c r="L6" s="67">
        <v>4075.55</v>
      </c>
      <c r="M6" s="66">
        <v>3473.5074999999997</v>
      </c>
      <c r="N6" s="352">
        <f t="shared" si="2"/>
        <v>-602.04250000000047</v>
      </c>
    </row>
    <row r="7" spans="1:15" x14ac:dyDescent="0.2">
      <c r="A7" s="84" t="s">
        <v>20</v>
      </c>
      <c r="B7" s="359">
        <v>1230</v>
      </c>
      <c r="C7" s="81">
        <v>4195</v>
      </c>
      <c r="D7" s="78">
        <v>3375.9825000000001</v>
      </c>
      <c r="E7" s="77">
        <v>3723.6275000000001</v>
      </c>
      <c r="F7" s="76">
        <f t="shared" si="0"/>
        <v>347.64499999999998</v>
      </c>
      <c r="G7" s="81">
        <v>3243.8333333333335</v>
      </c>
      <c r="H7" s="78">
        <v>2997.6508333333331</v>
      </c>
      <c r="I7" s="77">
        <v>2844.1166666666668</v>
      </c>
      <c r="J7" s="357">
        <f t="shared" si="1"/>
        <v>-153.53416666666635</v>
      </c>
      <c r="K7" s="79">
        <v>2680</v>
      </c>
      <c r="L7" s="78">
        <v>2725.6575000000003</v>
      </c>
      <c r="M7" s="77">
        <v>3853.3175000000001</v>
      </c>
      <c r="N7" s="356">
        <f t="shared" si="2"/>
        <v>1127.6599999999999</v>
      </c>
    </row>
    <row r="8" spans="1:15" x14ac:dyDescent="0.2">
      <c r="A8" s="61" t="s">
        <v>19</v>
      </c>
      <c r="B8" s="343">
        <v>1230</v>
      </c>
      <c r="C8" s="58">
        <v>5762.5</v>
      </c>
      <c r="D8" s="55">
        <v>4530.1000000000004</v>
      </c>
      <c r="E8" s="54">
        <v>5393.06</v>
      </c>
      <c r="F8" s="53">
        <f t="shared" si="0"/>
        <v>862.96</v>
      </c>
      <c r="G8" s="58">
        <v>2797.1666666666665</v>
      </c>
      <c r="H8" s="55">
        <v>2687.6016666666669</v>
      </c>
      <c r="I8" s="54">
        <v>3032.2024999999999</v>
      </c>
      <c r="J8" s="341">
        <f t="shared" si="1"/>
        <v>344.60083333333296</v>
      </c>
      <c r="K8" s="56">
        <v>2945</v>
      </c>
      <c r="L8" s="55">
        <v>2829.5050000000001</v>
      </c>
      <c r="M8" s="54">
        <v>4518.8675000000003</v>
      </c>
      <c r="N8" s="340">
        <f t="shared" si="2"/>
        <v>1689.3625000000002</v>
      </c>
    </row>
    <row r="9" spans="1:15" x14ac:dyDescent="0.2">
      <c r="A9" s="73" t="s">
        <v>18</v>
      </c>
      <c r="B9" s="355">
        <v>1230</v>
      </c>
      <c r="C9" s="70">
        <v>8800</v>
      </c>
      <c r="D9" s="67">
        <v>8760.74</v>
      </c>
      <c r="E9" s="66">
        <v>8245.3450000000012</v>
      </c>
      <c r="F9" s="65">
        <f t="shared" si="0"/>
        <v>-515.39499999999862</v>
      </c>
      <c r="G9" s="70">
        <v>4301.083333333333</v>
      </c>
      <c r="H9" s="67">
        <v>4323.1100000000006</v>
      </c>
      <c r="I9" s="66">
        <v>3956.9641666666662</v>
      </c>
      <c r="J9" s="353">
        <f t="shared" si="1"/>
        <v>-366.14583333333439</v>
      </c>
      <c r="K9" s="68">
        <v>4802.75</v>
      </c>
      <c r="L9" s="67">
        <v>5018.3625000000002</v>
      </c>
      <c r="M9" s="66">
        <v>4851.4425000000001</v>
      </c>
      <c r="N9" s="352">
        <f t="shared" si="2"/>
        <v>-166.92000000000007</v>
      </c>
    </row>
    <row r="10" spans="1:15" x14ac:dyDescent="0.2">
      <c r="A10" s="73" t="s">
        <v>17</v>
      </c>
      <c r="B10" s="355">
        <v>1230</v>
      </c>
      <c r="C10" s="70">
        <v>9497.5</v>
      </c>
      <c r="D10" s="67">
        <v>8248.942500000001</v>
      </c>
      <c r="E10" s="66">
        <v>9201.0725000000002</v>
      </c>
      <c r="F10" s="65">
        <f t="shared" si="0"/>
        <v>952.1299999999992</v>
      </c>
      <c r="G10" s="70">
        <v>7741.75</v>
      </c>
      <c r="H10" s="67">
        <v>7456.0683333333336</v>
      </c>
      <c r="I10" s="66">
        <v>7262.23</v>
      </c>
      <c r="J10" s="353">
        <f t="shared" si="1"/>
        <v>-193.83833333333405</v>
      </c>
      <c r="K10" s="68">
        <v>6570</v>
      </c>
      <c r="L10" s="67">
        <v>6526.1550000000007</v>
      </c>
      <c r="M10" s="66">
        <v>5925.9724999999999</v>
      </c>
      <c r="N10" s="352">
        <f t="shared" si="2"/>
        <v>-600.1825000000008</v>
      </c>
    </row>
    <row r="11" spans="1:15" x14ac:dyDescent="0.2">
      <c r="A11" s="73" t="s">
        <v>16</v>
      </c>
      <c r="B11" s="355">
        <v>1230</v>
      </c>
      <c r="C11" s="70">
        <v>8316.25</v>
      </c>
      <c r="D11" s="67">
        <v>7066.3324999999995</v>
      </c>
      <c r="E11" s="66">
        <v>8324.6324999999997</v>
      </c>
      <c r="F11" s="65">
        <f t="shared" si="0"/>
        <v>1258.3000000000002</v>
      </c>
      <c r="G11" s="70">
        <v>6417.333333333333</v>
      </c>
      <c r="H11" s="67">
        <v>5930.3208333333341</v>
      </c>
      <c r="I11" s="66">
        <v>6466.8125</v>
      </c>
      <c r="J11" s="353">
        <f t="shared" si="1"/>
        <v>536.49166666666588</v>
      </c>
      <c r="K11" s="68">
        <v>3568.75</v>
      </c>
      <c r="L11" s="67">
        <v>3701.57</v>
      </c>
      <c r="M11" s="66">
        <v>3573.5075000000002</v>
      </c>
      <c r="N11" s="352">
        <f t="shared" si="2"/>
        <v>-128.0625</v>
      </c>
    </row>
    <row r="12" spans="1:15" x14ac:dyDescent="0.2">
      <c r="A12" s="73" t="s">
        <v>15</v>
      </c>
      <c r="B12" s="355">
        <v>1230</v>
      </c>
      <c r="C12" s="70">
        <v>4931.25</v>
      </c>
      <c r="D12" s="67">
        <v>5121.5600000000004</v>
      </c>
      <c r="E12" s="66">
        <v>6277.2425000000003</v>
      </c>
      <c r="F12" s="65">
        <f t="shared" si="0"/>
        <v>1155.6824999999999</v>
      </c>
      <c r="G12" s="70">
        <v>3209.5</v>
      </c>
      <c r="H12" s="67">
        <v>3135.496666666666</v>
      </c>
      <c r="I12" s="66">
        <v>4316.9516666666668</v>
      </c>
      <c r="J12" s="353">
        <f t="shared" si="1"/>
        <v>1181.4550000000008</v>
      </c>
      <c r="K12" s="68">
        <v>1248.25</v>
      </c>
      <c r="L12" s="67">
        <v>1248.25</v>
      </c>
      <c r="M12" s="66">
        <v>1379.4450000000002</v>
      </c>
      <c r="N12" s="352">
        <f t="shared" si="2"/>
        <v>131.19500000000016</v>
      </c>
    </row>
    <row r="13" spans="1:15" x14ac:dyDescent="0.2">
      <c r="A13" s="50" t="s">
        <v>14</v>
      </c>
      <c r="B13" s="351">
        <v>1230</v>
      </c>
      <c r="C13" s="47">
        <v>3532.5</v>
      </c>
      <c r="D13" s="44">
        <v>3577.0524999999998</v>
      </c>
      <c r="E13" s="43">
        <v>5207.9025000000001</v>
      </c>
      <c r="F13" s="42">
        <f t="shared" si="0"/>
        <v>1630.8500000000004</v>
      </c>
      <c r="G13" s="47">
        <v>2574.3333333333335</v>
      </c>
      <c r="H13" s="44">
        <v>2622.6891666666666</v>
      </c>
      <c r="I13" s="43">
        <v>3599.6550000000002</v>
      </c>
      <c r="J13" s="349">
        <f t="shared" si="1"/>
        <v>976.96583333333365</v>
      </c>
      <c r="K13" s="45">
        <v>1250</v>
      </c>
      <c r="L13" s="44">
        <v>1227.5</v>
      </c>
      <c r="M13" s="43">
        <v>1250.8400000000001</v>
      </c>
      <c r="N13" s="348">
        <f t="shared" si="2"/>
        <v>23.340000000000146</v>
      </c>
    </row>
    <row r="14" spans="1:15" x14ac:dyDescent="0.2">
      <c r="A14" s="62" t="s">
        <v>13</v>
      </c>
      <c r="B14" s="347">
        <v>1230</v>
      </c>
      <c r="C14" s="25">
        <v>3105</v>
      </c>
      <c r="D14" s="22">
        <v>2849.2725</v>
      </c>
      <c r="E14" s="21">
        <v>4042.2025000000003</v>
      </c>
      <c r="F14" s="20">
        <f t="shared" si="0"/>
        <v>1192.9300000000003</v>
      </c>
      <c r="G14" s="25">
        <v>2856.5833333333335</v>
      </c>
      <c r="H14" s="22">
        <v>2856.0033333333336</v>
      </c>
      <c r="I14" s="21">
        <v>3508.0733333333337</v>
      </c>
      <c r="J14" s="345">
        <f t="shared" si="1"/>
        <v>652.07000000000016</v>
      </c>
      <c r="K14" s="23">
        <v>2021.25</v>
      </c>
      <c r="L14" s="22">
        <v>1999.7350000000001</v>
      </c>
      <c r="M14" s="21">
        <v>2030</v>
      </c>
      <c r="N14" s="344">
        <f t="shared" si="2"/>
        <v>30.264999999999873</v>
      </c>
    </row>
    <row r="15" spans="1:15" x14ac:dyDescent="0.2">
      <c r="A15" s="61" t="s">
        <v>12</v>
      </c>
      <c r="B15" s="343">
        <v>1230</v>
      </c>
      <c r="C15" s="58">
        <v>3420</v>
      </c>
      <c r="D15" s="55">
        <v>3477.5025000000001</v>
      </c>
      <c r="E15" s="54">
        <v>3543.4874999999997</v>
      </c>
      <c r="F15" s="53">
        <f t="shared" si="0"/>
        <v>65.984999999999673</v>
      </c>
      <c r="G15" s="58">
        <v>3582.0833333333335</v>
      </c>
      <c r="H15" s="55">
        <v>3271.2049999999999</v>
      </c>
      <c r="I15" s="54">
        <v>3943.1941666666662</v>
      </c>
      <c r="J15" s="341">
        <f t="shared" si="1"/>
        <v>671.98916666666628</v>
      </c>
      <c r="K15" s="56">
        <v>2237.5</v>
      </c>
      <c r="L15" s="55">
        <v>2246.3000000000002</v>
      </c>
      <c r="M15" s="54">
        <v>2240</v>
      </c>
      <c r="N15" s="340">
        <f t="shared" si="2"/>
        <v>-6.3000000000001819</v>
      </c>
    </row>
    <row r="16" spans="1:15" ht="13.5" thickBot="1" x14ac:dyDescent="0.25">
      <c r="A16" s="339" t="s">
        <v>11</v>
      </c>
      <c r="B16" s="338">
        <v>1230</v>
      </c>
      <c r="C16" s="14">
        <v>3357.5</v>
      </c>
      <c r="D16" s="11">
        <v>3451.9875000000002</v>
      </c>
      <c r="E16" s="10">
        <v>3420.4624999999996</v>
      </c>
      <c r="F16" s="9">
        <f t="shared" si="0"/>
        <v>-31.525000000000546</v>
      </c>
      <c r="G16" s="14">
        <v>3680.8333333333335</v>
      </c>
      <c r="H16" s="11">
        <v>3173.3558333333344</v>
      </c>
      <c r="I16" s="10">
        <v>3968.5666666666671</v>
      </c>
      <c r="J16" s="336">
        <f t="shared" si="1"/>
        <v>795.21083333333263</v>
      </c>
      <c r="K16" s="12">
        <v>2232.5</v>
      </c>
      <c r="L16" s="11">
        <v>2057.2575000000002</v>
      </c>
      <c r="M16" s="10">
        <v>2240</v>
      </c>
      <c r="N16" s="335">
        <f t="shared" si="2"/>
        <v>182.74249999999984</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A23:N23"/>
    <mergeCell ref="A25:N25"/>
    <mergeCell ref="A26:N26"/>
    <mergeCell ref="A27:N27"/>
    <mergeCell ref="A2:A4"/>
    <mergeCell ref="B2:B3"/>
    <mergeCell ref="B18:N18"/>
    <mergeCell ref="B19:N19"/>
    <mergeCell ref="A21:N21"/>
    <mergeCell ref="A22:N22"/>
  </mergeCells>
  <pageMargins left="0.7" right="0.3" top="0.3" bottom="0.7" header="0.3" footer="0.3"/>
  <pageSetup paperSize="3" orientation="landscape" r:id="rId1"/>
  <headerFooter>
    <oddFooter>&amp;L&amp;Z&amp;F
Tab: &amp;A&amp;R&amp;D &amp;T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'483300'!$A$1</f>
        <v>&lt;SITE CATEGORY: PRIMARY/SECONDARY&gt;</v>
      </c>
      <c r="C1" s="129"/>
      <c r="D1" s="129"/>
      <c r="E1" s="129"/>
      <c r="F1" s="129"/>
      <c r="G1" s="129"/>
      <c r="H1" s="129"/>
      <c r="I1" s="129"/>
      <c r="J1" s="129"/>
      <c r="K1" s="129"/>
      <c r="L1" s="129"/>
      <c r="M1" s="129"/>
      <c r="N1" s="129"/>
      <c r="O1" s="129"/>
    </row>
    <row r="2" spans="2:15" ht="23.25" x14ac:dyDescent="0.35">
      <c r="B2" s="130" t="str">
        <f>'483300'!A2</f>
        <v>HYDROSS MODEL NODE — Mission Cr bl Mission 6C Lateral (#483300)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KickingHorseRes!$A$1</f>
        <v>Kicking Horse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108</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1905</v>
      </c>
      <c r="C5" s="92">
        <v>8830.75</v>
      </c>
      <c r="D5" s="89">
        <v>8288.5375000000004</v>
      </c>
      <c r="E5" s="88">
        <v>6680.7949999999992</v>
      </c>
      <c r="F5" s="87">
        <f t="shared" ref="F5:F16" si="0">E5-D5</f>
        <v>-1607.7425000000012</v>
      </c>
      <c r="G5" s="92">
        <v>5106.583333333333</v>
      </c>
      <c r="H5" s="89">
        <v>3698.8500000000004</v>
      </c>
      <c r="I5" s="88">
        <v>5322.1283333333331</v>
      </c>
      <c r="J5" s="361">
        <f t="shared" ref="J5:J16" si="1">I5-H5</f>
        <v>1623.2783333333327</v>
      </c>
      <c r="K5" s="90">
        <v>4188.5</v>
      </c>
      <c r="L5" s="89">
        <v>4267.1674999999996</v>
      </c>
      <c r="M5" s="88">
        <v>4430.38</v>
      </c>
      <c r="N5" s="360">
        <f t="shared" ref="N5:N16" si="2">M5-L5</f>
        <v>163.21250000000055</v>
      </c>
    </row>
    <row r="6" spans="1:15" x14ac:dyDescent="0.2">
      <c r="A6" s="73" t="s">
        <v>21</v>
      </c>
      <c r="B6" s="355">
        <v>1905</v>
      </c>
      <c r="C6" s="70">
        <v>9163</v>
      </c>
      <c r="D6" s="67">
        <v>8307.32</v>
      </c>
      <c r="E6" s="66">
        <v>6702.3700000000008</v>
      </c>
      <c r="F6" s="65">
        <f t="shared" si="0"/>
        <v>-1604.9499999999989</v>
      </c>
      <c r="G6" s="70">
        <v>5264.666666666667</v>
      </c>
      <c r="H6" s="67">
        <v>3880.6716666666675</v>
      </c>
      <c r="I6" s="66">
        <v>5353.1908333333331</v>
      </c>
      <c r="J6" s="353">
        <f t="shared" si="1"/>
        <v>1472.5191666666656</v>
      </c>
      <c r="K6" s="68">
        <v>4365.25</v>
      </c>
      <c r="L6" s="67">
        <v>4299.84</v>
      </c>
      <c r="M6" s="66">
        <v>4457.5049999999992</v>
      </c>
      <c r="N6" s="352">
        <f t="shared" si="2"/>
        <v>157.66499999999905</v>
      </c>
    </row>
    <row r="7" spans="1:15" x14ac:dyDescent="0.2">
      <c r="A7" s="84" t="s">
        <v>20</v>
      </c>
      <c r="B7" s="359">
        <v>1905</v>
      </c>
      <c r="C7" s="81">
        <v>11752.75</v>
      </c>
      <c r="D7" s="78">
        <v>9034.7350000000006</v>
      </c>
      <c r="E7" s="77">
        <v>11760.135</v>
      </c>
      <c r="F7" s="76">
        <f t="shared" si="0"/>
        <v>2725.3999999999996</v>
      </c>
      <c r="G7" s="81">
        <v>6083.416666666667</v>
      </c>
      <c r="H7" s="78">
        <v>4309.2974999999997</v>
      </c>
      <c r="I7" s="77">
        <v>9674.5049999999992</v>
      </c>
      <c r="J7" s="357">
        <f t="shared" si="1"/>
        <v>5365.2074999999995</v>
      </c>
      <c r="K7" s="79">
        <v>7821.5</v>
      </c>
      <c r="L7" s="78">
        <v>6062.5225</v>
      </c>
      <c r="M7" s="77">
        <v>8760.1424999999999</v>
      </c>
      <c r="N7" s="356">
        <f t="shared" si="2"/>
        <v>2697.62</v>
      </c>
    </row>
    <row r="8" spans="1:15" x14ac:dyDescent="0.2">
      <c r="A8" s="61" t="s">
        <v>19</v>
      </c>
      <c r="B8" s="343">
        <v>1905</v>
      </c>
      <c r="C8" s="58">
        <v>12431.75</v>
      </c>
      <c r="D8" s="55">
        <v>8993.6350000000002</v>
      </c>
      <c r="E8" s="54">
        <v>12444.1675</v>
      </c>
      <c r="F8" s="53">
        <f t="shared" si="0"/>
        <v>3450.5324999999993</v>
      </c>
      <c r="G8" s="58">
        <v>7221.916666666667</v>
      </c>
      <c r="H8" s="55">
        <v>5483.9491666666663</v>
      </c>
      <c r="I8" s="54">
        <v>10445.624166666668</v>
      </c>
      <c r="J8" s="341">
        <f t="shared" si="1"/>
        <v>4961.675000000002</v>
      </c>
      <c r="K8" s="56">
        <v>7309.5</v>
      </c>
      <c r="L8" s="55">
        <v>6421.1875</v>
      </c>
      <c r="M8" s="54">
        <v>9444.4150000000009</v>
      </c>
      <c r="N8" s="340">
        <f t="shared" si="2"/>
        <v>3023.2275000000009</v>
      </c>
    </row>
    <row r="9" spans="1:15" x14ac:dyDescent="0.2">
      <c r="A9" s="73" t="s">
        <v>18</v>
      </c>
      <c r="B9" s="355">
        <v>1905</v>
      </c>
      <c r="C9" s="70">
        <v>12959.25</v>
      </c>
      <c r="D9" s="67">
        <v>10300.645</v>
      </c>
      <c r="E9" s="66">
        <v>12972.857500000002</v>
      </c>
      <c r="F9" s="65">
        <f t="shared" si="0"/>
        <v>2672.2125000000015</v>
      </c>
      <c r="G9" s="70">
        <v>7782.166666666667</v>
      </c>
      <c r="H9" s="67">
        <v>7018.4824999999992</v>
      </c>
      <c r="I9" s="66">
        <v>10973.248333333337</v>
      </c>
      <c r="J9" s="353">
        <f t="shared" si="1"/>
        <v>3954.7658333333375</v>
      </c>
      <c r="K9" s="68">
        <v>5702.5</v>
      </c>
      <c r="L9" s="67">
        <v>5988.5874999999996</v>
      </c>
      <c r="M9" s="66">
        <v>9979.09</v>
      </c>
      <c r="N9" s="352">
        <f t="shared" si="2"/>
        <v>3990.5025000000005</v>
      </c>
    </row>
    <row r="10" spans="1:15" x14ac:dyDescent="0.2">
      <c r="A10" s="73" t="s">
        <v>17</v>
      </c>
      <c r="B10" s="355">
        <v>1905</v>
      </c>
      <c r="C10" s="70">
        <v>15209</v>
      </c>
      <c r="D10" s="67">
        <v>13127.810000000001</v>
      </c>
      <c r="E10" s="66">
        <v>15245.077499999999</v>
      </c>
      <c r="F10" s="65">
        <f t="shared" si="0"/>
        <v>2117.2674999999981</v>
      </c>
      <c r="G10" s="70">
        <v>13304.583333333334</v>
      </c>
      <c r="H10" s="67">
        <v>12117.368333333332</v>
      </c>
      <c r="I10" s="66">
        <v>13238.815000000001</v>
      </c>
      <c r="J10" s="353">
        <f t="shared" si="1"/>
        <v>1121.4466666666685</v>
      </c>
      <c r="K10" s="68">
        <v>10225.5</v>
      </c>
      <c r="L10" s="67">
        <v>10054.532500000001</v>
      </c>
      <c r="M10" s="66">
        <v>12225.785</v>
      </c>
      <c r="N10" s="352">
        <f t="shared" si="2"/>
        <v>2171.2524999999987</v>
      </c>
    </row>
    <row r="11" spans="1:15" x14ac:dyDescent="0.2">
      <c r="A11" s="73" t="s">
        <v>16</v>
      </c>
      <c r="B11" s="355">
        <v>1905</v>
      </c>
      <c r="C11" s="70">
        <v>12126</v>
      </c>
      <c r="D11" s="67">
        <v>10212.57</v>
      </c>
      <c r="E11" s="66">
        <v>12166.7575</v>
      </c>
      <c r="F11" s="65">
        <f t="shared" si="0"/>
        <v>1954.1875</v>
      </c>
      <c r="G11" s="70">
        <v>9331.25</v>
      </c>
      <c r="H11" s="67">
        <v>8400.8741666666665</v>
      </c>
      <c r="I11" s="66">
        <v>10228.134166666669</v>
      </c>
      <c r="J11" s="353">
        <f t="shared" si="1"/>
        <v>1827.260000000002</v>
      </c>
      <c r="K11" s="68">
        <v>6089</v>
      </c>
      <c r="L11" s="67">
        <v>6112.8425000000007</v>
      </c>
      <c r="M11" s="66">
        <v>9165.7674999999999</v>
      </c>
      <c r="N11" s="352">
        <f t="shared" si="2"/>
        <v>3052.9249999999993</v>
      </c>
    </row>
    <row r="12" spans="1:15" x14ac:dyDescent="0.2">
      <c r="A12" s="73" t="s">
        <v>15</v>
      </c>
      <c r="B12" s="355">
        <v>1905</v>
      </c>
      <c r="C12" s="70">
        <v>6734.5</v>
      </c>
      <c r="D12" s="67">
        <v>6868.2875000000004</v>
      </c>
      <c r="E12" s="66">
        <v>7487.86</v>
      </c>
      <c r="F12" s="65">
        <f t="shared" si="0"/>
        <v>619.57249999999931</v>
      </c>
      <c r="G12" s="70">
        <v>4405.666666666667</v>
      </c>
      <c r="H12" s="67">
        <v>4355.5666666666666</v>
      </c>
      <c r="I12" s="66">
        <v>5322.4333333333334</v>
      </c>
      <c r="J12" s="353">
        <f t="shared" si="1"/>
        <v>966.86666666666679</v>
      </c>
      <c r="K12" s="68">
        <v>1796.25</v>
      </c>
      <c r="L12" s="67">
        <v>2116.8325</v>
      </c>
      <c r="M12" s="66">
        <v>3856.2699999999995</v>
      </c>
      <c r="N12" s="352">
        <f t="shared" si="2"/>
        <v>1739.4374999999995</v>
      </c>
    </row>
    <row r="13" spans="1:15" x14ac:dyDescent="0.2">
      <c r="A13" s="50" t="s">
        <v>14</v>
      </c>
      <c r="B13" s="351">
        <v>1905</v>
      </c>
      <c r="C13" s="47">
        <v>4706</v>
      </c>
      <c r="D13" s="44">
        <v>4466.2674999999999</v>
      </c>
      <c r="E13" s="43">
        <v>4986.1525000000001</v>
      </c>
      <c r="F13" s="42">
        <f t="shared" si="0"/>
        <v>519.88500000000022</v>
      </c>
      <c r="G13" s="47">
        <v>3305</v>
      </c>
      <c r="H13" s="44">
        <v>3250.9183333333335</v>
      </c>
      <c r="I13" s="43">
        <v>3738.8525000000004</v>
      </c>
      <c r="J13" s="349">
        <f t="shared" si="1"/>
        <v>487.9341666666669</v>
      </c>
      <c r="K13" s="45">
        <v>1443</v>
      </c>
      <c r="L13" s="44">
        <v>1338.75</v>
      </c>
      <c r="M13" s="43">
        <v>2010.2574999999999</v>
      </c>
      <c r="N13" s="348">
        <f t="shared" si="2"/>
        <v>671.50749999999994</v>
      </c>
    </row>
    <row r="14" spans="1:15" x14ac:dyDescent="0.2">
      <c r="A14" s="62" t="s">
        <v>13</v>
      </c>
      <c r="B14" s="347">
        <v>1905</v>
      </c>
      <c r="C14" s="25">
        <v>6171.5</v>
      </c>
      <c r="D14" s="22">
        <v>6128.2275000000009</v>
      </c>
      <c r="E14" s="21">
        <v>6184.4649999999992</v>
      </c>
      <c r="F14" s="20">
        <f t="shared" si="0"/>
        <v>56.237499999998363</v>
      </c>
      <c r="G14" s="25">
        <v>4383</v>
      </c>
      <c r="H14" s="22">
        <v>3692.3991666666661</v>
      </c>
      <c r="I14" s="21">
        <v>4024.5166666666664</v>
      </c>
      <c r="J14" s="345">
        <f t="shared" si="1"/>
        <v>332.11750000000029</v>
      </c>
      <c r="K14" s="23">
        <v>1371</v>
      </c>
      <c r="L14" s="22">
        <v>1396.62</v>
      </c>
      <c r="M14" s="21">
        <v>2180.2725</v>
      </c>
      <c r="N14" s="344">
        <f t="shared" si="2"/>
        <v>783.65250000000015</v>
      </c>
    </row>
    <row r="15" spans="1:15" x14ac:dyDescent="0.2">
      <c r="A15" s="61" t="s">
        <v>12</v>
      </c>
      <c r="B15" s="343">
        <v>1905</v>
      </c>
      <c r="C15" s="58">
        <v>6935.75</v>
      </c>
      <c r="D15" s="55">
        <v>6179.24</v>
      </c>
      <c r="E15" s="54">
        <v>6942.6849999999995</v>
      </c>
      <c r="F15" s="53">
        <f t="shared" si="0"/>
        <v>763.44499999999971</v>
      </c>
      <c r="G15" s="58">
        <v>4696.75</v>
      </c>
      <c r="H15" s="55">
        <v>4084.7299999999996</v>
      </c>
      <c r="I15" s="54">
        <v>4492.1625000000004</v>
      </c>
      <c r="J15" s="341">
        <f t="shared" si="1"/>
        <v>407.4325000000008</v>
      </c>
      <c r="K15" s="56">
        <v>1610.75</v>
      </c>
      <c r="L15" s="55">
        <v>1651.7624999999998</v>
      </c>
      <c r="M15" s="54">
        <v>2942.7025000000003</v>
      </c>
      <c r="N15" s="340">
        <f t="shared" si="2"/>
        <v>1290.9400000000005</v>
      </c>
    </row>
    <row r="16" spans="1:15" ht="13.5" thickBot="1" x14ac:dyDescent="0.25">
      <c r="A16" s="339" t="s">
        <v>11</v>
      </c>
      <c r="B16" s="338">
        <v>1905</v>
      </c>
      <c r="C16" s="14">
        <v>7590</v>
      </c>
      <c r="D16" s="11">
        <v>6397.25</v>
      </c>
      <c r="E16" s="10">
        <v>7592.3049999999994</v>
      </c>
      <c r="F16" s="9">
        <f t="shared" si="0"/>
        <v>1195.0549999999994</v>
      </c>
      <c r="G16" s="14">
        <v>5325.333333333333</v>
      </c>
      <c r="H16" s="11">
        <v>4352.3758333333335</v>
      </c>
      <c r="I16" s="10">
        <v>4947.9816666666666</v>
      </c>
      <c r="J16" s="336">
        <f t="shared" si="1"/>
        <v>595.60583333333307</v>
      </c>
      <c r="K16" s="12">
        <v>1838</v>
      </c>
      <c r="L16" s="11">
        <v>2050.4724999999999</v>
      </c>
      <c r="M16" s="10">
        <v>3592.31</v>
      </c>
      <c r="N16" s="335">
        <f t="shared" si="2"/>
        <v>1541.8375000000001</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A23:N23"/>
    <mergeCell ref="A25:N25"/>
    <mergeCell ref="A26:N26"/>
    <mergeCell ref="A27:N27"/>
    <mergeCell ref="A2:A4"/>
    <mergeCell ref="B2:B3"/>
    <mergeCell ref="B18:N18"/>
    <mergeCell ref="B19:N19"/>
    <mergeCell ref="A21:N21"/>
    <mergeCell ref="A22:N22"/>
  </mergeCells>
  <pageMargins left="0.7" right="0.3" top="0.3" bottom="0.7" header="0.3" footer="0.3"/>
  <pageSetup paperSize="3" orientation="landscape" r:id="rId1"/>
  <headerFooter>
    <oddFooter>&amp;L&amp;Z&amp;F
Tab: &amp;A&amp;R&amp;D &amp;T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NinepipeRes!$A$1</f>
        <v>Ninepipe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109</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1425</v>
      </c>
      <c r="C5" s="92">
        <v>15600</v>
      </c>
      <c r="D5" s="89">
        <v>14014.355</v>
      </c>
      <c r="E5" s="88">
        <v>12200.939999999999</v>
      </c>
      <c r="F5" s="87">
        <f t="shared" ref="F5:F16" si="0">E5-D5</f>
        <v>-1813.4150000000009</v>
      </c>
      <c r="G5" s="92">
        <v>11851.416666666666</v>
      </c>
      <c r="H5" s="89">
        <v>11721.025833333335</v>
      </c>
      <c r="I5" s="88">
        <v>11720.119166666665</v>
      </c>
      <c r="J5" s="361">
        <f t="shared" ref="J5:J16" si="1">I5-H5</f>
        <v>-0.90666666666948004</v>
      </c>
      <c r="K5" s="90">
        <v>8767.25</v>
      </c>
      <c r="L5" s="89">
        <v>6845.5675000000001</v>
      </c>
      <c r="M5" s="88">
        <v>10985.4625</v>
      </c>
      <c r="N5" s="360">
        <f t="shared" ref="N5:N16" si="2">M5-L5</f>
        <v>4139.8949999999995</v>
      </c>
    </row>
    <row r="6" spans="1:15" x14ac:dyDescent="0.2">
      <c r="A6" s="73" t="s">
        <v>21</v>
      </c>
      <c r="B6" s="355">
        <v>1425</v>
      </c>
      <c r="C6" s="70">
        <v>15661.25</v>
      </c>
      <c r="D6" s="67">
        <v>14330.0175</v>
      </c>
      <c r="E6" s="66">
        <v>12245.134999999998</v>
      </c>
      <c r="F6" s="65">
        <f t="shared" si="0"/>
        <v>-2084.8825000000015</v>
      </c>
      <c r="G6" s="70">
        <v>11918.416666666666</v>
      </c>
      <c r="H6" s="67">
        <v>11970.688333333332</v>
      </c>
      <c r="I6" s="66">
        <v>11813.133333333331</v>
      </c>
      <c r="J6" s="353">
        <f t="shared" si="1"/>
        <v>-157.55500000000029</v>
      </c>
      <c r="K6" s="68">
        <v>9522.25</v>
      </c>
      <c r="L6" s="67">
        <v>7261.4475000000011</v>
      </c>
      <c r="M6" s="66">
        <v>11022.182499999999</v>
      </c>
      <c r="N6" s="352">
        <f t="shared" si="2"/>
        <v>3760.7349999999979</v>
      </c>
    </row>
    <row r="7" spans="1:15" x14ac:dyDescent="0.2">
      <c r="A7" s="84" t="s">
        <v>20</v>
      </c>
      <c r="B7" s="359">
        <v>1425</v>
      </c>
      <c r="C7" s="81">
        <v>15667.5</v>
      </c>
      <c r="D7" s="78">
        <v>15347.044999999998</v>
      </c>
      <c r="E7" s="77">
        <v>12327.1525</v>
      </c>
      <c r="F7" s="76">
        <f t="shared" si="0"/>
        <v>-3019.8924999999981</v>
      </c>
      <c r="G7" s="81">
        <v>12188.833333333334</v>
      </c>
      <c r="H7" s="78">
        <v>12480.460000000001</v>
      </c>
      <c r="I7" s="77">
        <v>11879.407499999999</v>
      </c>
      <c r="J7" s="357">
        <f t="shared" si="1"/>
        <v>-601.0525000000016</v>
      </c>
      <c r="K7" s="79">
        <v>9941.25</v>
      </c>
      <c r="L7" s="78">
        <v>7855.5524999999998</v>
      </c>
      <c r="M7" s="77">
        <v>11041.9825</v>
      </c>
      <c r="N7" s="356">
        <f t="shared" si="2"/>
        <v>3186.4300000000003</v>
      </c>
    </row>
    <row r="8" spans="1:15" x14ac:dyDescent="0.2">
      <c r="A8" s="61" t="s">
        <v>19</v>
      </c>
      <c r="B8" s="343">
        <v>1425</v>
      </c>
      <c r="C8" s="58">
        <v>20088.5</v>
      </c>
      <c r="D8" s="55">
        <v>17959.967499999999</v>
      </c>
      <c r="E8" s="54">
        <v>17007.502499999999</v>
      </c>
      <c r="F8" s="53">
        <f t="shared" si="0"/>
        <v>-952.46500000000015</v>
      </c>
      <c r="G8" s="58">
        <v>14253.5</v>
      </c>
      <c r="H8" s="55">
        <v>13429.565000000001</v>
      </c>
      <c r="I8" s="54">
        <v>13788.97916666667</v>
      </c>
      <c r="J8" s="341">
        <f t="shared" si="1"/>
        <v>359.41416666666919</v>
      </c>
      <c r="K8" s="56">
        <v>12515.25</v>
      </c>
      <c r="L8" s="55">
        <v>10702.932500000001</v>
      </c>
      <c r="M8" s="54">
        <v>12520.005000000001</v>
      </c>
      <c r="N8" s="340">
        <f t="shared" si="2"/>
        <v>1817.0725000000002</v>
      </c>
    </row>
    <row r="9" spans="1:15" x14ac:dyDescent="0.2">
      <c r="A9" s="73" t="s">
        <v>18</v>
      </c>
      <c r="B9" s="355">
        <v>1425</v>
      </c>
      <c r="C9" s="70">
        <v>23497.5</v>
      </c>
      <c r="D9" s="67">
        <v>21700.557499999999</v>
      </c>
      <c r="E9" s="66">
        <v>19748.39</v>
      </c>
      <c r="F9" s="65">
        <f t="shared" si="0"/>
        <v>-1952.1674999999996</v>
      </c>
      <c r="G9" s="70">
        <v>17025.833333333332</v>
      </c>
      <c r="H9" s="67">
        <v>17197.392500000002</v>
      </c>
      <c r="I9" s="66">
        <v>15704.601666666667</v>
      </c>
      <c r="J9" s="353">
        <f t="shared" si="1"/>
        <v>-1492.7908333333344</v>
      </c>
      <c r="K9" s="68">
        <v>16478.75</v>
      </c>
      <c r="L9" s="67">
        <v>16538.55</v>
      </c>
      <c r="M9" s="66">
        <v>16480.03</v>
      </c>
      <c r="N9" s="352">
        <f t="shared" si="2"/>
        <v>-58.520000000000437</v>
      </c>
    </row>
    <row r="10" spans="1:15" x14ac:dyDescent="0.2">
      <c r="A10" s="73" t="s">
        <v>17</v>
      </c>
      <c r="B10" s="355">
        <v>1425</v>
      </c>
      <c r="C10" s="70">
        <v>26675</v>
      </c>
      <c r="D10" s="67">
        <v>26087.297499999997</v>
      </c>
      <c r="E10" s="66">
        <v>21757.642499999998</v>
      </c>
      <c r="F10" s="65">
        <f t="shared" si="0"/>
        <v>-4329.6549999999988</v>
      </c>
      <c r="G10" s="70">
        <v>22791.916666666668</v>
      </c>
      <c r="H10" s="67">
        <v>22414.918333333331</v>
      </c>
      <c r="I10" s="66">
        <v>19735.473333333332</v>
      </c>
      <c r="J10" s="353">
        <f t="shared" si="1"/>
        <v>-2679.4449999999997</v>
      </c>
      <c r="K10" s="68">
        <v>16628</v>
      </c>
      <c r="L10" s="67">
        <v>16470.989999999998</v>
      </c>
      <c r="M10" s="66">
        <v>16306.705</v>
      </c>
      <c r="N10" s="352">
        <f t="shared" si="2"/>
        <v>-164.28499999999804</v>
      </c>
    </row>
    <row r="11" spans="1:15" x14ac:dyDescent="0.2">
      <c r="A11" s="73" t="s">
        <v>16</v>
      </c>
      <c r="B11" s="355">
        <v>1425</v>
      </c>
      <c r="C11" s="70">
        <v>17078.325000000001</v>
      </c>
      <c r="D11" s="67">
        <v>15903.21</v>
      </c>
      <c r="E11" s="66">
        <v>13832.637500000001</v>
      </c>
      <c r="F11" s="65">
        <f t="shared" si="0"/>
        <v>-2070.5724999999984</v>
      </c>
      <c r="G11" s="70">
        <v>16049.416666666666</v>
      </c>
      <c r="H11" s="67">
        <v>17746.180833333336</v>
      </c>
      <c r="I11" s="66">
        <v>12934.208333333334</v>
      </c>
      <c r="J11" s="353">
        <f t="shared" si="1"/>
        <v>-4811.9725000000017</v>
      </c>
      <c r="K11" s="68">
        <v>11229.75</v>
      </c>
      <c r="L11" s="67">
        <v>11050.75</v>
      </c>
      <c r="M11" s="66">
        <v>10982.362499999999</v>
      </c>
      <c r="N11" s="352">
        <f t="shared" si="2"/>
        <v>-68.387500000000728</v>
      </c>
    </row>
    <row r="12" spans="1:15" x14ac:dyDescent="0.2">
      <c r="A12" s="73" t="s">
        <v>15</v>
      </c>
      <c r="B12" s="355">
        <v>1425</v>
      </c>
      <c r="C12" s="70">
        <v>12092.6</v>
      </c>
      <c r="D12" s="67">
        <v>10860.334999999999</v>
      </c>
      <c r="E12" s="66">
        <v>12100.075000000001</v>
      </c>
      <c r="F12" s="65">
        <f t="shared" si="0"/>
        <v>1239.7400000000016</v>
      </c>
      <c r="G12" s="70">
        <v>9073.4166666666661</v>
      </c>
      <c r="H12" s="67">
        <v>8829.9366666666665</v>
      </c>
      <c r="I12" s="66">
        <v>8519.9808333333331</v>
      </c>
      <c r="J12" s="353">
        <f t="shared" si="1"/>
        <v>-309.95583333333343</v>
      </c>
      <c r="K12" s="68">
        <v>5105.5</v>
      </c>
      <c r="L12" s="67">
        <v>5105.5</v>
      </c>
      <c r="M12" s="66">
        <v>5110.1050000000005</v>
      </c>
      <c r="N12" s="352">
        <f t="shared" si="2"/>
        <v>4.6050000000004729</v>
      </c>
    </row>
    <row r="13" spans="1:15" x14ac:dyDescent="0.2">
      <c r="A13" s="50" t="s">
        <v>14</v>
      </c>
      <c r="B13" s="351">
        <v>1425</v>
      </c>
      <c r="C13" s="47">
        <v>11701.25</v>
      </c>
      <c r="D13" s="44">
        <v>8368.8875000000007</v>
      </c>
      <c r="E13" s="43">
        <v>11450.96</v>
      </c>
      <c r="F13" s="42">
        <f t="shared" si="0"/>
        <v>3082.0724999999984</v>
      </c>
      <c r="G13" s="47">
        <v>10175.75</v>
      </c>
      <c r="H13" s="44">
        <v>8692.2450000000008</v>
      </c>
      <c r="I13" s="43">
        <v>10183.372499999999</v>
      </c>
      <c r="J13" s="349">
        <f t="shared" si="1"/>
        <v>1491.1274999999987</v>
      </c>
      <c r="K13" s="45">
        <v>6507</v>
      </c>
      <c r="L13" s="44">
        <v>6304.65</v>
      </c>
      <c r="M13" s="43">
        <v>6510.0450000000001</v>
      </c>
      <c r="N13" s="348">
        <f t="shared" si="2"/>
        <v>205.39500000000044</v>
      </c>
    </row>
    <row r="14" spans="1:15" x14ac:dyDescent="0.2">
      <c r="A14" s="62" t="s">
        <v>13</v>
      </c>
      <c r="B14" s="347">
        <v>1425</v>
      </c>
      <c r="C14" s="25">
        <v>12651</v>
      </c>
      <c r="D14" s="22">
        <v>10231.172499999999</v>
      </c>
      <c r="E14" s="21">
        <v>12660.084999999999</v>
      </c>
      <c r="F14" s="20">
        <f t="shared" si="0"/>
        <v>2428.9125000000004</v>
      </c>
      <c r="G14" s="25">
        <v>9836.3333333333339</v>
      </c>
      <c r="H14" s="22">
        <v>9611.4499999999989</v>
      </c>
      <c r="I14" s="21">
        <v>10265.172500000001</v>
      </c>
      <c r="J14" s="345">
        <f t="shared" si="1"/>
        <v>653.72250000000167</v>
      </c>
      <c r="K14" s="23">
        <v>12275.25</v>
      </c>
      <c r="L14" s="22">
        <v>11923.182499999999</v>
      </c>
      <c r="M14" s="21">
        <v>12280.077500000001</v>
      </c>
      <c r="N14" s="344">
        <f t="shared" si="2"/>
        <v>356.89500000000226</v>
      </c>
    </row>
    <row r="15" spans="1:15" x14ac:dyDescent="0.2">
      <c r="A15" s="61" t="s">
        <v>12</v>
      </c>
      <c r="B15" s="343">
        <v>1425</v>
      </c>
      <c r="C15" s="58">
        <v>13179.5</v>
      </c>
      <c r="D15" s="55">
        <v>11399.0275</v>
      </c>
      <c r="E15" s="54">
        <v>12813.51</v>
      </c>
      <c r="F15" s="53">
        <f t="shared" si="0"/>
        <v>1414.4825000000001</v>
      </c>
      <c r="G15" s="58">
        <v>10991.166666666666</v>
      </c>
      <c r="H15" s="55">
        <v>10329.262499999999</v>
      </c>
      <c r="I15" s="54">
        <v>10372.128333333334</v>
      </c>
      <c r="J15" s="341">
        <f t="shared" si="1"/>
        <v>42.865833333335104</v>
      </c>
      <c r="K15" s="56">
        <v>11958.25</v>
      </c>
      <c r="L15" s="55">
        <v>12061.35</v>
      </c>
      <c r="M15" s="54">
        <v>12357.2575</v>
      </c>
      <c r="N15" s="340">
        <f t="shared" si="2"/>
        <v>295.90749999999935</v>
      </c>
    </row>
    <row r="16" spans="1:15" ht="13.5" thickBot="1" x14ac:dyDescent="0.25">
      <c r="A16" s="339" t="s">
        <v>11</v>
      </c>
      <c r="B16" s="338">
        <v>1425</v>
      </c>
      <c r="C16" s="14">
        <v>12869</v>
      </c>
      <c r="D16" s="11">
        <v>11502.07</v>
      </c>
      <c r="E16" s="10">
        <v>12934.21</v>
      </c>
      <c r="F16" s="9">
        <f t="shared" si="0"/>
        <v>1432.1399999999994</v>
      </c>
      <c r="G16" s="14">
        <v>11015</v>
      </c>
      <c r="H16" s="11">
        <v>10401.103333333333</v>
      </c>
      <c r="I16" s="10">
        <v>10517.527500000002</v>
      </c>
      <c r="J16" s="336">
        <f t="shared" si="1"/>
        <v>116.42416666666941</v>
      </c>
      <c r="K16" s="12">
        <v>11924.25</v>
      </c>
      <c r="L16" s="11">
        <v>12051.737499999999</v>
      </c>
      <c r="M16" s="10">
        <v>12418.6175</v>
      </c>
      <c r="N16" s="335">
        <f t="shared" si="2"/>
        <v>366.88000000000102</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A23:N23"/>
    <mergeCell ref="A25:N25"/>
    <mergeCell ref="A26:N26"/>
    <mergeCell ref="A27:N27"/>
    <mergeCell ref="A2:A4"/>
    <mergeCell ref="B2:B3"/>
    <mergeCell ref="B18:N18"/>
    <mergeCell ref="B19:N19"/>
    <mergeCell ref="A21:N21"/>
    <mergeCell ref="A22:N22"/>
  </mergeCells>
  <pageMargins left="0.7" right="0.3" top="0.3" bottom="0.7" header="0.3" footer="0.3"/>
  <pageSetup paperSize="3" orientation="landscape" r:id="rId1"/>
  <headerFooter>
    <oddFooter>&amp;L&amp;Z&amp;F
Tab: &amp;A&amp;R&amp;D &amp;T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PabloRes!$A$1</f>
        <v>Pablo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110</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2039</v>
      </c>
      <c r="C5" s="92">
        <v>6394.5</v>
      </c>
      <c r="D5" s="89">
        <v>6732.1875</v>
      </c>
      <c r="E5" s="88">
        <v>9054.9174999999996</v>
      </c>
      <c r="F5" s="87">
        <f t="shared" ref="F5:F16" si="0">E5-D5</f>
        <v>2322.7299999999996</v>
      </c>
      <c r="G5" s="92">
        <v>6367.416666666667</v>
      </c>
      <c r="H5" s="89">
        <v>6931</v>
      </c>
      <c r="I5" s="88">
        <v>10352</v>
      </c>
      <c r="J5" s="361">
        <f t="shared" ref="J5:J16" si="1">I5-H5</f>
        <v>3421</v>
      </c>
      <c r="K5" s="90">
        <v>7658.25</v>
      </c>
      <c r="L5" s="89">
        <v>8222.9075000000012</v>
      </c>
      <c r="M5" s="88">
        <v>10352</v>
      </c>
      <c r="N5" s="360">
        <f t="shared" ref="N5:N16" si="2">M5-L5</f>
        <v>2129.0924999999988</v>
      </c>
    </row>
    <row r="6" spans="1:15" x14ac:dyDescent="0.2">
      <c r="A6" s="73" t="s">
        <v>21</v>
      </c>
      <c r="B6" s="355">
        <v>2039</v>
      </c>
      <c r="C6" s="70">
        <v>6166.75</v>
      </c>
      <c r="D6" s="67">
        <v>6166.75</v>
      </c>
      <c r="E6" s="66">
        <v>9325.66</v>
      </c>
      <c r="F6" s="65">
        <f t="shared" si="0"/>
        <v>3158.91</v>
      </c>
      <c r="G6" s="70">
        <v>7341.5</v>
      </c>
      <c r="H6" s="67">
        <v>8052.2458333333334</v>
      </c>
      <c r="I6" s="66">
        <v>10352</v>
      </c>
      <c r="J6" s="353">
        <f t="shared" si="1"/>
        <v>2299.7541666666666</v>
      </c>
      <c r="K6" s="68">
        <v>7926.5</v>
      </c>
      <c r="L6" s="67">
        <v>9582.7150000000001</v>
      </c>
      <c r="M6" s="66">
        <v>10352</v>
      </c>
      <c r="N6" s="352">
        <f t="shared" si="2"/>
        <v>769.28499999999985</v>
      </c>
    </row>
    <row r="7" spans="1:15" x14ac:dyDescent="0.2">
      <c r="A7" s="84" t="s">
        <v>20</v>
      </c>
      <c r="B7" s="359">
        <v>2039</v>
      </c>
      <c r="C7" s="81">
        <v>6955.5</v>
      </c>
      <c r="D7" s="78">
        <v>7538.9625000000005</v>
      </c>
      <c r="E7" s="77">
        <v>9553.7024999999994</v>
      </c>
      <c r="F7" s="76">
        <f t="shared" si="0"/>
        <v>2014.7399999999989</v>
      </c>
      <c r="G7" s="81">
        <v>8595.5</v>
      </c>
      <c r="H7" s="78">
        <v>8808.5666666666675</v>
      </c>
      <c r="I7" s="77">
        <v>10352</v>
      </c>
      <c r="J7" s="357">
        <f t="shared" si="1"/>
        <v>1543.4333333333325</v>
      </c>
      <c r="K7" s="79">
        <v>8676.25</v>
      </c>
      <c r="L7" s="78">
        <v>10000</v>
      </c>
      <c r="M7" s="77">
        <v>10352</v>
      </c>
      <c r="N7" s="356">
        <f t="shared" si="2"/>
        <v>352</v>
      </c>
    </row>
    <row r="8" spans="1:15" x14ac:dyDescent="0.2">
      <c r="A8" s="61" t="s">
        <v>19</v>
      </c>
      <c r="B8" s="343">
        <v>2039</v>
      </c>
      <c r="C8" s="58">
        <v>7558</v>
      </c>
      <c r="D8" s="55">
        <v>8163.16</v>
      </c>
      <c r="E8" s="54">
        <v>9781.2900000000009</v>
      </c>
      <c r="F8" s="53">
        <f t="shared" si="0"/>
        <v>1618.130000000001</v>
      </c>
      <c r="G8" s="58">
        <v>8770.4166666666661</v>
      </c>
      <c r="H8" s="55">
        <v>9329.060833333333</v>
      </c>
      <c r="I8" s="54">
        <v>10352</v>
      </c>
      <c r="J8" s="341">
        <f t="shared" si="1"/>
        <v>1022.939166666667</v>
      </c>
      <c r="K8" s="56">
        <v>8833.75</v>
      </c>
      <c r="L8" s="55">
        <v>9649.25</v>
      </c>
      <c r="M8" s="54">
        <v>10352</v>
      </c>
      <c r="N8" s="340">
        <f t="shared" si="2"/>
        <v>702.75</v>
      </c>
    </row>
    <row r="9" spans="1:15" x14ac:dyDescent="0.2">
      <c r="A9" s="73" t="s">
        <v>18</v>
      </c>
      <c r="B9" s="355">
        <v>2039</v>
      </c>
      <c r="C9" s="70">
        <v>7026</v>
      </c>
      <c r="D9" s="67">
        <v>6928.5750000000007</v>
      </c>
      <c r="E9" s="66">
        <v>10352</v>
      </c>
      <c r="F9" s="65">
        <f t="shared" si="0"/>
        <v>3423.4249999999993</v>
      </c>
      <c r="G9" s="70">
        <v>8260.1666666666661</v>
      </c>
      <c r="H9" s="67">
        <v>8509.7450000000008</v>
      </c>
      <c r="I9" s="66">
        <v>10352</v>
      </c>
      <c r="J9" s="353">
        <f t="shared" si="1"/>
        <v>1842.2549999999992</v>
      </c>
      <c r="K9" s="68">
        <v>7214.25</v>
      </c>
      <c r="L9" s="67">
        <v>7427.0174999999999</v>
      </c>
      <c r="M9" s="66">
        <v>10352</v>
      </c>
      <c r="N9" s="352">
        <f t="shared" si="2"/>
        <v>2924.9825000000001</v>
      </c>
    </row>
    <row r="10" spans="1:15" x14ac:dyDescent="0.2">
      <c r="A10" s="73" t="s">
        <v>17</v>
      </c>
      <c r="B10" s="355">
        <v>2039</v>
      </c>
      <c r="C10" s="70">
        <v>7163.75</v>
      </c>
      <c r="D10" s="67">
        <v>8033.75</v>
      </c>
      <c r="E10" s="66">
        <v>10352</v>
      </c>
      <c r="F10" s="65">
        <f t="shared" si="0"/>
        <v>2318.25</v>
      </c>
      <c r="G10" s="70">
        <v>7911.6750000000002</v>
      </c>
      <c r="H10" s="67">
        <v>7978.6833333333334</v>
      </c>
      <c r="I10" s="66">
        <v>10352</v>
      </c>
      <c r="J10" s="353">
        <f t="shared" si="1"/>
        <v>2373.3166666666666</v>
      </c>
      <c r="K10" s="68">
        <v>6090.75</v>
      </c>
      <c r="L10" s="67">
        <v>6143.5324999999993</v>
      </c>
      <c r="M10" s="66">
        <v>10352</v>
      </c>
      <c r="N10" s="352">
        <f t="shared" si="2"/>
        <v>4208.4675000000007</v>
      </c>
    </row>
    <row r="11" spans="1:15" x14ac:dyDescent="0.2">
      <c r="A11" s="73" t="s">
        <v>16</v>
      </c>
      <c r="B11" s="355">
        <v>2039</v>
      </c>
      <c r="C11" s="70">
        <v>7374.25</v>
      </c>
      <c r="D11" s="67">
        <v>7842</v>
      </c>
      <c r="E11" s="66">
        <v>10352</v>
      </c>
      <c r="F11" s="65">
        <f t="shared" si="0"/>
        <v>2510</v>
      </c>
      <c r="G11" s="70">
        <v>7135.583333333333</v>
      </c>
      <c r="H11" s="67">
        <v>7532.2883333333339</v>
      </c>
      <c r="I11" s="66">
        <v>9895.8575000000019</v>
      </c>
      <c r="J11" s="353">
        <f t="shared" si="1"/>
        <v>2363.569166666668</v>
      </c>
      <c r="K11" s="68">
        <v>4464.75</v>
      </c>
      <c r="L11" s="67">
        <v>4464.75</v>
      </c>
      <c r="M11" s="66">
        <v>9149.5149999999994</v>
      </c>
      <c r="N11" s="352">
        <f t="shared" si="2"/>
        <v>4684.7649999999994</v>
      </c>
    </row>
    <row r="12" spans="1:15" x14ac:dyDescent="0.2">
      <c r="A12" s="73" t="s">
        <v>15</v>
      </c>
      <c r="B12" s="355">
        <v>2039</v>
      </c>
      <c r="C12" s="70">
        <v>7649</v>
      </c>
      <c r="D12" s="67">
        <v>7924</v>
      </c>
      <c r="E12" s="66">
        <v>10266.477500000001</v>
      </c>
      <c r="F12" s="65">
        <f t="shared" si="0"/>
        <v>2342.4775000000009</v>
      </c>
      <c r="G12" s="70">
        <v>6802.25</v>
      </c>
      <c r="H12" s="67">
        <v>7464.666666666667</v>
      </c>
      <c r="I12" s="66">
        <v>9789.2150000000001</v>
      </c>
      <c r="J12" s="353">
        <f t="shared" si="1"/>
        <v>2324.5483333333332</v>
      </c>
      <c r="K12" s="68">
        <v>3368.75</v>
      </c>
      <c r="L12" s="67">
        <v>3750.25</v>
      </c>
      <c r="M12" s="66">
        <v>8762.2950000000019</v>
      </c>
      <c r="N12" s="352">
        <f t="shared" si="2"/>
        <v>5012.0450000000019</v>
      </c>
    </row>
    <row r="13" spans="1:15" x14ac:dyDescent="0.2">
      <c r="A13" s="50" t="s">
        <v>14</v>
      </c>
      <c r="B13" s="351">
        <v>2039</v>
      </c>
      <c r="C13" s="47">
        <v>6192.5</v>
      </c>
      <c r="D13" s="44">
        <v>6856</v>
      </c>
      <c r="E13" s="43">
        <v>10352</v>
      </c>
      <c r="F13" s="42">
        <f t="shared" si="0"/>
        <v>3496</v>
      </c>
      <c r="G13" s="47">
        <v>6893.416666666667</v>
      </c>
      <c r="H13" s="44">
        <v>7757.149166666667</v>
      </c>
      <c r="I13" s="43">
        <v>10300.468333333332</v>
      </c>
      <c r="J13" s="349">
        <f t="shared" si="1"/>
        <v>2543.3191666666653</v>
      </c>
      <c r="K13" s="45">
        <v>1815.25</v>
      </c>
      <c r="L13" s="44">
        <v>1816</v>
      </c>
      <c r="M13" s="43">
        <v>9624.7625000000007</v>
      </c>
      <c r="N13" s="348">
        <f t="shared" si="2"/>
        <v>7808.7625000000007</v>
      </c>
    </row>
    <row r="14" spans="1:15" x14ac:dyDescent="0.2">
      <c r="A14" s="62" t="s">
        <v>13</v>
      </c>
      <c r="B14" s="347">
        <v>2039</v>
      </c>
      <c r="C14" s="25">
        <v>6013.5</v>
      </c>
      <c r="D14" s="22">
        <v>6077</v>
      </c>
      <c r="E14" s="21">
        <v>10352</v>
      </c>
      <c r="F14" s="20">
        <f t="shared" si="0"/>
        <v>4275</v>
      </c>
      <c r="G14" s="25">
        <v>6868.583333333333</v>
      </c>
      <c r="H14" s="22">
        <v>7411.78</v>
      </c>
      <c r="I14" s="21">
        <v>10352</v>
      </c>
      <c r="J14" s="345">
        <f t="shared" si="1"/>
        <v>2940.2200000000003</v>
      </c>
      <c r="K14" s="23">
        <v>2828.5</v>
      </c>
      <c r="L14" s="22">
        <v>3299.2775000000001</v>
      </c>
      <c r="M14" s="21">
        <v>10352</v>
      </c>
      <c r="N14" s="344">
        <f t="shared" si="2"/>
        <v>7052.7224999999999</v>
      </c>
    </row>
    <row r="15" spans="1:15" x14ac:dyDescent="0.2">
      <c r="A15" s="61" t="s">
        <v>12</v>
      </c>
      <c r="B15" s="343">
        <v>2039</v>
      </c>
      <c r="C15" s="58">
        <v>5717.25</v>
      </c>
      <c r="D15" s="55">
        <v>5876.75</v>
      </c>
      <c r="E15" s="54">
        <v>10352</v>
      </c>
      <c r="F15" s="53">
        <f t="shared" si="0"/>
        <v>4475.25</v>
      </c>
      <c r="G15" s="58">
        <v>7279</v>
      </c>
      <c r="H15" s="55">
        <v>8070.4708333333328</v>
      </c>
      <c r="I15" s="54">
        <v>10352</v>
      </c>
      <c r="J15" s="341">
        <f t="shared" si="1"/>
        <v>2281.5291666666672</v>
      </c>
      <c r="K15" s="56">
        <v>4062.75</v>
      </c>
      <c r="L15" s="55">
        <v>4126.4224999999997</v>
      </c>
      <c r="M15" s="54">
        <v>10352</v>
      </c>
      <c r="N15" s="340">
        <f t="shared" si="2"/>
        <v>6225.5775000000003</v>
      </c>
    </row>
    <row r="16" spans="1:15" ht="13.5" thickBot="1" x14ac:dyDescent="0.25">
      <c r="A16" s="339" t="s">
        <v>11</v>
      </c>
      <c r="B16" s="338">
        <v>2039</v>
      </c>
      <c r="C16" s="14">
        <v>5244.75</v>
      </c>
      <c r="D16" s="11">
        <v>5758.5</v>
      </c>
      <c r="E16" s="10">
        <v>10352</v>
      </c>
      <c r="F16" s="9">
        <f t="shared" si="0"/>
        <v>4593.5</v>
      </c>
      <c r="G16" s="14">
        <v>7191.5</v>
      </c>
      <c r="H16" s="11">
        <v>7874.416666666667</v>
      </c>
      <c r="I16" s="10">
        <v>10352</v>
      </c>
      <c r="J16" s="336">
        <f t="shared" si="1"/>
        <v>2477.583333333333</v>
      </c>
      <c r="K16" s="12">
        <v>4665.5</v>
      </c>
      <c r="L16" s="11">
        <v>4665.5</v>
      </c>
      <c r="M16" s="10">
        <v>10352</v>
      </c>
      <c r="N16" s="335">
        <f t="shared" si="2"/>
        <v>5686.5</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A23:N23"/>
    <mergeCell ref="A25:N25"/>
    <mergeCell ref="A26:N26"/>
    <mergeCell ref="A27:N27"/>
    <mergeCell ref="A2:A4"/>
    <mergeCell ref="B2:B3"/>
    <mergeCell ref="B18:N18"/>
    <mergeCell ref="B19:N19"/>
    <mergeCell ref="A21:N21"/>
    <mergeCell ref="A22:N22"/>
  </mergeCells>
  <pageMargins left="0.7" right="0.3" top="0.3" bottom="0.7" header="0.3" footer="0.3"/>
  <pageSetup paperSize="3" orientation="landscape" r:id="rId1"/>
  <headerFooter>
    <oddFooter>&amp;L&amp;Z&amp;F
Tab: &amp;A&amp;R&amp;D &amp;T
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CrowRes!$A$1</f>
        <v>Lower Crow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80" zoomScaleNormal="80" workbookViewId="0">
      <pane xSplit="1" ySplit="4" topLeftCell="B5"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3" width="12.7109375" style="1" bestFit="1" customWidth="1"/>
    <col min="4" max="4" width="8.85546875" style="1" bestFit="1" customWidth="1"/>
    <col min="5" max="7" width="12.7109375" style="1" bestFit="1" customWidth="1"/>
    <col min="8" max="8" width="8.85546875" style="1" bestFit="1" customWidth="1"/>
    <col min="9" max="11" width="12.7109375" style="1" bestFit="1" customWidth="1"/>
    <col min="12" max="12" width="8.85546875" style="1" bestFit="1" customWidth="1"/>
    <col min="13" max="14" width="12.7109375" style="1" bestFit="1" customWidth="1"/>
    <col min="15" max="15" width="1.7109375" style="1" bestFit="1" customWidth="1"/>
    <col min="16" max="16384" width="9.140625" style="1"/>
  </cols>
  <sheetData>
    <row r="1" spans="1:15" ht="19.5" thickBot="1" x14ac:dyDescent="0.25">
      <c r="A1" s="128" t="s">
        <v>111</v>
      </c>
      <c r="B1" s="128"/>
      <c r="C1" s="128"/>
      <c r="D1" s="128"/>
      <c r="E1" s="128"/>
      <c r="F1" s="128"/>
      <c r="G1" s="128"/>
      <c r="H1" s="128"/>
      <c r="I1" s="128"/>
      <c r="J1" s="128"/>
      <c r="K1" s="128"/>
      <c r="L1" s="128"/>
      <c r="M1" s="128"/>
      <c r="N1" s="128"/>
    </row>
    <row r="2" spans="1:15" ht="16.5" customHeight="1" thickTop="1" thickBot="1" x14ac:dyDescent="0.25">
      <c r="A2" s="432" t="s">
        <v>39</v>
      </c>
      <c r="B2" s="433" t="s">
        <v>103</v>
      </c>
      <c r="C2" s="378" t="s">
        <v>36</v>
      </c>
      <c r="D2" s="374"/>
      <c r="E2" s="373"/>
      <c r="F2" s="373"/>
      <c r="G2" s="378" t="s">
        <v>35</v>
      </c>
      <c r="H2" s="374"/>
      <c r="I2" s="373"/>
      <c r="J2" s="377"/>
      <c r="K2" s="375" t="s">
        <v>34</v>
      </c>
      <c r="L2" s="374"/>
      <c r="M2" s="373"/>
      <c r="N2" s="372"/>
    </row>
    <row r="3" spans="1:15" ht="76.5" x14ac:dyDescent="0.2">
      <c r="A3" s="383"/>
      <c r="B3" s="434"/>
      <c r="C3" s="115" t="s">
        <v>102</v>
      </c>
      <c r="D3" s="112" t="s">
        <v>30</v>
      </c>
      <c r="E3" s="111" t="s">
        <v>57</v>
      </c>
      <c r="F3" s="369" t="s">
        <v>28</v>
      </c>
      <c r="G3" s="115" t="s">
        <v>102</v>
      </c>
      <c r="H3" s="112" t="s">
        <v>30</v>
      </c>
      <c r="I3" s="111" t="s">
        <v>57</v>
      </c>
      <c r="J3" s="369" t="s">
        <v>28</v>
      </c>
      <c r="K3" s="113" t="s">
        <v>102</v>
      </c>
      <c r="L3" s="112" t="s">
        <v>30</v>
      </c>
      <c r="M3" s="111" t="s">
        <v>57</v>
      </c>
      <c r="N3" s="367" t="s">
        <v>28</v>
      </c>
      <c r="O3" s="107" t="s">
        <v>25</v>
      </c>
    </row>
    <row r="4" spans="1:15" ht="13.5" thickBot="1" x14ac:dyDescent="0.25">
      <c r="A4" s="384"/>
      <c r="B4" s="103" t="s">
        <v>24</v>
      </c>
      <c r="C4" s="103" t="s">
        <v>24</v>
      </c>
      <c r="D4" s="100" t="s">
        <v>24</v>
      </c>
      <c r="E4" s="99" t="s">
        <v>24</v>
      </c>
      <c r="F4" s="98" t="s">
        <v>24</v>
      </c>
      <c r="G4" s="103" t="s">
        <v>24</v>
      </c>
      <c r="H4" s="100" t="s">
        <v>24</v>
      </c>
      <c r="I4" s="99" t="s">
        <v>24</v>
      </c>
      <c r="J4" s="365" t="s">
        <v>24</v>
      </c>
      <c r="K4" s="101" t="s">
        <v>24</v>
      </c>
      <c r="L4" s="100" t="s">
        <v>24</v>
      </c>
      <c r="M4" s="99" t="s">
        <v>24</v>
      </c>
      <c r="N4" s="364" t="s">
        <v>24</v>
      </c>
    </row>
    <row r="5" spans="1:15" ht="13.5" thickTop="1" x14ac:dyDescent="0.2">
      <c r="A5" s="95" t="s">
        <v>22</v>
      </c>
      <c r="B5" s="363">
        <v>96</v>
      </c>
      <c r="C5" s="92">
        <v>287.75</v>
      </c>
      <c r="D5" s="89">
        <v>310</v>
      </c>
      <c r="E5" s="88">
        <v>366.42500000000001</v>
      </c>
      <c r="F5" s="87">
        <f t="shared" ref="F5:F16" si="0">E5-D5</f>
        <v>56.425000000000011</v>
      </c>
      <c r="G5" s="92">
        <v>216.16666666666666</v>
      </c>
      <c r="H5" s="89">
        <v>222.35416666666666</v>
      </c>
      <c r="I5" s="88">
        <v>289.49416666666667</v>
      </c>
      <c r="J5" s="361">
        <f t="shared" ref="J5:J16" si="1">I5-H5</f>
        <v>67.140000000000015</v>
      </c>
      <c r="K5" s="90">
        <v>227.25</v>
      </c>
      <c r="L5" s="89">
        <v>266.04500000000002</v>
      </c>
      <c r="M5" s="88">
        <v>264.63500000000005</v>
      </c>
      <c r="N5" s="360">
        <f t="shared" ref="N5:N16" si="2">M5-L5</f>
        <v>-1.4099999999999682</v>
      </c>
    </row>
    <row r="6" spans="1:15" x14ac:dyDescent="0.2">
      <c r="A6" s="73" t="s">
        <v>21</v>
      </c>
      <c r="B6" s="355">
        <v>96</v>
      </c>
      <c r="C6" s="70">
        <v>275</v>
      </c>
      <c r="D6" s="67">
        <v>284.25</v>
      </c>
      <c r="E6" s="66">
        <v>366.7</v>
      </c>
      <c r="F6" s="65">
        <f t="shared" si="0"/>
        <v>82.449999999999989</v>
      </c>
      <c r="G6" s="70">
        <v>207.16666666666666</v>
      </c>
      <c r="H6" s="67">
        <v>213.96250000000001</v>
      </c>
      <c r="I6" s="66">
        <v>289.87416666666661</v>
      </c>
      <c r="J6" s="353">
        <f t="shared" si="1"/>
        <v>75.911666666666605</v>
      </c>
      <c r="K6" s="68">
        <v>159.5</v>
      </c>
      <c r="L6" s="67">
        <v>170.39</v>
      </c>
      <c r="M6" s="66">
        <v>265.04500000000002</v>
      </c>
      <c r="N6" s="352">
        <f t="shared" si="2"/>
        <v>94.65500000000003</v>
      </c>
    </row>
    <row r="7" spans="1:15" x14ac:dyDescent="0.2">
      <c r="A7" s="84" t="s">
        <v>20</v>
      </c>
      <c r="B7" s="359">
        <v>96</v>
      </c>
      <c r="C7" s="81">
        <v>246.25</v>
      </c>
      <c r="D7" s="78">
        <v>267.71499999999997</v>
      </c>
      <c r="E7" s="77">
        <v>400.87</v>
      </c>
      <c r="F7" s="76">
        <f t="shared" si="0"/>
        <v>133.15500000000003</v>
      </c>
      <c r="G7" s="81">
        <v>186.08333333333334</v>
      </c>
      <c r="H7" s="78">
        <v>206.82916666666665</v>
      </c>
      <c r="I7" s="77">
        <v>326.72583333333341</v>
      </c>
      <c r="J7" s="357">
        <f t="shared" si="1"/>
        <v>119.89666666666676</v>
      </c>
      <c r="K7" s="79">
        <v>131</v>
      </c>
      <c r="L7" s="78">
        <v>165.095</v>
      </c>
      <c r="M7" s="77">
        <v>264.99</v>
      </c>
      <c r="N7" s="356">
        <f t="shared" si="2"/>
        <v>99.89500000000001</v>
      </c>
    </row>
    <row r="8" spans="1:15" x14ac:dyDescent="0.2">
      <c r="A8" s="61" t="s">
        <v>19</v>
      </c>
      <c r="B8" s="343">
        <v>96</v>
      </c>
      <c r="C8" s="58">
        <v>341.5</v>
      </c>
      <c r="D8" s="55">
        <v>310.22499999999997</v>
      </c>
      <c r="E8" s="54">
        <v>400</v>
      </c>
      <c r="F8" s="53">
        <f t="shared" si="0"/>
        <v>89.775000000000034</v>
      </c>
      <c r="G8" s="58">
        <v>205.75</v>
      </c>
      <c r="H8" s="55">
        <v>203.70833333333334</v>
      </c>
      <c r="I8" s="54">
        <v>314.66833333333335</v>
      </c>
      <c r="J8" s="341">
        <f t="shared" si="1"/>
        <v>110.96000000000001</v>
      </c>
      <c r="K8" s="56">
        <v>174</v>
      </c>
      <c r="L8" s="55">
        <v>162.02000000000001</v>
      </c>
      <c r="M8" s="54">
        <v>252.95500000000001</v>
      </c>
      <c r="N8" s="340">
        <f t="shared" si="2"/>
        <v>90.935000000000002</v>
      </c>
    </row>
    <row r="9" spans="1:15" x14ac:dyDescent="0.2">
      <c r="A9" s="73" t="s">
        <v>18</v>
      </c>
      <c r="B9" s="355">
        <v>96</v>
      </c>
      <c r="C9" s="70">
        <v>503.5</v>
      </c>
      <c r="D9" s="67">
        <v>373.315</v>
      </c>
      <c r="E9" s="66">
        <v>490</v>
      </c>
      <c r="F9" s="65">
        <f t="shared" si="0"/>
        <v>116.685</v>
      </c>
      <c r="G9" s="70">
        <v>489.83333333333331</v>
      </c>
      <c r="H9" s="67">
        <v>425.5</v>
      </c>
      <c r="I9" s="66">
        <v>430</v>
      </c>
      <c r="J9" s="353">
        <f t="shared" si="1"/>
        <v>4.5</v>
      </c>
      <c r="K9" s="68">
        <v>474.75</v>
      </c>
      <c r="L9" s="67">
        <v>425.25</v>
      </c>
      <c r="M9" s="66">
        <v>430</v>
      </c>
      <c r="N9" s="352">
        <f t="shared" si="2"/>
        <v>4.75</v>
      </c>
    </row>
    <row r="10" spans="1:15" x14ac:dyDescent="0.2">
      <c r="A10" s="73" t="s">
        <v>17</v>
      </c>
      <c r="B10" s="355">
        <v>96</v>
      </c>
      <c r="C10" s="70">
        <v>555.5</v>
      </c>
      <c r="D10" s="67">
        <v>465</v>
      </c>
      <c r="E10" s="66">
        <v>620</v>
      </c>
      <c r="F10" s="65">
        <f t="shared" si="0"/>
        <v>155</v>
      </c>
      <c r="G10" s="70">
        <v>714.16666666666663</v>
      </c>
      <c r="H10" s="67">
        <v>625.59916666666675</v>
      </c>
      <c r="I10" s="66">
        <v>630</v>
      </c>
      <c r="J10" s="353">
        <f t="shared" si="1"/>
        <v>4.400833333333253</v>
      </c>
      <c r="K10" s="68">
        <v>417</v>
      </c>
      <c r="L10" s="67">
        <v>412.25</v>
      </c>
      <c r="M10" s="66">
        <v>410</v>
      </c>
      <c r="N10" s="352">
        <f t="shared" si="2"/>
        <v>-2.25</v>
      </c>
    </row>
    <row r="11" spans="1:15" x14ac:dyDescent="0.2">
      <c r="A11" s="73" t="s">
        <v>16</v>
      </c>
      <c r="B11" s="355">
        <v>96</v>
      </c>
      <c r="C11" s="70">
        <v>436.5</v>
      </c>
      <c r="D11" s="67">
        <v>435.5</v>
      </c>
      <c r="E11" s="66">
        <v>580</v>
      </c>
      <c r="F11" s="65">
        <f t="shared" si="0"/>
        <v>144.5</v>
      </c>
      <c r="G11" s="70">
        <v>443</v>
      </c>
      <c r="H11" s="67">
        <v>410.39333333333337</v>
      </c>
      <c r="I11" s="66">
        <v>420.41833333333329</v>
      </c>
      <c r="J11" s="353">
        <f t="shared" si="1"/>
        <v>10.02499999999992</v>
      </c>
      <c r="K11" s="68">
        <v>153</v>
      </c>
      <c r="L11" s="67">
        <v>177.86500000000001</v>
      </c>
      <c r="M11" s="66">
        <v>180</v>
      </c>
      <c r="N11" s="352">
        <f t="shared" si="2"/>
        <v>2.1349999999999909</v>
      </c>
    </row>
    <row r="12" spans="1:15" x14ac:dyDescent="0.2">
      <c r="A12" s="73" t="s">
        <v>15</v>
      </c>
      <c r="B12" s="355">
        <v>96</v>
      </c>
      <c r="C12" s="70">
        <v>311</v>
      </c>
      <c r="D12" s="67">
        <v>311</v>
      </c>
      <c r="E12" s="66">
        <v>420</v>
      </c>
      <c r="F12" s="65">
        <f t="shared" si="0"/>
        <v>109</v>
      </c>
      <c r="G12" s="70">
        <v>227.16666666666666</v>
      </c>
      <c r="H12" s="67">
        <v>219.83333333333334</v>
      </c>
      <c r="I12" s="66">
        <v>257.92083333333335</v>
      </c>
      <c r="J12" s="353">
        <f t="shared" si="1"/>
        <v>38.087500000000006</v>
      </c>
      <c r="K12" s="68">
        <v>43.25</v>
      </c>
      <c r="L12" s="67">
        <v>43.25</v>
      </c>
      <c r="M12" s="66">
        <v>99</v>
      </c>
      <c r="N12" s="352">
        <f t="shared" si="2"/>
        <v>55.75</v>
      </c>
    </row>
    <row r="13" spans="1:15" x14ac:dyDescent="0.2">
      <c r="A13" s="50" t="s">
        <v>14</v>
      </c>
      <c r="B13" s="351">
        <v>96</v>
      </c>
      <c r="C13" s="47">
        <v>298.25</v>
      </c>
      <c r="D13" s="44">
        <v>215.63</v>
      </c>
      <c r="E13" s="43">
        <v>317.8</v>
      </c>
      <c r="F13" s="42">
        <f t="shared" si="0"/>
        <v>102.17000000000002</v>
      </c>
      <c r="G13" s="47">
        <v>213.83333333333334</v>
      </c>
      <c r="H13" s="44">
        <v>170.1</v>
      </c>
      <c r="I13" s="43">
        <v>216.4758333333333</v>
      </c>
      <c r="J13" s="349">
        <f t="shared" si="1"/>
        <v>46.375833333333304</v>
      </c>
      <c r="K13" s="45">
        <v>60.5</v>
      </c>
      <c r="L13" s="44">
        <v>44.95</v>
      </c>
      <c r="M13" s="43">
        <v>100</v>
      </c>
      <c r="N13" s="348">
        <f t="shared" si="2"/>
        <v>55.05</v>
      </c>
    </row>
    <row r="14" spans="1:15" x14ac:dyDescent="0.2">
      <c r="A14" s="62" t="s">
        <v>13</v>
      </c>
      <c r="B14" s="347">
        <v>96</v>
      </c>
      <c r="C14" s="25">
        <v>334.5</v>
      </c>
      <c r="D14" s="22">
        <v>284.09000000000003</v>
      </c>
      <c r="E14" s="21">
        <v>400</v>
      </c>
      <c r="F14" s="20">
        <f t="shared" si="0"/>
        <v>115.90999999999997</v>
      </c>
      <c r="G14" s="25">
        <v>258.25</v>
      </c>
      <c r="H14" s="22">
        <v>245.24916666666664</v>
      </c>
      <c r="I14" s="21">
        <v>304.82916666666665</v>
      </c>
      <c r="J14" s="345">
        <f t="shared" si="1"/>
        <v>59.580000000000013</v>
      </c>
      <c r="K14" s="23">
        <v>105</v>
      </c>
      <c r="L14" s="22">
        <v>111.34</v>
      </c>
      <c r="M14" s="21">
        <v>150</v>
      </c>
      <c r="N14" s="344">
        <f t="shared" si="2"/>
        <v>38.659999999999997</v>
      </c>
    </row>
    <row r="15" spans="1:15" x14ac:dyDescent="0.2">
      <c r="A15" s="61" t="s">
        <v>12</v>
      </c>
      <c r="B15" s="343">
        <v>96</v>
      </c>
      <c r="C15" s="58">
        <v>291.25</v>
      </c>
      <c r="D15" s="55">
        <v>288.97749999999996</v>
      </c>
      <c r="E15" s="54">
        <v>400.82249999999999</v>
      </c>
      <c r="F15" s="53">
        <f t="shared" si="0"/>
        <v>111.84500000000003</v>
      </c>
      <c r="G15" s="58">
        <v>259.41666666666669</v>
      </c>
      <c r="H15" s="55">
        <v>265.21749999999997</v>
      </c>
      <c r="I15" s="54">
        <v>305.6466666666667</v>
      </c>
      <c r="J15" s="341">
        <f t="shared" si="1"/>
        <v>40.429166666666731</v>
      </c>
      <c r="K15" s="56">
        <v>154</v>
      </c>
      <c r="L15" s="55">
        <v>156.55500000000001</v>
      </c>
      <c r="M15" s="54">
        <v>150.8425</v>
      </c>
      <c r="N15" s="340">
        <f t="shared" si="2"/>
        <v>-5.7125000000000057</v>
      </c>
    </row>
    <row r="16" spans="1:15" ht="13.5" thickBot="1" x14ac:dyDescent="0.25">
      <c r="A16" s="339" t="s">
        <v>11</v>
      </c>
      <c r="B16" s="338">
        <v>96</v>
      </c>
      <c r="C16" s="14">
        <v>287.75</v>
      </c>
      <c r="D16" s="11">
        <v>284.5575</v>
      </c>
      <c r="E16" s="10">
        <v>401.49250000000001</v>
      </c>
      <c r="F16" s="9">
        <f t="shared" si="0"/>
        <v>116.935</v>
      </c>
      <c r="G16" s="14">
        <v>249.41666666666666</v>
      </c>
      <c r="H16" s="11">
        <v>267.98499999999996</v>
      </c>
      <c r="I16" s="10">
        <v>306.31249999999994</v>
      </c>
      <c r="J16" s="336">
        <f t="shared" si="1"/>
        <v>38.327499999999986</v>
      </c>
      <c r="K16" s="12">
        <v>140.25</v>
      </c>
      <c r="L16" s="11">
        <v>163.73249999999999</v>
      </c>
      <c r="M16" s="10">
        <v>151.51749999999998</v>
      </c>
      <c r="N16" s="335">
        <f t="shared" si="2"/>
        <v>-12.215000000000003</v>
      </c>
    </row>
    <row r="17" spans="1:14" ht="13.5" thickTop="1" x14ac:dyDescent="0.2"/>
    <row r="18" spans="1:14" x14ac:dyDescent="0.2">
      <c r="A18" s="6"/>
      <c r="B18" s="387" t="s">
        <v>7</v>
      </c>
      <c r="C18" s="388"/>
      <c r="D18" s="388"/>
      <c r="E18" s="388"/>
      <c r="F18" s="388"/>
      <c r="G18" s="388"/>
      <c r="H18" s="388"/>
      <c r="I18" s="388"/>
      <c r="J18" s="388"/>
      <c r="K18" s="388"/>
      <c r="L18" s="388"/>
      <c r="M18" s="388"/>
      <c r="N18" s="388"/>
    </row>
    <row r="19" spans="1:14" x14ac:dyDescent="0.2">
      <c r="A19" s="5"/>
      <c r="B19" s="387" t="s">
        <v>6</v>
      </c>
      <c r="C19" s="388"/>
      <c r="D19" s="388"/>
      <c r="E19" s="388"/>
      <c r="F19" s="388"/>
      <c r="G19" s="388"/>
      <c r="H19" s="388"/>
      <c r="I19" s="388"/>
      <c r="J19" s="388"/>
      <c r="K19" s="388"/>
      <c r="L19" s="388"/>
      <c r="M19" s="388"/>
      <c r="N19" s="388"/>
    </row>
    <row r="21" spans="1:14" x14ac:dyDescent="0.2">
      <c r="A21" s="389" t="s">
        <v>5</v>
      </c>
      <c r="B21" s="389"/>
      <c r="C21" s="389"/>
      <c r="D21" s="389"/>
      <c r="E21" s="389"/>
      <c r="F21" s="389"/>
      <c r="G21" s="389"/>
      <c r="H21" s="389"/>
      <c r="I21" s="389"/>
      <c r="J21" s="389"/>
      <c r="K21" s="389"/>
      <c r="L21" s="389"/>
      <c r="M21" s="389"/>
      <c r="N21" s="389"/>
    </row>
    <row r="22" spans="1:14" x14ac:dyDescent="0.2">
      <c r="A22" s="391" t="s">
        <v>260</v>
      </c>
      <c r="B22" s="391"/>
      <c r="C22" s="391"/>
      <c r="D22" s="391"/>
      <c r="E22" s="391"/>
      <c r="F22" s="391"/>
      <c r="G22" s="391"/>
      <c r="H22" s="391"/>
      <c r="I22" s="391"/>
      <c r="J22" s="391"/>
      <c r="K22" s="391"/>
      <c r="L22" s="391"/>
      <c r="M22" s="391"/>
      <c r="N22" s="391"/>
    </row>
    <row r="23" spans="1:14" x14ac:dyDescent="0.2">
      <c r="A23" s="391" t="s">
        <v>261</v>
      </c>
      <c r="B23" s="391"/>
      <c r="C23" s="391"/>
      <c r="D23" s="391"/>
      <c r="E23" s="391"/>
      <c r="F23" s="391"/>
      <c r="G23" s="391"/>
      <c r="H23" s="391"/>
      <c r="I23" s="391"/>
      <c r="J23" s="391"/>
      <c r="K23" s="391"/>
      <c r="L23" s="391"/>
      <c r="M23" s="391"/>
      <c r="N23" s="391"/>
    </row>
    <row r="25" spans="1:14" x14ac:dyDescent="0.2">
      <c r="A25" s="389" t="s">
        <v>3</v>
      </c>
      <c r="B25" s="389"/>
      <c r="C25" s="389"/>
      <c r="D25" s="389"/>
      <c r="E25" s="389"/>
      <c r="F25" s="389"/>
      <c r="G25" s="389"/>
      <c r="H25" s="389"/>
      <c r="I25" s="389"/>
      <c r="J25" s="389"/>
      <c r="K25" s="389"/>
      <c r="L25" s="389"/>
      <c r="M25" s="389"/>
      <c r="N25" s="389"/>
    </row>
    <row r="26" spans="1:14" ht="12.75" customHeight="1" x14ac:dyDescent="0.2">
      <c r="A26" s="392" t="s">
        <v>101</v>
      </c>
      <c r="B26" s="392"/>
      <c r="C26" s="392"/>
      <c r="D26" s="392"/>
      <c r="E26" s="392"/>
      <c r="F26" s="392"/>
      <c r="G26" s="392"/>
      <c r="H26" s="392"/>
      <c r="I26" s="392"/>
      <c r="J26" s="392"/>
      <c r="K26" s="392"/>
      <c r="L26" s="392"/>
      <c r="M26" s="392"/>
      <c r="N26" s="392"/>
    </row>
    <row r="27" spans="1:14" x14ac:dyDescent="0.2">
      <c r="A27" s="393" t="s">
        <v>0</v>
      </c>
      <c r="B27" s="392"/>
      <c r="C27" s="392"/>
      <c r="D27" s="392"/>
      <c r="E27" s="392"/>
      <c r="F27" s="392"/>
      <c r="G27" s="392"/>
      <c r="H27" s="392"/>
      <c r="I27" s="392"/>
      <c r="J27" s="392"/>
      <c r="K27" s="392"/>
      <c r="L27" s="392"/>
      <c r="M27" s="392"/>
      <c r="N27" s="392"/>
    </row>
  </sheetData>
  <mergeCells count="10">
    <mergeCell ref="A23:N23"/>
    <mergeCell ref="A25:N25"/>
    <mergeCell ref="A26:N26"/>
    <mergeCell ref="A27:N27"/>
    <mergeCell ref="A2:A4"/>
    <mergeCell ref="B2:B3"/>
    <mergeCell ref="B18:N18"/>
    <mergeCell ref="B19:N19"/>
    <mergeCell ref="A21:N21"/>
    <mergeCell ref="A22:N22"/>
  </mergeCells>
  <pageMargins left="0.7" right="0.3" top="0.3" bottom="0.7" header="0.3" footer="0.3"/>
  <pageSetup paperSize="3" orientation="landscape" r:id="rId1"/>
  <headerFooter>
    <oddFooter>&amp;L&amp;Z&amp;F
Tab: &amp;A&amp;R&amp;D &amp;T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TwinRes!$A$1</f>
        <v>Twin Reservoir</v>
      </c>
      <c r="C1" s="129"/>
      <c r="D1" s="129"/>
      <c r="E1" s="129"/>
      <c r="F1" s="129"/>
      <c r="G1" s="129"/>
      <c r="H1" s="129"/>
      <c r="I1" s="129"/>
      <c r="J1" s="129"/>
      <c r="K1" s="129"/>
      <c r="L1" s="129"/>
      <c r="M1" s="129"/>
      <c r="N1" s="129"/>
      <c r="O1" s="129"/>
    </row>
  </sheetData>
  <pageMargins left="0.7" right="0.3" top="0.3" bottom="0.7" header="0.3" footer="0.3"/>
  <pageSetup scale="58" orientation="portrait" r:id="rId1"/>
  <headerFooter>
    <oddFooter>&amp;L&amp;Z&amp;F
Tab: &amp;A&amp;R&amp;D &amp;T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7.7109375" bestFit="1" customWidth="1"/>
    <col min="5" max="5" width="6.42578125" bestFit="1" customWidth="1"/>
    <col min="6" max="6" width="7.7109375" bestFit="1" customWidth="1"/>
    <col min="7" max="7" width="6.42578125" bestFit="1" customWidth="1"/>
    <col min="8" max="8" width="12.7109375" bestFit="1" customWidth="1"/>
    <col min="9" max="9" width="7.7109375" bestFit="1" customWidth="1"/>
    <col min="10" max="10" width="6.42578125" bestFit="1" customWidth="1"/>
    <col min="11" max="11" width="7.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8.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116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265</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thickTop="1" x14ac:dyDescent="0.2">
      <c r="A3" s="407" t="s">
        <v>72</v>
      </c>
      <c r="B3" s="410" t="s">
        <v>39</v>
      </c>
      <c r="C3" s="413" t="s">
        <v>71</v>
      </c>
      <c r="D3" s="281" t="s">
        <v>70</v>
      </c>
      <c r="E3" s="281"/>
      <c r="F3" s="284"/>
      <c r="G3" s="280"/>
      <c r="H3" s="283"/>
      <c r="I3" s="281" t="s">
        <v>69</v>
      </c>
      <c r="J3" s="281"/>
      <c r="K3" s="280"/>
      <c r="L3" s="280"/>
      <c r="M3" s="283"/>
      <c r="N3" s="281" t="s">
        <v>68</v>
      </c>
      <c r="O3" s="280"/>
      <c r="P3" s="282"/>
      <c r="Q3" s="281" t="s">
        <v>67</v>
      </c>
      <c r="R3" s="280"/>
      <c r="S3" s="282"/>
      <c r="T3" s="281" t="s">
        <v>66</v>
      </c>
      <c r="U3" s="280"/>
      <c r="V3" s="282"/>
      <c r="W3" s="281" t="s">
        <v>115</v>
      </c>
      <c r="X3" s="280"/>
      <c r="Y3" s="279"/>
      <c r="Z3" s="415" t="s">
        <v>114</v>
      </c>
      <c r="AA3" s="397"/>
      <c r="AB3" s="394" t="s">
        <v>62</v>
      </c>
      <c r="AC3" s="396" t="s">
        <v>113</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541.48749999999995</v>
      </c>
      <c r="O6" s="88">
        <v>887.31750000000011</v>
      </c>
      <c r="P6" s="240">
        <f t="shared" ref="P6:P17" si="3">N6-O6</f>
        <v>-345.83000000000015</v>
      </c>
      <c r="Q6" s="239">
        <v>2.27</v>
      </c>
      <c r="R6" s="88">
        <v>2.3500000000000298</v>
      </c>
      <c r="S6" s="240">
        <f t="shared" ref="S6:S17" si="4">Q6-R6</f>
        <v>-8.0000000000029825E-2</v>
      </c>
      <c r="T6" s="239">
        <v>0</v>
      </c>
      <c r="U6" s="88">
        <v>5</v>
      </c>
      <c r="V6" s="240">
        <f t="shared" ref="V6:V17" si="5">T6-U6</f>
        <v>-5</v>
      </c>
      <c r="W6" s="239">
        <v>10.759999999999991</v>
      </c>
      <c r="X6" s="88">
        <v>121.25</v>
      </c>
      <c r="Y6" s="238">
        <f t="shared" ref="Y6:Y17" si="6">W6-X6</f>
        <v>-110.49000000000001</v>
      </c>
      <c r="Z6" s="92">
        <v>554.51749999999993</v>
      </c>
      <c r="AA6" s="237">
        <v>2.8038348594061006E-2</v>
      </c>
      <c r="AB6" s="236">
        <f t="shared" ref="AB6:AB50" si="7">IFERROR(D6/Z6,1)</f>
        <v>0</v>
      </c>
      <c r="AC6" s="235">
        <v>1015.9175000000001</v>
      </c>
      <c r="AD6" s="234">
        <v>5.1368375745353599E-2</v>
      </c>
      <c r="AE6" s="233">
        <f t="shared" ref="AE6:AE50" si="8">IFERROR(F6/AC6,1)</f>
        <v>0</v>
      </c>
      <c r="AF6" s="232">
        <f t="shared" ref="AF6:AF17" si="9">Z6-AC6</f>
        <v>-461.4000000000002</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684.76749999999959</v>
      </c>
      <c r="O7" s="66">
        <v>596.11250000000007</v>
      </c>
      <c r="P7" s="211">
        <f t="shared" si="3"/>
        <v>88.654999999999518</v>
      </c>
      <c r="Q7" s="210">
        <v>5.9575000000000005</v>
      </c>
      <c r="R7" s="66">
        <v>1.6325000000000001</v>
      </c>
      <c r="S7" s="211">
        <f t="shared" si="4"/>
        <v>4.3250000000000002</v>
      </c>
      <c r="T7" s="210">
        <v>0.75</v>
      </c>
      <c r="U7" s="66">
        <v>1</v>
      </c>
      <c r="V7" s="211">
        <f t="shared" si="5"/>
        <v>-0.25</v>
      </c>
      <c r="W7" s="210">
        <v>897.4274999999999</v>
      </c>
      <c r="X7" s="66">
        <v>0</v>
      </c>
      <c r="Y7" s="209">
        <f t="shared" si="6"/>
        <v>897.4274999999999</v>
      </c>
      <c r="Z7" s="70">
        <v>1588.9024999999995</v>
      </c>
      <c r="AA7" s="208">
        <v>8.0340480105632384E-2</v>
      </c>
      <c r="AB7" s="207">
        <f t="shared" si="7"/>
        <v>0</v>
      </c>
      <c r="AC7" s="206">
        <v>598.74500000000012</v>
      </c>
      <c r="AD7" s="205">
        <v>3.0274661215750041E-2</v>
      </c>
      <c r="AE7" s="204">
        <f t="shared" si="8"/>
        <v>0</v>
      </c>
      <c r="AF7" s="203">
        <f t="shared" si="9"/>
        <v>990.15749999999935</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965.67500000000018</v>
      </c>
      <c r="O8" s="77">
        <v>1195.682499999999</v>
      </c>
      <c r="P8" s="226">
        <f t="shared" si="3"/>
        <v>-230.0074999999988</v>
      </c>
      <c r="Q8" s="225">
        <v>17.134999999999948</v>
      </c>
      <c r="R8" s="77">
        <v>19.942500000000003</v>
      </c>
      <c r="S8" s="226">
        <f t="shared" si="4"/>
        <v>-2.8075000000000543</v>
      </c>
      <c r="T8" s="225">
        <v>0</v>
      </c>
      <c r="U8" s="77">
        <v>0</v>
      </c>
      <c r="V8" s="226">
        <f t="shared" si="5"/>
        <v>0</v>
      </c>
      <c r="W8" s="225">
        <v>307.0675</v>
      </c>
      <c r="X8" s="77">
        <v>2566.6549999999997</v>
      </c>
      <c r="Y8" s="224">
        <f t="shared" si="6"/>
        <v>-2259.5874999999996</v>
      </c>
      <c r="Z8" s="81">
        <v>1289.8775000000001</v>
      </c>
      <c r="AA8" s="223">
        <v>6.5220727909643852E-2</v>
      </c>
      <c r="AB8" s="222">
        <f t="shared" si="7"/>
        <v>0</v>
      </c>
      <c r="AC8" s="221">
        <v>3782.2799999999988</v>
      </c>
      <c r="AD8" s="220">
        <v>0.19124543106515629</v>
      </c>
      <c r="AE8" s="219">
        <f t="shared" si="8"/>
        <v>0</v>
      </c>
      <c r="AF8" s="218">
        <f t="shared" si="9"/>
        <v>-2492.4024999999988</v>
      </c>
    </row>
    <row r="9" spans="1:33" ht="15" x14ac:dyDescent="0.2">
      <c r="A9" s="405"/>
      <c r="B9" s="201" t="s">
        <v>19</v>
      </c>
      <c r="C9" s="200">
        <f t="shared" si="0"/>
        <v>0.58155599384728041</v>
      </c>
      <c r="D9" s="195">
        <v>207.08723400000002</v>
      </c>
      <c r="E9" s="199">
        <v>1.0471056470304154E-2</v>
      </c>
      <c r="F9" s="191">
        <v>103.35161600000001</v>
      </c>
      <c r="G9" s="198">
        <v>5.2258226131329548E-3</v>
      </c>
      <c r="H9" s="197">
        <f t="shared" si="1"/>
        <v>103.73561800000002</v>
      </c>
      <c r="I9" s="195">
        <v>356.09165100339794</v>
      </c>
      <c r="J9" s="199">
        <v>1.8005242110966716E-2</v>
      </c>
      <c r="K9" s="191">
        <v>180.05946514281084</v>
      </c>
      <c r="L9" s="198">
        <v>9.1044423016271546E-3</v>
      </c>
      <c r="M9" s="197">
        <f t="shared" si="2"/>
        <v>176.03218586058711</v>
      </c>
      <c r="N9" s="195">
        <v>2355.2725</v>
      </c>
      <c r="O9" s="54">
        <v>2596.385499999999</v>
      </c>
      <c r="P9" s="196">
        <f t="shared" si="3"/>
        <v>-241.11299999999892</v>
      </c>
      <c r="Q9" s="195">
        <v>20.409999999999982</v>
      </c>
      <c r="R9" s="54">
        <v>38.864499999999992</v>
      </c>
      <c r="S9" s="196">
        <f t="shared" si="4"/>
        <v>-18.45450000000001</v>
      </c>
      <c r="T9" s="195">
        <v>122.4975</v>
      </c>
      <c r="U9" s="54">
        <v>1567.6575</v>
      </c>
      <c r="V9" s="196">
        <f t="shared" si="5"/>
        <v>-1445.16</v>
      </c>
      <c r="W9" s="195">
        <v>1283.1250000000002</v>
      </c>
      <c r="X9" s="54">
        <v>90.707499999999982</v>
      </c>
      <c r="Y9" s="194">
        <f t="shared" si="6"/>
        <v>1192.4175000000002</v>
      </c>
      <c r="Z9" s="58">
        <v>3781.3050000000003</v>
      </c>
      <c r="AA9" s="193">
        <v>0.19119603570755814</v>
      </c>
      <c r="AB9" s="192">
        <f t="shared" si="7"/>
        <v>5.476607520419538E-2</v>
      </c>
      <c r="AC9" s="191">
        <v>4293.6149999999998</v>
      </c>
      <c r="AD9" s="190">
        <v>0.21710033405851004</v>
      </c>
      <c r="AE9" s="189">
        <f t="shared" si="8"/>
        <v>2.4071002174158609E-2</v>
      </c>
      <c r="AF9" s="188">
        <f t="shared" si="9"/>
        <v>-512.30999999999949</v>
      </c>
    </row>
    <row r="10" spans="1:33" ht="15" x14ac:dyDescent="0.2">
      <c r="A10" s="405"/>
      <c r="B10" s="217" t="s">
        <v>18</v>
      </c>
      <c r="C10" s="215">
        <f t="shared" si="0"/>
        <v>0.58431693733148493</v>
      </c>
      <c r="D10" s="210">
        <v>958.24464325000008</v>
      </c>
      <c r="E10" s="214">
        <v>4.8452208173475377E-2</v>
      </c>
      <c r="F10" s="206">
        <v>762.42836125000008</v>
      </c>
      <c r="G10" s="213">
        <v>3.8551069884714254E-2</v>
      </c>
      <c r="H10" s="212">
        <f t="shared" si="1"/>
        <v>195.816282</v>
      </c>
      <c r="I10" s="210">
        <v>1639.9398717179145</v>
      </c>
      <c r="J10" s="214">
        <v>8.2921108525026849E-2</v>
      </c>
      <c r="K10" s="206">
        <v>1323.5659672811878</v>
      </c>
      <c r="L10" s="213">
        <v>6.6924168479293278E-2</v>
      </c>
      <c r="M10" s="212">
        <f t="shared" si="2"/>
        <v>316.37390443672666</v>
      </c>
      <c r="N10" s="210">
        <v>7212.5326629767369</v>
      </c>
      <c r="O10" s="66">
        <v>7250.7924999999996</v>
      </c>
      <c r="P10" s="211">
        <f t="shared" si="3"/>
        <v>-38.259837023262662</v>
      </c>
      <c r="Q10" s="210">
        <v>74.150535498578648</v>
      </c>
      <c r="R10" s="66">
        <v>17.9575</v>
      </c>
      <c r="S10" s="211">
        <f t="shared" si="4"/>
        <v>56.193035498578652</v>
      </c>
      <c r="T10" s="210">
        <v>216.01499999999987</v>
      </c>
      <c r="U10" s="66">
        <v>1552.8624999999997</v>
      </c>
      <c r="V10" s="211">
        <f t="shared" si="5"/>
        <v>-1336.8474999999999</v>
      </c>
      <c r="W10" s="210">
        <v>0</v>
      </c>
      <c r="X10" s="66">
        <v>0</v>
      </c>
      <c r="Y10" s="209">
        <f t="shared" si="6"/>
        <v>0</v>
      </c>
      <c r="Z10" s="70">
        <v>7502.6981984753147</v>
      </c>
      <c r="AA10" s="208">
        <v>0.37936272071645061</v>
      </c>
      <c r="AB10" s="207">
        <f t="shared" si="7"/>
        <v>0.1277200039106908</v>
      </c>
      <c r="AC10" s="206">
        <v>8821.6124999999993</v>
      </c>
      <c r="AD10" s="205">
        <v>0.44605187486179543</v>
      </c>
      <c r="AE10" s="204">
        <f t="shared" si="8"/>
        <v>8.6427323944460288E-2</v>
      </c>
      <c r="AF10" s="203">
        <f t="shared" si="9"/>
        <v>-1318.9143015246846</v>
      </c>
    </row>
    <row r="11" spans="1:33" ht="15" x14ac:dyDescent="0.2">
      <c r="A11" s="405"/>
      <c r="B11" s="217" t="s">
        <v>17</v>
      </c>
      <c r="C11" s="215">
        <f t="shared" si="0"/>
        <v>0.64008254553402311</v>
      </c>
      <c r="D11" s="210">
        <v>2308.7023710000003</v>
      </c>
      <c r="E11" s="214">
        <v>0.11673608475482411</v>
      </c>
      <c r="F11" s="206">
        <v>1932.9281015000001</v>
      </c>
      <c r="G11" s="213">
        <v>9.7735669487537105E-2</v>
      </c>
      <c r="H11" s="212">
        <f t="shared" si="1"/>
        <v>375.77426950000017</v>
      </c>
      <c r="I11" s="210">
        <v>3606.8822484041366</v>
      </c>
      <c r="J11" s="214">
        <v>0.1823766099690014</v>
      </c>
      <c r="K11" s="206">
        <v>3147.6478385235287</v>
      </c>
      <c r="L11" s="213">
        <v>0.15915618825674988</v>
      </c>
      <c r="M11" s="212">
        <f t="shared" si="2"/>
        <v>459.23440988060793</v>
      </c>
      <c r="N11" s="210">
        <v>14064.032499999998</v>
      </c>
      <c r="O11" s="66">
        <v>16622.617500000004</v>
      </c>
      <c r="P11" s="211">
        <f t="shared" si="3"/>
        <v>-2558.5850000000064</v>
      </c>
      <c r="Q11" s="210">
        <v>222.28</v>
      </c>
      <c r="R11" s="66">
        <v>74.107500000000002</v>
      </c>
      <c r="S11" s="211">
        <f t="shared" si="4"/>
        <v>148.17250000000001</v>
      </c>
      <c r="T11" s="210">
        <v>5747.5925000000007</v>
      </c>
      <c r="U11" s="66">
        <v>417.54250000000002</v>
      </c>
      <c r="V11" s="211">
        <f t="shared" si="5"/>
        <v>5330.0500000000011</v>
      </c>
      <c r="W11" s="210">
        <v>0</v>
      </c>
      <c r="X11" s="66">
        <v>19.430000000000007</v>
      </c>
      <c r="Y11" s="209">
        <f t="shared" si="6"/>
        <v>-19.430000000000007</v>
      </c>
      <c r="Z11" s="70">
        <v>20033.904999999999</v>
      </c>
      <c r="AA11" s="208">
        <v>1.0129844632320923</v>
      </c>
      <c r="AB11" s="207">
        <f t="shared" si="7"/>
        <v>0.11523975834965776</v>
      </c>
      <c r="AC11" s="206">
        <v>17133.697500000002</v>
      </c>
      <c r="AD11" s="205">
        <v>0.86634024031205836</v>
      </c>
      <c r="AE11" s="204">
        <f t="shared" si="8"/>
        <v>0.11281441740756774</v>
      </c>
      <c r="AF11" s="203">
        <f t="shared" si="9"/>
        <v>2900.2074999999968</v>
      </c>
    </row>
    <row r="12" spans="1:33" ht="15" x14ac:dyDescent="0.2">
      <c r="A12" s="405"/>
      <c r="B12" s="217" t="s">
        <v>16</v>
      </c>
      <c r="C12" s="215">
        <f t="shared" si="0"/>
        <v>0.63491527554713101</v>
      </c>
      <c r="D12" s="210">
        <v>4565.11166675</v>
      </c>
      <c r="E12" s="214">
        <v>0.23082804831795459</v>
      </c>
      <c r="F12" s="206">
        <v>4300.1915760000002</v>
      </c>
      <c r="G12" s="213">
        <v>0.21743286896128106</v>
      </c>
      <c r="H12" s="212">
        <f t="shared" si="1"/>
        <v>264.92009074999987</v>
      </c>
      <c r="I12" s="210">
        <v>7190.1115669583905</v>
      </c>
      <c r="J12" s="214">
        <v>0.36355724489230656</v>
      </c>
      <c r="K12" s="206">
        <v>6884.2962623459407</v>
      </c>
      <c r="L12" s="213">
        <v>0.34809432571692056</v>
      </c>
      <c r="M12" s="212">
        <f t="shared" si="2"/>
        <v>305.81530461244984</v>
      </c>
      <c r="N12" s="210">
        <v>20215.090000000004</v>
      </c>
      <c r="O12" s="66">
        <v>16240.752500000001</v>
      </c>
      <c r="P12" s="211">
        <f t="shared" si="3"/>
        <v>3974.3375000000033</v>
      </c>
      <c r="Q12" s="210">
        <v>277.07249999999999</v>
      </c>
      <c r="R12" s="66">
        <v>289.95000000000005</v>
      </c>
      <c r="S12" s="211">
        <f t="shared" si="4"/>
        <v>-12.877500000000055</v>
      </c>
      <c r="T12" s="210">
        <v>3548.64</v>
      </c>
      <c r="U12" s="66">
        <v>2792.4450000000002</v>
      </c>
      <c r="V12" s="211">
        <f t="shared" si="5"/>
        <v>756.19499999999971</v>
      </c>
      <c r="W12" s="210">
        <v>2886.2849999999999</v>
      </c>
      <c r="X12" s="66">
        <v>3119.0950000000003</v>
      </c>
      <c r="Y12" s="209">
        <f t="shared" si="6"/>
        <v>-232.8100000000004</v>
      </c>
      <c r="Z12" s="70">
        <v>26927.087500000001</v>
      </c>
      <c r="AA12" s="208">
        <v>1.3615279336500341</v>
      </c>
      <c r="AB12" s="207">
        <f t="shared" si="7"/>
        <v>0.16953603566483005</v>
      </c>
      <c r="AC12" s="206">
        <v>22442.2425</v>
      </c>
      <c r="AD12" s="205">
        <v>1.1347590186293115</v>
      </c>
      <c r="AE12" s="204">
        <f t="shared" si="8"/>
        <v>0.19161149230073599</v>
      </c>
      <c r="AF12" s="203">
        <f t="shared" si="9"/>
        <v>4484.8450000000012</v>
      </c>
    </row>
    <row r="13" spans="1:33" ht="15" x14ac:dyDescent="0.2">
      <c r="A13" s="405"/>
      <c r="B13" s="217" t="s">
        <v>15</v>
      </c>
      <c r="C13" s="215">
        <f t="shared" si="0"/>
        <v>0.67782532968554221</v>
      </c>
      <c r="D13" s="210">
        <v>4477.3195597499998</v>
      </c>
      <c r="E13" s="214">
        <v>0.22638897164341659</v>
      </c>
      <c r="F13" s="206">
        <v>3854.3136519999998</v>
      </c>
      <c r="G13" s="213">
        <v>0.19488770684271314</v>
      </c>
      <c r="H13" s="212">
        <f t="shared" si="1"/>
        <v>623.00590775000001</v>
      </c>
      <c r="I13" s="210">
        <v>6605.4178911064373</v>
      </c>
      <c r="J13" s="214">
        <v>0.33399308306823433</v>
      </c>
      <c r="K13" s="206">
        <v>5728.1522294223596</v>
      </c>
      <c r="L13" s="213">
        <v>0.28963560136285932</v>
      </c>
      <c r="M13" s="212">
        <f t="shared" si="2"/>
        <v>877.26566168407771</v>
      </c>
      <c r="N13" s="210">
        <v>6122.2183230613555</v>
      </c>
      <c r="O13" s="66">
        <v>7540.3898389545338</v>
      </c>
      <c r="P13" s="211">
        <f t="shared" si="3"/>
        <v>-1418.1715158931784</v>
      </c>
      <c r="Q13" s="210">
        <v>150.44330821532455</v>
      </c>
      <c r="R13" s="66">
        <v>147.03848780245596</v>
      </c>
      <c r="S13" s="211">
        <f t="shared" si="4"/>
        <v>3.4048204128685882</v>
      </c>
      <c r="T13" s="210">
        <v>144.995</v>
      </c>
      <c r="U13" s="66">
        <v>341.185</v>
      </c>
      <c r="V13" s="211">
        <f t="shared" si="5"/>
        <v>-196.19</v>
      </c>
      <c r="W13" s="210">
        <v>17235.777186341063</v>
      </c>
      <c r="X13" s="66">
        <v>9410.0141732430093</v>
      </c>
      <c r="Y13" s="209">
        <f t="shared" si="6"/>
        <v>7825.7630130980542</v>
      </c>
      <c r="Z13" s="70">
        <v>23653.433817617744</v>
      </c>
      <c r="AA13" s="208">
        <v>1.1960005280715533</v>
      </c>
      <c r="AB13" s="207">
        <f t="shared" si="7"/>
        <v>0.18928835425219176</v>
      </c>
      <c r="AC13" s="206">
        <v>17438.627499999999</v>
      </c>
      <c r="AD13" s="205">
        <v>0.88175857774204702</v>
      </c>
      <c r="AE13" s="204">
        <f t="shared" si="8"/>
        <v>0.22102161721156094</v>
      </c>
      <c r="AF13" s="203">
        <f t="shared" si="9"/>
        <v>6214.8063176177457</v>
      </c>
    </row>
    <row r="14" spans="1:33" ht="15" x14ac:dyDescent="0.2">
      <c r="A14" s="405"/>
      <c r="B14" s="262" t="s">
        <v>14</v>
      </c>
      <c r="C14" s="186">
        <f t="shared" si="0"/>
        <v>0.6811492334700241</v>
      </c>
      <c r="D14" s="181">
        <v>2002.7375309999998</v>
      </c>
      <c r="E14" s="185">
        <v>0.10126542992166535</v>
      </c>
      <c r="F14" s="177">
        <v>2041.84542225</v>
      </c>
      <c r="G14" s="184">
        <v>0.10324291378391273</v>
      </c>
      <c r="H14" s="183">
        <f t="shared" si="1"/>
        <v>-39.107891250000193</v>
      </c>
      <c r="I14" s="181">
        <v>2940.2331127898656</v>
      </c>
      <c r="J14" s="185">
        <v>0.14866849281438974</v>
      </c>
      <c r="K14" s="177">
        <v>3060.4039563940687</v>
      </c>
      <c r="L14" s="184">
        <v>0.1547448295404078</v>
      </c>
      <c r="M14" s="183">
        <f t="shared" si="2"/>
        <v>-120.17084360420313</v>
      </c>
      <c r="N14" s="181">
        <v>1827.5749999999998</v>
      </c>
      <c r="O14" s="43">
        <v>4742.7140343971678</v>
      </c>
      <c r="P14" s="182">
        <f t="shared" si="3"/>
        <v>-2915.139034397168</v>
      </c>
      <c r="Q14" s="181">
        <v>58.954000000000143</v>
      </c>
      <c r="R14" s="43">
        <v>80.217628781425915</v>
      </c>
      <c r="S14" s="182">
        <f t="shared" si="4"/>
        <v>-21.263628781425773</v>
      </c>
      <c r="T14" s="181">
        <v>59.07500000000001</v>
      </c>
      <c r="U14" s="43">
        <v>198.43750000000003</v>
      </c>
      <c r="V14" s="182">
        <f t="shared" si="5"/>
        <v>-139.36250000000001</v>
      </c>
      <c r="W14" s="181">
        <v>8821.4506112802665</v>
      </c>
      <c r="X14" s="43">
        <v>10174.735836821406</v>
      </c>
      <c r="Y14" s="180">
        <f t="shared" si="6"/>
        <v>-1353.2852255411399</v>
      </c>
      <c r="Z14" s="47">
        <v>10767.054611280266</v>
      </c>
      <c r="AA14" s="179">
        <v>0.54442002375464826</v>
      </c>
      <c r="AB14" s="178">
        <f t="shared" si="7"/>
        <v>0.18600607160493102</v>
      </c>
      <c r="AC14" s="177">
        <v>15196.105</v>
      </c>
      <c r="AD14" s="176">
        <v>0.76836872236756082</v>
      </c>
      <c r="AE14" s="175">
        <f t="shared" si="8"/>
        <v>0.13436636705590019</v>
      </c>
      <c r="AF14" s="174">
        <f t="shared" si="9"/>
        <v>-4429.0503887197337</v>
      </c>
    </row>
    <row r="15" spans="1:33" ht="15" x14ac:dyDescent="0.2">
      <c r="A15" s="405"/>
      <c r="B15" s="202" t="s">
        <v>13</v>
      </c>
      <c r="C15" s="158">
        <f t="shared" si="0"/>
        <v>0.63644550584238058</v>
      </c>
      <c r="D15" s="153">
        <v>147.11784124999997</v>
      </c>
      <c r="E15" s="157">
        <v>7.4387937574075256E-3</v>
      </c>
      <c r="F15" s="149">
        <v>0</v>
      </c>
      <c r="G15" s="156">
        <v>0</v>
      </c>
      <c r="H15" s="155">
        <f t="shared" si="1"/>
        <v>147.11784124999997</v>
      </c>
      <c r="I15" s="153">
        <v>231.15544048862301</v>
      </c>
      <c r="J15" s="157">
        <v>1.168802935855719E-2</v>
      </c>
      <c r="K15" s="149">
        <v>0</v>
      </c>
      <c r="L15" s="156">
        <v>0</v>
      </c>
      <c r="M15" s="155">
        <f t="shared" si="2"/>
        <v>231.15544048862301</v>
      </c>
      <c r="N15" s="153">
        <v>1386.5525000000002</v>
      </c>
      <c r="O15" s="21">
        <v>2060.9575</v>
      </c>
      <c r="P15" s="154">
        <f t="shared" si="3"/>
        <v>-674.40499999999975</v>
      </c>
      <c r="Q15" s="153">
        <v>31.629999999999988</v>
      </c>
      <c r="R15" s="21">
        <v>4.5749999999999993</v>
      </c>
      <c r="S15" s="154">
        <f t="shared" si="4"/>
        <v>27.054999999999989</v>
      </c>
      <c r="T15" s="153">
        <v>27.022500000000036</v>
      </c>
      <c r="U15" s="21">
        <v>63.75</v>
      </c>
      <c r="V15" s="154">
        <f t="shared" si="5"/>
        <v>-36.727499999999964</v>
      </c>
      <c r="W15" s="153">
        <v>1302.1350000000002</v>
      </c>
      <c r="X15" s="21">
        <v>5000</v>
      </c>
      <c r="Y15" s="152">
        <f t="shared" si="6"/>
        <v>-3697.8649999999998</v>
      </c>
      <c r="Z15" s="25">
        <v>2747.34</v>
      </c>
      <c r="AA15" s="151">
        <v>0.13891514086824597</v>
      </c>
      <c r="AB15" s="150">
        <f t="shared" si="7"/>
        <v>5.3549193492614659E-2</v>
      </c>
      <c r="AC15" s="149">
        <v>7129.2824999999993</v>
      </c>
      <c r="AD15" s="148">
        <v>0.36048169487657589</v>
      </c>
      <c r="AE15" s="147">
        <f t="shared" si="8"/>
        <v>0</v>
      </c>
      <c r="AF15" s="146">
        <f t="shared" si="9"/>
        <v>-4381.9424999999992</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1313.1275000000001</v>
      </c>
      <c r="O16" s="54">
        <v>1599.2449999999999</v>
      </c>
      <c r="P16" s="196">
        <f t="shared" si="3"/>
        <v>-286.11749999999984</v>
      </c>
      <c r="Q16" s="195">
        <v>58.071424727455152</v>
      </c>
      <c r="R16" s="54">
        <v>4.8900000000000006</v>
      </c>
      <c r="S16" s="196">
        <f t="shared" si="4"/>
        <v>53.181424727455152</v>
      </c>
      <c r="T16" s="195">
        <v>0</v>
      </c>
      <c r="U16" s="54">
        <v>22.25</v>
      </c>
      <c r="V16" s="196">
        <f t="shared" si="5"/>
        <v>-22.25</v>
      </c>
      <c r="W16" s="195">
        <v>239.29499999999999</v>
      </c>
      <c r="X16" s="54">
        <v>0</v>
      </c>
      <c r="Y16" s="194">
        <f t="shared" si="6"/>
        <v>239.29499999999999</v>
      </c>
      <c r="Z16" s="58">
        <v>1610.4939247274554</v>
      </c>
      <c r="AA16" s="193">
        <v>8.1432218225981762E-2</v>
      </c>
      <c r="AB16" s="192">
        <f t="shared" si="7"/>
        <v>0</v>
      </c>
      <c r="AC16" s="191">
        <v>1626.385</v>
      </c>
      <c r="AD16" s="190">
        <v>8.2235767950258665E-2</v>
      </c>
      <c r="AE16" s="189">
        <f t="shared" si="8"/>
        <v>0</v>
      </c>
      <c r="AF16" s="188">
        <f t="shared" si="9"/>
        <v>-15.89107527254464</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406.41250000000002</v>
      </c>
      <c r="O17" s="43">
        <v>1160.5775000000001</v>
      </c>
      <c r="P17" s="182">
        <f t="shared" si="3"/>
        <v>-754.16500000000008</v>
      </c>
      <c r="Q17" s="181">
        <v>3.6399999999999997</v>
      </c>
      <c r="R17" s="43">
        <v>3.5775000000000001</v>
      </c>
      <c r="S17" s="182">
        <f t="shared" si="4"/>
        <v>6.2499999999999556E-2</v>
      </c>
      <c r="T17" s="181">
        <v>10.25</v>
      </c>
      <c r="U17" s="43">
        <v>13</v>
      </c>
      <c r="V17" s="182">
        <f t="shared" si="5"/>
        <v>-2.75</v>
      </c>
      <c r="W17" s="181">
        <v>156.095</v>
      </c>
      <c r="X17" s="43">
        <v>0</v>
      </c>
      <c r="Y17" s="180">
        <f t="shared" si="6"/>
        <v>156.095</v>
      </c>
      <c r="Z17" s="47">
        <v>576.39750000000004</v>
      </c>
      <c r="AA17" s="179">
        <v>2.9144678091755954E-2</v>
      </c>
      <c r="AB17" s="178">
        <f t="shared" si="7"/>
        <v>0</v>
      </c>
      <c r="AC17" s="177">
        <v>1177.1550000000002</v>
      </c>
      <c r="AD17" s="176">
        <v>5.9521113033806111E-2</v>
      </c>
      <c r="AE17" s="175">
        <f t="shared" si="8"/>
        <v>0</v>
      </c>
      <c r="AF17" s="174">
        <f t="shared" si="9"/>
        <v>-600.75750000000016</v>
      </c>
    </row>
    <row r="18" spans="1:32" ht="15" x14ac:dyDescent="0.2">
      <c r="A18" s="405"/>
      <c r="B18" s="173" t="s">
        <v>10</v>
      </c>
      <c r="C18" s="172">
        <f t="shared" si="0"/>
        <v>0.64981967913434524</v>
      </c>
      <c r="D18" s="167">
        <f>SUM(D6:D17)</f>
        <v>14666.320847000001</v>
      </c>
      <c r="E18" s="171">
        <v>0.74158059303904778</v>
      </c>
      <c r="F18" s="163">
        <f>SUM(F6:F17)</f>
        <v>12995.058729</v>
      </c>
      <c r="G18" s="170">
        <v>0.65707605157329119</v>
      </c>
      <c r="H18" s="169">
        <f>SUM(H6:H17)</f>
        <v>1671.2621179999996</v>
      </c>
      <c r="I18" s="167">
        <f>SUM(I6:I17)</f>
        <v>22569.831782468766</v>
      </c>
      <c r="J18" s="171">
        <v>1.1412098107384827</v>
      </c>
      <c r="K18" s="163">
        <f>SUM(K6:K17)</f>
        <v>20324.125719109896</v>
      </c>
      <c r="L18" s="170">
        <v>1.027659555657858</v>
      </c>
      <c r="M18" s="169">
        <f t="shared" ref="M18:Z18" si="10">SUM(M6:M17)</f>
        <v>2245.706063358869</v>
      </c>
      <c r="N18" s="167">
        <f t="shared" si="10"/>
        <v>57094.743486038089</v>
      </c>
      <c r="O18" s="32">
        <f t="shared" si="10"/>
        <v>62493.54437335171</v>
      </c>
      <c r="P18" s="168">
        <f t="shared" si="10"/>
        <v>-5398.8008873136105</v>
      </c>
      <c r="Q18" s="167">
        <f t="shared" si="10"/>
        <v>922.01426844135847</v>
      </c>
      <c r="R18" s="32">
        <f t="shared" si="10"/>
        <v>685.10311658388196</v>
      </c>
      <c r="S18" s="168">
        <f t="shared" si="10"/>
        <v>236.91115185747645</v>
      </c>
      <c r="T18" s="167">
        <f t="shared" si="10"/>
        <v>9876.8375000000015</v>
      </c>
      <c r="U18" s="32">
        <f t="shared" si="10"/>
        <v>6975.13</v>
      </c>
      <c r="V18" s="168">
        <f t="shared" si="10"/>
        <v>2901.7075000000009</v>
      </c>
      <c r="W18" s="167">
        <f t="shared" si="10"/>
        <v>33139.417797621332</v>
      </c>
      <c r="X18" s="32">
        <f t="shared" si="10"/>
        <v>30501.887510064415</v>
      </c>
      <c r="Y18" s="166">
        <f t="shared" si="10"/>
        <v>2637.5302875569146</v>
      </c>
      <c r="Z18" s="36">
        <f t="shared" si="10"/>
        <v>101033.0130521008</v>
      </c>
      <c r="AA18" s="165">
        <v>5.1085832989276589</v>
      </c>
      <c r="AB18" s="164">
        <f t="shared" si="7"/>
        <v>0.14516364902862849</v>
      </c>
      <c r="AC18" s="163">
        <f>SUM(AC6:AC17)</f>
        <v>100655.66499999999</v>
      </c>
      <c r="AD18" s="162">
        <v>5.0895058118581833</v>
      </c>
      <c r="AE18" s="161">
        <f t="shared" si="8"/>
        <v>0.12910409691297556</v>
      </c>
      <c r="AF18" s="160">
        <f>SUM(AF6:AF17)</f>
        <v>377.34805210078321</v>
      </c>
    </row>
    <row r="19" spans="1:32" ht="15" x14ac:dyDescent="0.2">
      <c r="A19" s="405"/>
      <c r="B19" s="159" t="s">
        <v>9</v>
      </c>
      <c r="C19" s="158">
        <f t="shared" si="0"/>
        <v>0.64995807197692679</v>
      </c>
      <c r="D19" s="153">
        <f>SUM(D9:D14)</f>
        <v>14519.203005750001</v>
      </c>
      <c r="E19" s="157">
        <v>0.73414179928164025</v>
      </c>
      <c r="F19" s="149">
        <f>SUM(F9:F14)</f>
        <v>12995.058729</v>
      </c>
      <c r="G19" s="156">
        <v>0.65707605157329119</v>
      </c>
      <c r="H19" s="155">
        <f>SUM(H9:H14)</f>
        <v>1524.1442767499998</v>
      </c>
      <c r="I19" s="153">
        <f>SUM(I9:I14)</f>
        <v>22338.676341980143</v>
      </c>
      <c r="J19" s="157">
        <v>1.1295217813799256</v>
      </c>
      <c r="K19" s="149">
        <f>SUM(K9:K14)</f>
        <v>20324.125719109896</v>
      </c>
      <c r="L19" s="156">
        <v>1.027659555657858</v>
      </c>
      <c r="M19" s="155">
        <f t="shared" ref="M19:Z19" si="11">SUM(M9:M14)</f>
        <v>2014.5506228702461</v>
      </c>
      <c r="N19" s="153">
        <f t="shared" si="11"/>
        <v>51796.720986038097</v>
      </c>
      <c r="O19" s="21">
        <f t="shared" si="11"/>
        <v>54993.651873351708</v>
      </c>
      <c r="P19" s="154">
        <f t="shared" si="11"/>
        <v>-3196.930887313611</v>
      </c>
      <c r="Q19" s="153">
        <f t="shared" si="11"/>
        <v>803.31034371390342</v>
      </c>
      <c r="R19" s="21">
        <f t="shared" si="11"/>
        <v>648.13561658388187</v>
      </c>
      <c r="S19" s="154">
        <f t="shared" si="11"/>
        <v>155.17472713002141</v>
      </c>
      <c r="T19" s="153">
        <f t="shared" si="11"/>
        <v>9838.8150000000023</v>
      </c>
      <c r="U19" s="21">
        <f t="shared" si="11"/>
        <v>6870.13</v>
      </c>
      <c r="V19" s="154">
        <f t="shared" si="11"/>
        <v>2968.6850000000009</v>
      </c>
      <c r="W19" s="153">
        <f t="shared" si="11"/>
        <v>30226.63779762133</v>
      </c>
      <c r="X19" s="21">
        <f t="shared" si="11"/>
        <v>22813.982510064416</v>
      </c>
      <c r="Y19" s="152">
        <f t="shared" si="11"/>
        <v>7412.6552875569141</v>
      </c>
      <c r="Z19" s="25">
        <f t="shared" si="11"/>
        <v>92665.484127373333</v>
      </c>
      <c r="AA19" s="151">
        <v>4.6854917051323373</v>
      </c>
      <c r="AB19" s="150">
        <f t="shared" si="7"/>
        <v>0.15668404630350424</v>
      </c>
      <c r="AC19" s="149">
        <f>SUM(AC9:AC14)</f>
        <v>85325.9</v>
      </c>
      <c r="AD19" s="148">
        <v>4.3143787679712826</v>
      </c>
      <c r="AE19" s="147">
        <f t="shared" si="8"/>
        <v>0.15229911116085504</v>
      </c>
      <c r="AF19" s="146">
        <f>SUM(AF9:AF14)</f>
        <v>7339.5841273733258</v>
      </c>
    </row>
    <row r="20" spans="1:32" ht="15.75" thickBot="1" x14ac:dyDescent="0.25">
      <c r="A20" s="406"/>
      <c r="B20" s="261" t="s">
        <v>8</v>
      </c>
      <c r="C20" s="260">
        <f t="shared" si="0"/>
        <v>0.63644550584238058</v>
      </c>
      <c r="D20" s="255">
        <f>SUM(D6:D8,D15:D17)</f>
        <v>147.11784124999997</v>
      </c>
      <c r="E20" s="259">
        <v>7.4387937574075256E-3</v>
      </c>
      <c r="F20" s="249">
        <f>SUM(F6:F8,F15:F17)</f>
        <v>0</v>
      </c>
      <c r="G20" s="258">
        <v>0</v>
      </c>
      <c r="H20" s="257">
        <f>SUM(H6:H8,H15:H17)</f>
        <v>147.11784124999997</v>
      </c>
      <c r="I20" s="255">
        <f>SUM(I6:I8,I15:I17)</f>
        <v>231.15544048862301</v>
      </c>
      <c r="J20" s="259">
        <v>1.168802935855719E-2</v>
      </c>
      <c r="K20" s="249">
        <f>SUM(K6:K8,K15:K17)</f>
        <v>0</v>
      </c>
      <c r="L20" s="258">
        <v>0</v>
      </c>
      <c r="M20" s="257">
        <f t="shared" ref="M20:Z20" si="12">SUM(M6:M8,M15:M17)</f>
        <v>231.15544048862301</v>
      </c>
      <c r="N20" s="255">
        <f t="shared" si="12"/>
        <v>5298.0225000000009</v>
      </c>
      <c r="O20" s="254">
        <f t="shared" si="12"/>
        <v>7499.8924999999999</v>
      </c>
      <c r="P20" s="256">
        <f t="shared" si="12"/>
        <v>-2201.869999999999</v>
      </c>
      <c r="Q20" s="255">
        <f t="shared" si="12"/>
        <v>118.70392472745509</v>
      </c>
      <c r="R20" s="254">
        <f t="shared" si="12"/>
        <v>36.96750000000003</v>
      </c>
      <c r="S20" s="256">
        <f t="shared" si="12"/>
        <v>81.736424727455059</v>
      </c>
      <c r="T20" s="255">
        <f t="shared" si="12"/>
        <v>38.022500000000036</v>
      </c>
      <c r="U20" s="254">
        <f t="shared" si="12"/>
        <v>105</v>
      </c>
      <c r="V20" s="256">
        <f t="shared" si="12"/>
        <v>-66.977499999999964</v>
      </c>
      <c r="W20" s="255">
        <f t="shared" si="12"/>
        <v>2912.78</v>
      </c>
      <c r="X20" s="254">
        <f t="shared" si="12"/>
        <v>7687.9049999999997</v>
      </c>
      <c r="Y20" s="253">
        <f t="shared" si="12"/>
        <v>-4775.1249999999991</v>
      </c>
      <c r="Z20" s="252">
        <f t="shared" si="12"/>
        <v>8367.5289247274541</v>
      </c>
      <c r="AA20" s="251">
        <v>0.42309159379532085</v>
      </c>
      <c r="AB20" s="250">
        <f t="shared" si="7"/>
        <v>1.7581993749103398E-2</v>
      </c>
      <c r="AC20" s="249">
        <f>SUM(AC6:AC8,AC15:AC17)</f>
        <v>15329.764999999999</v>
      </c>
      <c r="AD20" s="248">
        <v>0.77512704388690068</v>
      </c>
      <c r="AE20" s="247">
        <f t="shared" si="8"/>
        <v>0</v>
      </c>
      <c r="AF20" s="246">
        <f>SUM(AF6:AF8,AF15:AF17)</f>
        <v>-6962.2360752725435</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403.35166666666669</v>
      </c>
      <c r="O21" s="88">
        <v>588.8175</v>
      </c>
      <c r="P21" s="240">
        <f t="shared" ref="P21:P32" si="15">N21-O21</f>
        <v>-185.46583333333331</v>
      </c>
      <c r="Q21" s="239">
        <v>2.7641666666666658</v>
      </c>
      <c r="R21" s="88">
        <v>3.22</v>
      </c>
      <c r="S21" s="240">
        <f t="shared" ref="S21:S32" si="16">Q21-R21</f>
        <v>-0.45583333333333442</v>
      </c>
      <c r="T21" s="239">
        <v>1.8333333333333333</v>
      </c>
      <c r="U21" s="88">
        <v>4.583333333333333</v>
      </c>
      <c r="V21" s="240">
        <f t="shared" ref="V21:V32" si="17">T21-U21</f>
        <v>-2.75</v>
      </c>
      <c r="W21" s="239">
        <v>49.672499999999992</v>
      </c>
      <c r="X21" s="88">
        <v>0</v>
      </c>
      <c r="Y21" s="238">
        <f t="shared" ref="Y21:Y32" si="18">W21-X21</f>
        <v>49.672499999999992</v>
      </c>
      <c r="Z21" s="92">
        <v>457.62166666666667</v>
      </c>
      <c r="AA21" s="237">
        <v>2.3138955604097598E-2</v>
      </c>
      <c r="AB21" s="236">
        <f t="shared" si="7"/>
        <v>0</v>
      </c>
      <c r="AC21" s="235">
        <v>596.62083333333339</v>
      </c>
      <c r="AD21" s="234">
        <v>3.0167255849193119E-2</v>
      </c>
      <c r="AE21" s="233">
        <f t="shared" si="8"/>
        <v>0</v>
      </c>
      <c r="AF21" s="232">
        <f t="shared" ref="AF21:AF32" si="19">Z21-AC21</f>
        <v>-138.99916666666672</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645.40749999999991</v>
      </c>
      <c r="O22" s="66">
        <v>631.76833333333332</v>
      </c>
      <c r="P22" s="211">
        <f t="shared" si="15"/>
        <v>13.639166666666597</v>
      </c>
      <c r="Q22" s="210">
        <v>7.1733333333333329</v>
      </c>
      <c r="R22" s="66">
        <v>2.4750000000000001</v>
      </c>
      <c r="S22" s="211">
        <f t="shared" si="16"/>
        <v>4.6983333333333324</v>
      </c>
      <c r="T22" s="210">
        <v>0.16666666666666666</v>
      </c>
      <c r="U22" s="66">
        <v>0.5</v>
      </c>
      <c r="V22" s="211">
        <f t="shared" si="17"/>
        <v>-0.33333333333333337</v>
      </c>
      <c r="W22" s="210">
        <v>900.19083333333344</v>
      </c>
      <c r="X22" s="66">
        <v>0</v>
      </c>
      <c r="Y22" s="209">
        <f t="shared" si="18"/>
        <v>900.19083333333344</v>
      </c>
      <c r="Z22" s="70">
        <v>1552.9383333333333</v>
      </c>
      <c r="AA22" s="208">
        <v>7.8522005770927175E-2</v>
      </c>
      <c r="AB22" s="207">
        <f t="shared" si="7"/>
        <v>0</v>
      </c>
      <c r="AC22" s="206">
        <v>634.74333333333334</v>
      </c>
      <c r="AD22" s="205">
        <v>3.2094864050008873E-2</v>
      </c>
      <c r="AE22" s="204">
        <f t="shared" si="8"/>
        <v>0</v>
      </c>
      <c r="AF22" s="203">
        <f t="shared" si="19"/>
        <v>918.19499999999994</v>
      </c>
    </row>
    <row r="23" spans="1:32" ht="15" x14ac:dyDescent="0.2">
      <c r="A23" s="405"/>
      <c r="B23" s="231" t="s">
        <v>20</v>
      </c>
      <c r="C23" s="230">
        <f t="shared" si="0"/>
        <v>0.56062384464516879</v>
      </c>
      <c r="D23" s="225">
        <v>3.4019977499999996</v>
      </c>
      <c r="E23" s="229">
        <v>1.7201693153184744E-4</v>
      </c>
      <c r="F23" s="221">
        <v>0</v>
      </c>
      <c r="G23" s="228">
        <v>0</v>
      </c>
      <c r="H23" s="227">
        <f t="shared" si="13"/>
        <v>3.4019977499999996</v>
      </c>
      <c r="I23" s="225">
        <v>6.0682359169956444</v>
      </c>
      <c r="J23" s="229">
        <v>3.0683127943072192E-4</v>
      </c>
      <c r="K23" s="221">
        <v>0</v>
      </c>
      <c r="L23" s="228">
        <v>0</v>
      </c>
      <c r="M23" s="227">
        <f t="shared" si="14"/>
        <v>6.0682359169956444</v>
      </c>
      <c r="N23" s="225">
        <v>611.74166666666667</v>
      </c>
      <c r="O23" s="77">
        <v>965.34499999999991</v>
      </c>
      <c r="P23" s="226">
        <f t="shared" si="15"/>
        <v>-353.60333333333324</v>
      </c>
      <c r="Q23" s="225">
        <v>21.738333333333362</v>
      </c>
      <c r="R23" s="77">
        <v>16.395</v>
      </c>
      <c r="S23" s="226">
        <f t="shared" si="16"/>
        <v>5.3433333333333621</v>
      </c>
      <c r="T23" s="225">
        <v>0</v>
      </c>
      <c r="U23" s="77">
        <v>0</v>
      </c>
      <c r="V23" s="226">
        <f t="shared" si="17"/>
        <v>0</v>
      </c>
      <c r="W23" s="225">
        <v>240.26000000000002</v>
      </c>
      <c r="X23" s="77">
        <v>1914.6200000000001</v>
      </c>
      <c r="Y23" s="224">
        <f t="shared" si="18"/>
        <v>-1674.3600000000001</v>
      </c>
      <c r="Z23" s="81">
        <v>873.74</v>
      </c>
      <c r="AA23" s="223">
        <v>4.4179357189944174E-2</v>
      </c>
      <c r="AB23" s="222">
        <f t="shared" si="7"/>
        <v>3.8936042186462788E-3</v>
      </c>
      <c r="AC23" s="221">
        <v>2896.36</v>
      </c>
      <c r="AD23" s="220">
        <v>0.1464501879077901</v>
      </c>
      <c r="AE23" s="219">
        <f t="shared" si="8"/>
        <v>0</v>
      </c>
      <c r="AF23" s="218">
        <f t="shared" si="19"/>
        <v>-2022.6200000000001</v>
      </c>
    </row>
    <row r="24" spans="1:32" ht="15" x14ac:dyDescent="0.2">
      <c r="A24" s="405"/>
      <c r="B24" s="201" t="s">
        <v>19</v>
      </c>
      <c r="C24" s="200">
        <f t="shared" si="0"/>
        <v>0.58602064090451267</v>
      </c>
      <c r="D24" s="195">
        <v>239.79571875000002</v>
      </c>
      <c r="E24" s="199">
        <v>1.2124912114903338E-2</v>
      </c>
      <c r="F24" s="191">
        <v>249.53200216666664</v>
      </c>
      <c r="G24" s="198">
        <v>1.2617219063346894E-2</v>
      </c>
      <c r="H24" s="197">
        <f t="shared" si="13"/>
        <v>-9.7362834166666232</v>
      </c>
      <c r="I24" s="195">
        <v>409.19329800376914</v>
      </c>
      <c r="J24" s="199">
        <v>2.0690247524709621E-2</v>
      </c>
      <c r="K24" s="191">
        <v>445.15452948014155</v>
      </c>
      <c r="L24" s="198">
        <v>2.2508584737522479E-2</v>
      </c>
      <c r="M24" s="197">
        <f t="shared" si="14"/>
        <v>-35.961231476372404</v>
      </c>
      <c r="N24" s="195">
        <v>1619.7833333333331</v>
      </c>
      <c r="O24" s="54">
        <v>1618.5858333333333</v>
      </c>
      <c r="P24" s="196">
        <f t="shared" si="15"/>
        <v>1.1974999999997635</v>
      </c>
      <c r="Q24" s="195">
        <v>21.380833333333332</v>
      </c>
      <c r="R24" s="54">
        <v>9.1374999999999993</v>
      </c>
      <c r="S24" s="196">
        <f t="shared" si="16"/>
        <v>12.243333333333332</v>
      </c>
      <c r="T24" s="195">
        <v>351.73083333333335</v>
      </c>
      <c r="U24" s="54">
        <v>713.95916666666653</v>
      </c>
      <c r="V24" s="196">
        <f t="shared" si="17"/>
        <v>-362.22833333333318</v>
      </c>
      <c r="W24" s="195">
        <v>421.87916666666661</v>
      </c>
      <c r="X24" s="54">
        <v>217.33333333333329</v>
      </c>
      <c r="Y24" s="194">
        <f t="shared" si="18"/>
        <v>204.54583333333332</v>
      </c>
      <c r="Z24" s="58">
        <v>2414.7741666666661</v>
      </c>
      <c r="AA24" s="193">
        <v>0.12209944656558749</v>
      </c>
      <c r="AB24" s="192">
        <f t="shared" si="7"/>
        <v>9.9303579630807465E-2</v>
      </c>
      <c r="AC24" s="191">
        <v>2559.0158333333334</v>
      </c>
      <c r="AD24" s="190">
        <v>0.12939287576498665</v>
      </c>
      <c r="AE24" s="189">
        <f t="shared" si="8"/>
        <v>9.7510925456694111E-2</v>
      </c>
      <c r="AF24" s="188">
        <f t="shared" si="19"/>
        <v>-144.24166666666724</v>
      </c>
    </row>
    <row r="25" spans="1:32" ht="15" x14ac:dyDescent="0.2">
      <c r="A25" s="405"/>
      <c r="B25" s="217" t="s">
        <v>18</v>
      </c>
      <c r="C25" s="215">
        <f t="shared" si="0"/>
        <v>0.58548679116975322</v>
      </c>
      <c r="D25" s="210">
        <v>956.5711905833333</v>
      </c>
      <c r="E25" s="214">
        <v>4.8367592540562686E-2</v>
      </c>
      <c r="F25" s="206">
        <v>970.0817745833333</v>
      </c>
      <c r="G25" s="213">
        <v>4.9050759634041222E-2</v>
      </c>
      <c r="H25" s="212">
        <f t="shared" si="13"/>
        <v>-13.510583999999994</v>
      </c>
      <c r="I25" s="210">
        <v>1633.804903902588</v>
      </c>
      <c r="J25" s="214">
        <v>8.2610903046895917E-2</v>
      </c>
      <c r="K25" s="206">
        <v>1705.701621081517</v>
      </c>
      <c r="L25" s="213">
        <v>8.6246296358881605E-2</v>
      </c>
      <c r="M25" s="212">
        <f t="shared" si="14"/>
        <v>-71.896717178929066</v>
      </c>
      <c r="N25" s="210">
        <v>5561.8283002525714</v>
      </c>
      <c r="O25" s="66">
        <v>5207.4933333333329</v>
      </c>
      <c r="P25" s="211">
        <f t="shared" si="15"/>
        <v>354.33496691923847</v>
      </c>
      <c r="Q25" s="210">
        <v>111.37994346551939</v>
      </c>
      <c r="R25" s="66">
        <v>12.49</v>
      </c>
      <c r="S25" s="211">
        <f t="shared" si="16"/>
        <v>98.889943465519394</v>
      </c>
      <c r="T25" s="210">
        <v>634.09083333333308</v>
      </c>
      <c r="U25" s="66">
        <v>1141.1933333333332</v>
      </c>
      <c r="V25" s="211">
        <f t="shared" si="17"/>
        <v>-507.10250000000008</v>
      </c>
      <c r="W25" s="210">
        <v>0</v>
      </c>
      <c r="X25" s="66">
        <v>0</v>
      </c>
      <c r="Y25" s="209">
        <f t="shared" si="18"/>
        <v>0</v>
      </c>
      <c r="Z25" s="70">
        <v>6307.2990770514234</v>
      </c>
      <c r="AA25" s="208">
        <v>0.31891915081014949</v>
      </c>
      <c r="AB25" s="207">
        <f t="shared" si="7"/>
        <v>0.15166098497909145</v>
      </c>
      <c r="AC25" s="206">
        <v>6361.1766666666663</v>
      </c>
      <c r="AD25" s="205">
        <v>0.32164355195762373</v>
      </c>
      <c r="AE25" s="204">
        <f t="shared" si="8"/>
        <v>0.15250036674294537</v>
      </c>
      <c r="AF25" s="203">
        <f t="shared" si="19"/>
        <v>-53.877589615242869</v>
      </c>
    </row>
    <row r="26" spans="1:32" ht="15" x14ac:dyDescent="0.2">
      <c r="A26" s="405"/>
      <c r="B26" s="217" t="s">
        <v>17</v>
      </c>
      <c r="C26" s="215">
        <f t="shared" si="0"/>
        <v>0.64290240282385425</v>
      </c>
      <c r="D26" s="210">
        <v>2053.6100445000002</v>
      </c>
      <c r="E26" s="214">
        <v>0.10383772253167149</v>
      </c>
      <c r="F26" s="206">
        <v>2087.1888210833331</v>
      </c>
      <c r="G26" s="213">
        <v>0.10553563612489228</v>
      </c>
      <c r="H26" s="212">
        <f t="shared" si="13"/>
        <v>-33.57877658333291</v>
      </c>
      <c r="I26" s="210">
        <v>3194.2796223498622</v>
      </c>
      <c r="J26" s="214">
        <v>0.16151397486707089</v>
      </c>
      <c r="K26" s="206">
        <v>3352.0179163281282</v>
      </c>
      <c r="L26" s="213">
        <v>0.16948986096912447</v>
      </c>
      <c r="M26" s="212">
        <f t="shared" si="14"/>
        <v>-157.73829397826603</v>
      </c>
      <c r="N26" s="210">
        <v>12929.576666666666</v>
      </c>
      <c r="O26" s="66">
        <v>10322.954166666666</v>
      </c>
      <c r="P26" s="211">
        <f t="shared" si="15"/>
        <v>2606.6224999999995</v>
      </c>
      <c r="Q26" s="210">
        <v>191.80083333333332</v>
      </c>
      <c r="R26" s="66">
        <v>104.45583333333333</v>
      </c>
      <c r="S26" s="211">
        <f t="shared" si="16"/>
        <v>87.344999999999985</v>
      </c>
      <c r="T26" s="210">
        <v>3582.5108333333342</v>
      </c>
      <c r="U26" s="66">
        <v>2046.5074999999997</v>
      </c>
      <c r="V26" s="211">
        <f t="shared" si="17"/>
        <v>1536.0033333333345</v>
      </c>
      <c r="W26" s="210">
        <v>99.241666666666674</v>
      </c>
      <c r="X26" s="66">
        <v>25.00333333333333</v>
      </c>
      <c r="Y26" s="209">
        <f t="shared" si="18"/>
        <v>74.238333333333344</v>
      </c>
      <c r="Z26" s="70">
        <v>16803.129999999997</v>
      </c>
      <c r="AA26" s="208">
        <v>0.84962515414089601</v>
      </c>
      <c r="AB26" s="207">
        <f t="shared" si="7"/>
        <v>0.1222159231345589</v>
      </c>
      <c r="AC26" s="206">
        <v>12498.920833333334</v>
      </c>
      <c r="AD26" s="205">
        <v>0.6319895678321269</v>
      </c>
      <c r="AE26" s="204">
        <f t="shared" si="8"/>
        <v>0.16698952244877138</v>
      </c>
      <c r="AF26" s="203">
        <f t="shared" si="19"/>
        <v>4304.2091666666638</v>
      </c>
    </row>
    <row r="27" spans="1:32" ht="15" x14ac:dyDescent="0.2">
      <c r="A27" s="405"/>
      <c r="B27" s="217" t="s">
        <v>16</v>
      </c>
      <c r="C27" s="215">
        <f t="shared" si="0"/>
        <v>0.64019543175996219</v>
      </c>
      <c r="D27" s="210">
        <v>4879.3605912499997</v>
      </c>
      <c r="E27" s="214">
        <v>0.24671757550229007</v>
      </c>
      <c r="F27" s="206">
        <v>4782.5946142500006</v>
      </c>
      <c r="G27" s="213">
        <v>0.24182486981718343</v>
      </c>
      <c r="H27" s="212">
        <f t="shared" si="13"/>
        <v>96.765976999999111</v>
      </c>
      <c r="I27" s="210">
        <v>7621.6735533962537</v>
      </c>
      <c r="J27" s="214">
        <v>0.3853785317149771</v>
      </c>
      <c r="K27" s="206">
        <v>7627.4547877142904</v>
      </c>
      <c r="L27" s="213">
        <v>0.38567104466258717</v>
      </c>
      <c r="M27" s="212">
        <f t="shared" si="14"/>
        <v>-5.7812343180366952</v>
      </c>
      <c r="N27" s="210">
        <v>15145.955</v>
      </c>
      <c r="O27" s="66">
        <v>10916.936666666666</v>
      </c>
      <c r="P27" s="211">
        <f t="shared" si="15"/>
        <v>4229.0183333333334</v>
      </c>
      <c r="Q27" s="210">
        <v>207.8175</v>
      </c>
      <c r="R27" s="66">
        <v>216.46916666666664</v>
      </c>
      <c r="S27" s="211">
        <f t="shared" si="16"/>
        <v>-8.6516666666666424</v>
      </c>
      <c r="T27" s="210">
        <v>2080.1725000000001</v>
      </c>
      <c r="U27" s="66">
        <v>1876.2066666666669</v>
      </c>
      <c r="V27" s="211">
        <f t="shared" si="17"/>
        <v>203.96583333333319</v>
      </c>
      <c r="W27" s="210">
        <v>6969.6866666666674</v>
      </c>
      <c r="X27" s="66">
        <v>4511.71</v>
      </c>
      <c r="Y27" s="209">
        <f t="shared" si="18"/>
        <v>2457.9766666666674</v>
      </c>
      <c r="Z27" s="70">
        <v>24403.631666666668</v>
      </c>
      <c r="AA27" s="208">
        <v>1.2339331610473359</v>
      </c>
      <c r="AB27" s="207">
        <f t="shared" si="7"/>
        <v>0.19994403529351742</v>
      </c>
      <c r="AC27" s="206">
        <v>17521.322499999998</v>
      </c>
      <c r="AD27" s="205">
        <v>0.88593992891698203</v>
      </c>
      <c r="AE27" s="204">
        <f t="shared" si="8"/>
        <v>0.27295854032993233</v>
      </c>
      <c r="AF27" s="203">
        <f t="shared" si="19"/>
        <v>6882.3091666666696</v>
      </c>
    </row>
    <row r="28" spans="1:32" ht="15" x14ac:dyDescent="0.2">
      <c r="A28" s="405"/>
      <c r="B28" s="217" t="s">
        <v>15</v>
      </c>
      <c r="C28" s="215">
        <f t="shared" si="0"/>
        <v>0.6812634048429016</v>
      </c>
      <c r="D28" s="210">
        <v>4017.9609687500001</v>
      </c>
      <c r="E28" s="214">
        <v>0.20316219105644742</v>
      </c>
      <c r="F28" s="206">
        <v>3939.0183605833336</v>
      </c>
      <c r="G28" s="213">
        <v>0.19917067597938945</v>
      </c>
      <c r="H28" s="212">
        <f t="shared" si="13"/>
        <v>78.94260816666656</v>
      </c>
      <c r="I28" s="210">
        <v>5897.8083076053917</v>
      </c>
      <c r="J28" s="214">
        <v>0.29821386208656891</v>
      </c>
      <c r="K28" s="206">
        <v>5878.959761469011</v>
      </c>
      <c r="L28" s="213">
        <v>0.29726096264603619</v>
      </c>
      <c r="M28" s="212">
        <f t="shared" si="14"/>
        <v>18.848546136380719</v>
      </c>
      <c r="N28" s="210">
        <v>4326.1173515378023</v>
      </c>
      <c r="O28" s="66">
        <v>4858.9633905589717</v>
      </c>
      <c r="P28" s="211">
        <f t="shared" si="15"/>
        <v>-532.84603902116942</v>
      </c>
      <c r="Q28" s="210">
        <v>198.69484341176076</v>
      </c>
      <c r="R28" s="66">
        <v>76.005468667323015</v>
      </c>
      <c r="S28" s="211">
        <f t="shared" si="16"/>
        <v>122.68937474443774</v>
      </c>
      <c r="T28" s="210">
        <v>99.165000000000006</v>
      </c>
      <c r="U28" s="66">
        <v>253.39583333333337</v>
      </c>
      <c r="V28" s="211">
        <f t="shared" si="17"/>
        <v>-154.23083333333335</v>
      </c>
      <c r="W28" s="210">
        <v>18165.164193063338</v>
      </c>
      <c r="X28" s="66">
        <v>6990.649806147273</v>
      </c>
      <c r="Y28" s="209">
        <f t="shared" si="18"/>
        <v>11174.514386916064</v>
      </c>
      <c r="Z28" s="70">
        <v>22789.1413880129</v>
      </c>
      <c r="AA28" s="208">
        <v>1.1522988731581043</v>
      </c>
      <c r="AB28" s="207">
        <f t="shared" si="7"/>
        <v>0.17631032693769891</v>
      </c>
      <c r="AC28" s="206">
        <v>12179.0144987069</v>
      </c>
      <c r="AD28" s="205">
        <v>0.61581397404581106</v>
      </c>
      <c r="AE28" s="204">
        <f t="shared" si="8"/>
        <v>0.32342669113347033</v>
      </c>
      <c r="AF28" s="203">
        <f t="shared" si="19"/>
        <v>10610.126889306001</v>
      </c>
    </row>
    <row r="29" spans="1:32" ht="15" x14ac:dyDescent="0.2">
      <c r="A29" s="405"/>
      <c r="B29" s="216" t="s">
        <v>14</v>
      </c>
      <c r="C29" s="215">
        <f t="shared" si="0"/>
        <v>0.68165608901317343</v>
      </c>
      <c r="D29" s="210">
        <v>1653.1161052499999</v>
      </c>
      <c r="E29" s="214">
        <v>8.3587345080102876E-2</v>
      </c>
      <c r="F29" s="206">
        <v>1516.8856780833332</v>
      </c>
      <c r="G29" s="213">
        <v>7.6699095619998797E-2</v>
      </c>
      <c r="H29" s="212">
        <f t="shared" si="13"/>
        <v>136.23042716666669</v>
      </c>
      <c r="I29" s="210">
        <v>2425.1468326839113</v>
      </c>
      <c r="J29" s="214">
        <v>0.12262392491954618</v>
      </c>
      <c r="K29" s="206">
        <v>2257.2989901435494</v>
      </c>
      <c r="L29" s="213">
        <v>0.1141370068881588</v>
      </c>
      <c r="M29" s="212">
        <f t="shared" si="14"/>
        <v>167.84784254036185</v>
      </c>
      <c r="N29" s="210">
        <v>3055.052622731564</v>
      </c>
      <c r="O29" s="66">
        <v>2642.7732052522329</v>
      </c>
      <c r="P29" s="211">
        <f t="shared" si="15"/>
        <v>412.27941747933119</v>
      </c>
      <c r="Q29" s="210">
        <v>154.35376785234061</v>
      </c>
      <c r="R29" s="66">
        <v>31.063333333333322</v>
      </c>
      <c r="S29" s="211">
        <f t="shared" si="16"/>
        <v>123.29043451900729</v>
      </c>
      <c r="T29" s="210">
        <v>55.014999999999993</v>
      </c>
      <c r="U29" s="66">
        <v>188.84083333333334</v>
      </c>
      <c r="V29" s="211">
        <f t="shared" si="17"/>
        <v>-133.82583333333335</v>
      </c>
      <c r="W29" s="210">
        <v>6211.2682158048456</v>
      </c>
      <c r="X29" s="66">
        <v>7379.7092947477659</v>
      </c>
      <c r="Y29" s="209">
        <f t="shared" si="18"/>
        <v>-1168.4410789429203</v>
      </c>
      <c r="Z29" s="70">
        <v>9475.6896063887507</v>
      </c>
      <c r="AA29" s="208">
        <v>0.4791240823834208</v>
      </c>
      <c r="AB29" s="207">
        <f t="shared" si="7"/>
        <v>0.17445865936083713</v>
      </c>
      <c r="AC29" s="206">
        <v>10242.386666666665</v>
      </c>
      <c r="AD29" s="205">
        <v>0.51789123311935559</v>
      </c>
      <c r="AE29" s="204">
        <f t="shared" si="8"/>
        <v>0.14809884916959459</v>
      </c>
      <c r="AF29" s="203">
        <f t="shared" si="19"/>
        <v>-766.69706027791472</v>
      </c>
    </row>
    <row r="30" spans="1:32" ht="15" x14ac:dyDescent="0.2">
      <c r="A30" s="405"/>
      <c r="B30" s="202" t="s">
        <v>13</v>
      </c>
      <c r="C30" s="158">
        <f t="shared" si="0"/>
        <v>0.63640562064513673</v>
      </c>
      <c r="D30" s="153">
        <v>229.47739466666667</v>
      </c>
      <c r="E30" s="157">
        <v>1.1603181479612305E-2</v>
      </c>
      <c r="F30" s="149">
        <v>0</v>
      </c>
      <c r="G30" s="156">
        <v>0</v>
      </c>
      <c r="H30" s="155">
        <f t="shared" si="13"/>
        <v>229.47739466666667</v>
      </c>
      <c r="I30" s="153">
        <v>360.5835448688228</v>
      </c>
      <c r="J30" s="157">
        <v>1.8232368010593521E-2</v>
      </c>
      <c r="K30" s="149">
        <v>0</v>
      </c>
      <c r="L30" s="156">
        <v>0</v>
      </c>
      <c r="M30" s="155">
        <f t="shared" si="14"/>
        <v>360.5835448688228</v>
      </c>
      <c r="N30" s="153">
        <v>1491.0424999999998</v>
      </c>
      <c r="O30" s="21">
        <v>1733.4558333333334</v>
      </c>
      <c r="P30" s="154">
        <f t="shared" si="15"/>
        <v>-242.41333333333364</v>
      </c>
      <c r="Q30" s="153">
        <v>30.48166666666668</v>
      </c>
      <c r="R30" s="21">
        <v>5.9549999999999992</v>
      </c>
      <c r="S30" s="154">
        <f t="shared" si="16"/>
        <v>24.526666666666681</v>
      </c>
      <c r="T30" s="153">
        <v>28.156666666666677</v>
      </c>
      <c r="U30" s="21">
        <v>53.916666666666664</v>
      </c>
      <c r="V30" s="154">
        <f t="shared" si="17"/>
        <v>-25.759999999999987</v>
      </c>
      <c r="W30" s="153">
        <v>744.17083333333346</v>
      </c>
      <c r="X30" s="21">
        <v>5000</v>
      </c>
      <c r="Y30" s="152">
        <f t="shared" si="18"/>
        <v>-4255.8291666666664</v>
      </c>
      <c r="Z30" s="25">
        <v>2293.8516666666665</v>
      </c>
      <c r="AA30" s="151">
        <v>0.11598518108638201</v>
      </c>
      <c r="AB30" s="150">
        <f t="shared" si="7"/>
        <v>0.10004020661027922</v>
      </c>
      <c r="AC30" s="149">
        <v>6793.3275000000003</v>
      </c>
      <c r="AD30" s="148">
        <v>0.34349462390523205</v>
      </c>
      <c r="AE30" s="147">
        <f t="shared" si="8"/>
        <v>0</v>
      </c>
      <c r="AF30" s="146">
        <f t="shared" si="19"/>
        <v>-4499.4758333333339</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1049.3433333333332</v>
      </c>
      <c r="O31" s="54">
        <v>1339.7058333333332</v>
      </c>
      <c r="P31" s="196">
        <f t="shared" si="15"/>
        <v>-290.36249999999995</v>
      </c>
      <c r="Q31" s="195">
        <v>43.654990769524908</v>
      </c>
      <c r="R31" s="54">
        <v>6.4758333333333331</v>
      </c>
      <c r="S31" s="196">
        <f t="shared" si="16"/>
        <v>37.179157436191574</v>
      </c>
      <c r="T31" s="195">
        <v>18.24666666666667</v>
      </c>
      <c r="U31" s="54">
        <v>23.166666666666668</v>
      </c>
      <c r="V31" s="196">
        <f t="shared" si="17"/>
        <v>-4.9199999999999982</v>
      </c>
      <c r="W31" s="195">
        <v>1016.9549999999999</v>
      </c>
      <c r="X31" s="54">
        <v>0</v>
      </c>
      <c r="Y31" s="194">
        <f t="shared" si="18"/>
        <v>1016.9549999999999</v>
      </c>
      <c r="Z31" s="58">
        <v>2128.1999907695244</v>
      </c>
      <c r="AA31" s="193">
        <v>0.10760925168109817</v>
      </c>
      <c r="AB31" s="192">
        <f t="shared" si="7"/>
        <v>0</v>
      </c>
      <c r="AC31" s="191">
        <v>1369.3483333333334</v>
      </c>
      <c r="AD31" s="190">
        <v>6.9239086552737181E-2</v>
      </c>
      <c r="AE31" s="189">
        <f t="shared" si="8"/>
        <v>0</v>
      </c>
      <c r="AF31" s="188">
        <f t="shared" si="19"/>
        <v>758.85165743619109</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432</v>
      </c>
      <c r="O32" s="43">
        <v>985.91083333333347</v>
      </c>
      <c r="P32" s="182">
        <f t="shared" si="15"/>
        <v>-553.91083333333347</v>
      </c>
      <c r="Q32" s="181">
        <v>3.2850000000000001</v>
      </c>
      <c r="R32" s="43">
        <v>4.934166666666667</v>
      </c>
      <c r="S32" s="182">
        <f t="shared" si="16"/>
        <v>-1.6491666666666669</v>
      </c>
      <c r="T32" s="181">
        <v>9.7366666666666664</v>
      </c>
      <c r="U32" s="43">
        <v>14.083333333333334</v>
      </c>
      <c r="V32" s="182">
        <f t="shared" si="17"/>
        <v>-4.3466666666666676</v>
      </c>
      <c r="W32" s="181">
        <v>171.73749999999998</v>
      </c>
      <c r="X32" s="43">
        <v>0</v>
      </c>
      <c r="Y32" s="180">
        <f t="shared" si="18"/>
        <v>171.73749999999998</v>
      </c>
      <c r="Z32" s="47">
        <v>616.75916666666672</v>
      </c>
      <c r="AA32" s="179">
        <v>3.1185505441365825E-2</v>
      </c>
      <c r="AB32" s="178">
        <f t="shared" si="7"/>
        <v>0</v>
      </c>
      <c r="AC32" s="177">
        <v>1004.9283333333335</v>
      </c>
      <c r="AD32" s="176">
        <v>5.0812724678744703E-2</v>
      </c>
      <c r="AE32" s="175">
        <f t="shared" si="8"/>
        <v>0</v>
      </c>
      <c r="AF32" s="174">
        <f t="shared" si="19"/>
        <v>-388.1691666666668</v>
      </c>
    </row>
    <row r="33" spans="1:32" ht="15" x14ac:dyDescent="0.2">
      <c r="A33" s="405"/>
      <c r="B33" s="173" t="s">
        <v>10</v>
      </c>
      <c r="C33" s="172">
        <f t="shared" si="0"/>
        <v>0.65124050606803896</v>
      </c>
      <c r="D33" s="167">
        <f>SUM(D21:D32)</f>
        <v>14033.294011499998</v>
      </c>
      <c r="E33" s="171">
        <v>0.70957253723712188</v>
      </c>
      <c r="F33" s="163">
        <f>SUM(F21:F32)</f>
        <v>13545.301250750001</v>
      </c>
      <c r="G33" s="170">
        <v>0.68489825623885214</v>
      </c>
      <c r="H33" s="169">
        <f>SUM(H21:H32)</f>
        <v>487.99276074999949</v>
      </c>
      <c r="I33" s="167">
        <f>SUM(I21:I32)</f>
        <v>21548.558298727592</v>
      </c>
      <c r="J33" s="171">
        <v>1.0895706434497927</v>
      </c>
      <c r="K33" s="163">
        <f>SUM(K21:K32)</f>
        <v>21266.587606216639</v>
      </c>
      <c r="L33" s="170">
        <v>1.0753137562623107</v>
      </c>
      <c r="M33" s="169">
        <f t="shared" ref="M33:Z33" si="20">SUM(M21:M32)</f>
        <v>281.97069251095684</v>
      </c>
      <c r="N33" s="167">
        <f t="shared" si="20"/>
        <v>47271.199941188606</v>
      </c>
      <c r="O33" s="32">
        <f t="shared" si="20"/>
        <v>41812.709929144541</v>
      </c>
      <c r="P33" s="168">
        <f t="shared" si="20"/>
        <v>5458.4900120440661</v>
      </c>
      <c r="Q33" s="167">
        <f t="shared" si="20"/>
        <v>994.52521216581238</v>
      </c>
      <c r="R33" s="32">
        <f t="shared" si="20"/>
        <v>489.07630200065631</v>
      </c>
      <c r="S33" s="168">
        <f t="shared" si="20"/>
        <v>505.44891016515612</v>
      </c>
      <c r="T33" s="167">
        <f t="shared" si="20"/>
        <v>6860.8250000000016</v>
      </c>
      <c r="U33" s="32">
        <f t="shared" si="20"/>
        <v>6316.3533333333335</v>
      </c>
      <c r="V33" s="168">
        <f t="shared" si="20"/>
        <v>544.47166666666772</v>
      </c>
      <c r="W33" s="167">
        <f t="shared" si="20"/>
        <v>34990.226575534856</v>
      </c>
      <c r="X33" s="32">
        <f t="shared" si="20"/>
        <v>26039.025767561707</v>
      </c>
      <c r="Y33" s="166">
        <f t="shared" si="20"/>
        <v>8951.200807973144</v>
      </c>
      <c r="Z33" s="36">
        <f t="shared" si="20"/>
        <v>90116.776728889279</v>
      </c>
      <c r="AA33" s="165">
        <v>4.5566201248793101</v>
      </c>
      <c r="AB33" s="164">
        <f t="shared" si="7"/>
        <v>0.15572343486849613</v>
      </c>
      <c r="AC33" s="163">
        <f>SUM(AC21:AC32)</f>
        <v>74657.165332040226</v>
      </c>
      <c r="AD33" s="162">
        <v>3.7749298745805917</v>
      </c>
      <c r="AE33" s="161">
        <f t="shared" si="8"/>
        <v>0.18143337200798909</v>
      </c>
      <c r="AF33" s="160">
        <f>SUM(AF21:AF32)</f>
        <v>15459.611396849034</v>
      </c>
    </row>
    <row r="34" spans="1:32" ht="15" x14ac:dyDescent="0.2">
      <c r="A34" s="405"/>
      <c r="B34" s="159" t="s">
        <v>9</v>
      </c>
      <c r="C34" s="158">
        <f t="shared" si="0"/>
        <v>0.6515190031357152</v>
      </c>
      <c r="D34" s="153">
        <f>SUM(D24:D29)</f>
        <v>13800.414619083333</v>
      </c>
      <c r="E34" s="157">
        <v>0.69779733882597783</v>
      </c>
      <c r="F34" s="149">
        <f>SUM(F24:F29)</f>
        <v>13545.301250750001</v>
      </c>
      <c r="G34" s="156">
        <v>0.68489825623885214</v>
      </c>
      <c r="H34" s="155">
        <f>SUM(H24:H29)</f>
        <v>255.11336833333283</v>
      </c>
      <c r="I34" s="153">
        <f>SUM(I24:I29)</f>
        <v>21181.906517941774</v>
      </c>
      <c r="J34" s="157">
        <v>1.0710314441597686</v>
      </c>
      <c r="K34" s="149">
        <f>SUM(K24:K29)</f>
        <v>21266.587606216639</v>
      </c>
      <c r="L34" s="156">
        <v>1.0753137562623107</v>
      </c>
      <c r="M34" s="155">
        <f t="shared" ref="M34:Z34" si="21">SUM(M24:M29)</f>
        <v>-84.681088274861622</v>
      </c>
      <c r="N34" s="153">
        <f t="shared" si="21"/>
        <v>42638.313274521941</v>
      </c>
      <c r="O34" s="21">
        <f t="shared" si="21"/>
        <v>35567.706595811207</v>
      </c>
      <c r="P34" s="154">
        <f t="shared" si="21"/>
        <v>7070.606678710732</v>
      </c>
      <c r="Q34" s="153">
        <f t="shared" si="21"/>
        <v>885.42772139628744</v>
      </c>
      <c r="R34" s="21">
        <f t="shared" si="21"/>
        <v>449.62130200065627</v>
      </c>
      <c r="S34" s="154">
        <f t="shared" si="21"/>
        <v>435.80641939563117</v>
      </c>
      <c r="T34" s="153">
        <f t="shared" si="21"/>
        <v>6802.6850000000013</v>
      </c>
      <c r="U34" s="21">
        <f t="shared" si="21"/>
        <v>6220.1033333333335</v>
      </c>
      <c r="V34" s="154">
        <f t="shared" si="21"/>
        <v>582.58166666666784</v>
      </c>
      <c r="W34" s="153">
        <f t="shared" si="21"/>
        <v>31867.239908868181</v>
      </c>
      <c r="X34" s="21">
        <f t="shared" si="21"/>
        <v>19124.405767561704</v>
      </c>
      <c r="Y34" s="152">
        <f t="shared" si="21"/>
        <v>12742.834141306477</v>
      </c>
      <c r="Z34" s="25">
        <f t="shared" si="21"/>
        <v>82193.665904786409</v>
      </c>
      <c r="AA34" s="151">
        <v>4.1559998681054937</v>
      </c>
      <c r="AB34" s="150">
        <f t="shared" si="7"/>
        <v>0.16790119368893716</v>
      </c>
      <c r="AC34" s="149">
        <f>SUM(AC24:AC29)</f>
        <v>61361.836998706902</v>
      </c>
      <c r="AD34" s="148">
        <v>3.1026711316368862</v>
      </c>
      <c r="AE34" s="147">
        <f t="shared" si="8"/>
        <v>0.22074471549858335</v>
      </c>
      <c r="AF34" s="146">
        <f>SUM(AF24:AF29)</f>
        <v>20831.82890607951</v>
      </c>
    </row>
    <row r="35" spans="1:32" ht="15.75" thickBot="1" x14ac:dyDescent="0.25">
      <c r="A35" s="406"/>
      <c r="B35" s="261" t="s">
        <v>8</v>
      </c>
      <c r="C35" s="260">
        <f t="shared" si="0"/>
        <v>0.6351514014674986</v>
      </c>
      <c r="D35" s="255">
        <f>SUM(D21:D23,D30:D32)</f>
        <v>232.87939241666666</v>
      </c>
      <c r="E35" s="259">
        <v>1.1775198411144152E-2</v>
      </c>
      <c r="F35" s="249">
        <f>SUM(F21:F23,F30:F32)</f>
        <v>0</v>
      </c>
      <c r="G35" s="258">
        <v>0</v>
      </c>
      <c r="H35" s="257">
        <f>SUM(H21:H23,H30:H32)</f>
        <v>232.87939241666666</v>
      </c>
      <c r="I35" s="255">
        <f>SUM(I21:I23,I30:I32)</f>
        <v>366.65178078581846</v>
      </c>
      <c r="J35" s="259">
        <v>1.8539199290024243E-2</v>
      </c>
      <c r="K35" s="249">
        <f>SUM(K21:K23,K30:K32)</f>
        <v>0</v>
      </c>
      <c r="L35" s="258">
        <v>0</v>
      </c>
      <c r="M35" s="257">
        <f t="shared" ref="M35:Z35" si="22">SUM(M21:M23,M30:M32)</f>
        <v>366.65178078581846</v>
      </c>
      <c r="N35" s="255">
        <f t="shared" si="22"/>
        <v>4632.8866666666663</v>
      </c>
      <c r="O35" s="254">
        <f t="shared" si="22"/>
        <v>6245.0033333333331</v>
      </c>
      <c r="P35" s="256">
        <f t="shared" si="22"/>
        <v>-1612.1166666666668</v>
      </c>
      <c r="Q35" s="255">
        <f t="shared" si="22"/>
        <v>109.09749076952494</v>
      </c>
      <c r="R35" s="254">
        <f t="shared" si="22"/>
        <v>39.454999999999998</v>
      </c>
      <c r="S35" s="256">
        <f t="shared" si="22"/>
        <v>69.64249076952494</v>
      </c>
      <c r="T35" s="255">
        <f t="shared" si="22"/>
        <v>58.140000000000015</v>
      </c>
      <c r="U35" s="254">
        <f t="shared" si="22"/>
        <v>96.25</v>
      </c>
      <c r="V35" s="256">
        <f t="shared" si="22"/>
        <v>-38.109999999999985</v>
      </c>
      <c r="W35" s="255">
        <f t="shared" si="22"/>
        <v>3122.9866666666671</v>
      </c>
      <c r="X35" s="254">
        <f t="shared" si="22"/>
        <v>6914.62</v>
      </c>
      <c r="Y35" s="253">
        <f t="shared" si="22"/>
        <v>-3791.6333333333332</v>
      </c>
      <c r="Z35" s="252">
        <f t="shared" si="22"/>
        <v>7923.1108241028578</v>
      </c>
      <c r="AA35" s="251">
        <v>0.40062025677381496</v>
      </c>
      <c r="AB35" s="250">
        <f t="shared" si="7"/>
        <v>2.9392418910540209E-2</v>
      </c>
      <c r="AC35" s="249">
        <f>SUM(AC21:AC23,AC30:AC32)</f>
        <v>13295.328333333333</v>
      </c>
      <c r="AD35" s="248">
        <v>0.67225874294370591</v>
      </c>
      <c r="AE35" s="247">
        <f t="shared" si="8"/>
        <v>0</v>
      </c>
      <c r="AF35" s="246">
        <f>SUM(AF21:AF23,AF30:AF32)</f>
        <v>-5372.217509230476</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317.53250000000003</v>
      </c>
      <c r="O36" s="88">
        <v>490.51749999999998</v>
      </c>
      <c r="P36" s="240">
        <f t="shared" ref="P36:P47" si="25">N36-O36</f>
        <v>-172.98499999999996</v>
      </c>
      <c r="Q36" s="239">
        <v>2.8975</v>
      </c>
      <c r="R36" s="88">
        <v>2.8225000000000002</v>
      </c>
      <c r="S36" s="240">
        <f t="shared" ref="S36:S47" si="26">Q36-R36</f>
        <v>7.4999999999999734E-2</v>
      </c>
      <c r="T36" s="239">
        <v>4.5</v>
      </c>
      <c r="U36" s="88">
        <v>5.25</v>
      </c>
      <c r="V36" s="240">
        <f t="shared" ref="V36:V47" si="27">T36-U36</f>
        <v>-0.75</v>
      </c>
      <c r="W36" s="239">
        <v>107.86749999999999</v>
      </c>
      <c r="X36" s="88">
        <v>0</v>
      </c>
      <c r="Y36" s="238">
        <f t="shared" ref="Y36:Y47" si="28">W36-X36</f>
        <v>107.86749999999999</v>
      </c>
      <c r="Z36" s="92">
        <v>432.79750000000001</v>
      </c>
      <c r="AA36" s="237">
        <v>2.1883758719315659E-2</v>
      </c>
      <c r="AB36" s="236">
        <f t="shared" si="7"/>
        <v>0</v>
      </c>
      <c r="AC36" s="235">
        <v>498.59</v>
      </c>
      <c r="AD36" s="234">
        <v>2.5210470794012157E-2</v>
      </c>
      <c r="AE36" s="233">
        <f t="shared" si="8"/>
        <v>0</v>
      </c>
      <c r="AF36" s="232">
        <f t="shared" ref="AF36:AF47" si="29">Z36-AC36</f>
        <v>-65.792499999999961</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525.99000000000012</v>
      </c>
      <c r="O37" s="66">
        <v>362.21250000000003</v>
      </c>
      <c r="P37" s="211">
        <f t="shared" si="25"/>
        <v>163.77750000000009</v>
      </c>
      <c r="Q37" s="210">
        <v>6.7725</v>
      </c>
      <c r="R37" s="66">
        <v>2.1324999999999998</v>
      </c>
      <c r="S37" s="211">
        <f t="shared" si="26"/>
        <v>4.6400000000000006</v>
      </c>
      <c r="T37" s="210">
        <v>0.75</v>
      </c>
      <c r="U37" s="66">
        <v>1.25</v>
      </c>
      <c r="V37" s="211">
        <f t="shared" si="27"/>
        <v>-0.5</v>
      </c>
      <c r="W37" s="210">
        <v>768.68249999999989</v>
      </c>
      <c r="X37" s="66">
        <v>0</v>
      </c>
      <c r="Y37" s="209">
        <f t="shared" si="28"/>
        <v>768.68249999999989</v>
      </c>
      <c r="Z37" s="70">
        <v>1302.1950000000002</v>
      </c>
      <c r="AA37" s="208">
        <v>6.5843543887151051E-2</v>
      </c>
      <c r="AB37" s="207">
        <f t="shared" si="7"/>
        <v>0</v>
      </c>
      <c r="AC37" s="206">
        <v>365.59500000000003</v>
      </c>
      <c r="AD37" s="205">
        <v>1.8485774022617533E-2</v>
      </c>
      <c r="AE37" s="204">
        <f t="shared" si="8"/>
        <v>0</v>
      </c>
      <c r="AF37" s="203">
        <f t="shared" si="29"/>
        <v>936.60000000000014</v>
      </c>
    </row>
    <row r="38" spans="1:32" ht="15" x14ac:dyDescent="0.2">
      <c r="A38" s="405"/>
      <c r="B38" s="231" t="s">
        <v>20</v>
      </c>
      <c r="C38" s="230">
        <f t="shared" si="0"/>
        <v>0.56355116341385747</v>
      </c>
      <c r="D38" s="225">
        <v>14.117279499999999</v>
      </c>
      <c r="E38" s="229">
        <v>7.1381913793665893E-4</v>
      </c>
      <c r="F38" s="221">
        <v>0</v>
      </c>
      <c r="G38" s="228">
        <v>0</v>
      </c>
      <c r="H38" s="227">
        <f t="shared" si="23"/>
        <v>14.117279499999999</v>
      </c>
      <c r="I38" s="225">
        <v>25.050572896488958</v>
      </c>
      <c r="J38" s="229">
        <v>1.2666447774014238E-3</v>
      </c>
      <c r="K38" s="221">
        <v>0</v>
      </c>
      <c r="L38" s="228">
        <v>0</v>
      </c>
      <c r="M38" s="227">
        <f t="shared" si="24"/>
        <v>25.050572896488958</v>
      </c>
      <c r="N38" s="225">
        <v>469.36250000000001</v>
      </c>
      <c r="O38" s="77">
        <v>872.5149999999993</v>
      </c>
      <c r="P38" s="226">
        <f t="shared" si="25"/>
        <v>-403.15249999999929</v>
      </c>
      <c r="Q38" s="225">
        <v>21.589999999999996</v>
      </c>
      <c r="R38" s="77">
        <v>22.74</v>
      </c>
      <c r="S38" s="226">
        <f t="shared" si="26"/>
        <v>-1.1500000000000021</v>
      </c>
      <c r="T38" s="225">
        <v>0</v>
      </c>
      <c r="U38" s="77">
        <v>0</v>
      </c>
      <c r="V38" s="226">
        <f t="shared" si="27"/>
        <v>0</v>
      </c>
      <c r="W38" s="225">
        <v>1025.04</v>
      </c>
      <c r="X38" s="77">
        <v>2910.42</v>
      </c>
      <c r="Y38" s="224">
        <f t="shared" si="28"/>
        <v>-1885.38</v>
      </c>
      <c r="Z38" s="81">
        <v>1515.9924999999998</v>
      </c>
      <c r="AA38" s="223">
        <v>7.6653894928441449E-2</v>
      </c>
      <c r="AB38" s="222">
        <f t="shared" si="7"/>
        <v>9.3122357135671848E-3</v>
      </c>
      <c r="AC38" s="221">
        <v>3805.6749999999993</v>
      </c>
      <c r="AD38" s="220">
        <v>0.19242836486692916</v>
      </c>
      <c r="AE38" s="219">
        <f t="shared" si="8"/>
        <v>0</v>
      </c>
      <c r="AF38" s="218">
        <f t="shared" si="29"/>
        <v>-2289.6824999999994</v>
      </c>
    </row>
    <row r="39" spans="1:32" ht="15" x14ac:dyDescent="0.2">
      <c r="A39" s="405"/>
      <c r="B39" s="201" t="s">
        <v>19</v>
      </c>
      <c r="C39" s="200">
        <f t="shared" si="0"/>
        <v>0.57866795695897422</v>
      </c>
      <c r="D39" s="195">
        <v>172.31323049999997</v>
      </c>
      <c r="E39" s="199">
        <v>8.7127609572786886E-3</v>
      </c>
      <c r="F39" s="191">
        <v>201.32151000000002</v>
      </c>
      <c r="G39" s="198">
        <v>1.0179526360459349E-2</v>
      </c>
      <c r="H39" s="197">
        <f t="shared" si="23"/>
        <v>-29.008279500000043</v>
      </c>
      <c r="I39" s="195">
        <v>297.77565601790604</v>
      </c>
      <c r="J39" s="199">
        <v>1.5056580984829605E-2</v>
      </c>
      <c r="K39" s="191">
        <v>361.51529237516627</v>
      </c>
      <c r="L39" s="198">
        <v>1.8279489600699764E-2</v>
      </c>
      <c r="M39" s="197">
        <f t="shared" si="24"/>
        <v>-63.739636357260224</v>
      </c>
      <c r="N39" s="195">
        <v>1614.92</v>
      </c>
      <c r="O39" s="54">
        <v>1589.4569038363788</v>
      </c>
      <c r="P39" s="196">
        <f t="shared" si="25"/>
        <v>25.463096163621231</v>
      </c>
      <c r="Q39" s="195">
        <v>19.18750000000005</v>
      </c>
      <c r="R39" s="54">
        <v>31.803544637120392</v>
      </c>
      <c r="S39" s="196">
        <f t="shared" si="26"/>
        <v>-12.616044637120343</v>
      </c>
      <c r="T39" s="195">
        <v>124.75749999999994</v>
      </c>
      <c r="U39" s="54">
        <v>389.4799999999999</v>
      </c>
      <c r="V39" s="196">
        <f t="shared" si="27"/>
        <v>-264.72249999999997</v>
      </c>
      <c r="W39" s="195">
        <v>662.19500000000005</v>
      </c>
      <c r="X39" s="54">
        <v>0</v>
      </c>
      <c r="Y39" s="194">
        <f t="shared" si="28"/>
        <v>662.19500000000005</v>
      </c>
      <c r="Z39" s="58">
        <v>2421.06</v>
      </c>
      <c r="AA39" s="193">
        <v>0.12241728033314972</v>
      </c>
      <c r="AB39" s="192">
        <f t="shared" si="7"/>
        <v>7.1172639463705972E-2</v>
      </c>
      <c r="AC39" s="191">
        <v>2010.7404484734993</v>
      </c>
      <c r="AD39" s="190">
        <v>0.10167013648605079</v>
      </c>
      <c r="AE39" s="189">
        <f t="shared" si="8"/>
        <v>0.10012307165394617</v>
      </c>
      <c r="AF39" s="188">
        <f t="shared" si="29"/>
        <v>410.31955152650062</v>
      </c>
    </row>
    <row r="40" spans="1:32" ht="15" x14ac:dyDescent="0.2">
      <c r="A40" s="405"/>
      <c r="B40" s="217" t="s">
        <v>18</v>
      </c>
      <c r="C40" s="215">
        <f t="shared" si="0"/>
        <v>0.5900443552665442</v>
      </c>
      <c r="D40" s="210">
        <v>1279.7157002500001</v>
      </c>
      <c r="E40" s="214">
        <v>6.470691169332328E-2</v>
      </c>
      <c r="F40" s="206">
        <v>1296.3803640000001</v>
      </c>
      <c r="G40" s="213">
        <v>6.5549568391971069E-2</v>
      </c>
      <c r="H40" s="212">
        <f t="shared" si="23"/>
        <v>-16.664663750000045</v>
      </c>
      <c r="I40" s="210">
        <v>2168.8466109838582</v>
      </c>
      <c r="J40" s="214">
        <v>0.1096644872809483</v>
      </c>
      <c r="K40" s="206">
        <v>2263.367447321144</v>
      </c>
      <c r="L40" s="213">
        <v>0.11444384950923114</v>
      </c>
      <c r="M40" s="212">
        <f t="shared" si="24"/>
        <v>-94.5208363372858</v>
      </c>
      <c r="N40" s="210">
        <v>6053.8403518692066</v>
      </c>
      <c r="O40" s="66">
        <v>5046.2124999999996</v>
      </c>
      <c r="P40" s="211">
        <f t="shared" si="25"/>
        <v>1007.627851869207</v>
      </c>
      <c r="Q40" s="210">
        <v>124.46803952041805</v>
      </c>
      <c r="R40" s="66">
        <v>10.245000000000001</v>
      </c>
      <c r="S40" s="211">
        <f t="shared" si="26"/>
        <v>114.22303952041804</v>
      </c>
      <c r="T40" s="210">
        <v>415.92500000000018</v>
      </c>
      <c r="U40" s="66">
        <v>939.61749999999984</v>
      </c>
      <c r="V40" s="211">
        <f t="shared" si="27"/>
        <v>-523.69249999999965</v>
      </c>
      <c r="W40" s="210">
        <v>0</v>
      </c>
      <c r="X40" s="66">
        <v>15.460000000000036</v>
      </c>
      <c r="Y40" s="209">
        <f t="shared" si="28"/>
        <v>-15.460000000000036</v>
      </c>
      <c r="Z40" s="70">
        <v>6594.2333913896246</v>
      </c>
      <c r="AA40" s="208">
        <v>0.33342755555664055</v>
      </c>
      <c r="AB40" s="207">
        <f t="shared" si="7"/>
        <v>0.19406587912417236</v>
      </c>
      <c r="AC40" s="206">
        <v>6011.5349999999989</v>
      </c>
      <c r="AD40" s="205">
        <v>0.30396443479548702</v>
      </c>
      <c r="AE40" s="204">
        <f t="shared" si="8"/>
        <v>0.21564880916438153</v>
      </c>
      <c r="AF40" s="203">
        <f t="shared" si="29"/>
        <v>582.69839138962561</v>
      </c>
    </row>
    <row r="41" spans="1:32" ht="15" x14ac:dyDescent="0.2">
      <c r="A41" s="405"/>
      <c r="B41" s="217" t="s">
        <v>17</v>
      </c>
      <c r="C41" s="215">
        <f t="shared" si="0"/>
        <v>0.64621419055577156</v>
      </c>
      <c r="D41" s="210">
        <v>2862.5943107500002</v>
      </c>
      <c r="E41" s="214">
        <v>0.14474280282981927</v>
      </c>
      <c r="F41" s="206">
        <v>2553.9809305000003</v>
      </c>
      <c r="G41" s="213">
        <v>0.1291382933007767</v>
      </c>
      <c r="H41" s="212">
        <f t="shared" si="23"/>
        <v>308.61338024999986</v>
      </c>
      <c r="I41" s="210">
        <v>4429.7917820220691</v>
      </c>
      <c r="J41" s="214">
        <v>0.2239858005986132</v>
      </c>
      <c r="K41" s="206">
        <v>4073.3732756869863</v>
      </c>
      <c r="L41" s="213">
        <v>0.20596413485993784</v>
      </c>
      <c r="M41" s="212">
        <f t="shared" si="24"/>
        <v>356.41850633508284</v>
      </c>
      <c r="N41" s="210">
        <v>11322.5625</v>
      </c>
      <c r="O41" s="66">
        <v>5727.6624999999985</v>
      </c>
      <c r="P41" s="211">
        <f t="shared" si="25"/>
        <v>5594.9000000000015</v>
      </c>
      <c r="Q41" s="210">
        <v>160.185</v>
      </c>
      <c r="R41" s="66">
        <v>129.47000000000011</v>
      </c>
      <c r="S41" s="211">
        <f t="shared" si="26"/>
        <v>30.71499999999989</v>
      </c>
      <c r="T41" s="210">
        <v>937.54249999999956</v>
      </c>
      <c r="U41" s="66">
        <v>3177.4275000000002</v>
      </c>
      <c r="V41" s="211">
        <f t="shared" si="27"/>
        <v>-2239.8850000000007</v>
      </c>
      <c r="W41" s="210">
        <v>0</v>
      </c>
      <c r="X41" s="66">
        <v>859.36750000000029</v>
      </c>
      <c r="Y41" s="209">
        <f t="shared" si="28"/>
        <v>-859.36750000000029</v>
      </c>
      <c r="Z41" s="70">
        <v>12420.289999999999</v>
      </c>
      <c r="AA41" s="208">
        <v>0.62801340022511465</v>
      </c>
      <c r="AB41" s="207">
        <f t="shared" si="7"/>
        <v>0.23047725220184073</v>
      </c>
      <c r="AC41" s="206">
        <v>9893.9274999999998</v>
      </c>
      <c r="AD41" s="205">
        <v>0.50027190733232463</v>
      </c>
      <c r="AE41" s="204">
        <f t="shared" si="8"/>
        <v>0.25813620834597789</v>
      </c>
      <c r="AF41" s="203">
        <f t="shared" si="29"/>
        <v>2526.3624999999993</v>
      </c>
    </row>
    <row r="42" spans="1:32" ht="15" x14ac:dyDescent="0.2">
      <c r="A42" s="405"/>
      <c r="B42" s="217" t="s">
        <v>16</v>
      </c>
      <c r="C42" s="215">
        <f t="shared" si="0"/>
        <v>0.63709076356158134</v>
      </c>
      <c r="D42" s="210">
        <v>4869.3801517499996</v>
      </c>
      <c r="E42" s="214">
        <v>0.24621292949594592</v>
      </c>
      <c r="F42" s="206">
        <v>4178.5897507499994</v>
      </c>
      <c r="G42" s="213">
        <v>0.21128425133163803</v>
      </c>
      <c r="H42" s="212">
        <f t="shared" si="23"/>
        <v>690.7904010000002</v>
      </c>
      <c r="I42" s="210">
        <v>7643.1498151508276</v>
      </c>
      <c r="J42" s="214">
        <v>0.3864644467917277</v>
      </c>
      <c r="K42" s="206">
        <v>6737.3866069304968</v>
      </c>
      <c r="L42" s="213">
        <v>0.34066605483862489</v>
      </c>
      <c r="M42" s="212">
        <f t="shared" si="24"/>
        <v>905.76320822033085</v>
      </c>
      <c r="N42" s="210">
        <v>5550.1399999999958</v>
      </c>
      <c r="O42" s="66">
        <v>4753.8500000000004</v>
      </c>
      <c r="P42" s="211">
        <f t="shared" si="25"/>
        <v>796.28999999999542</v>
      </c>
      <c r="Q42" s="210">
        <v>211.83750000000001</v>
      </c>
      <c r="R42" s="66">
        <v>178.9425</v>
      </c>
      <c r="S42" s="211">
        <f t="shared" si="26"/>
        <v>32.89500000000001</v>
      </c>
      <c r="T42" s="210">
        <v>1141.1175000000001</v>
      </c>
      <c r="U42" s="66">
        <v>556.67999999999995</v>
      </c>
      <c r="V42" s="211">
        <f t="shared" si="27"/>
        <v>584.43750000000011</v>
      </c>
      <c r="W42" s="210">
        <v>16139.7775</v>
      </c>
      <c r="X42" s="66">
        <v>6610.5474999999988</v>
      </c>
      <c r="Y42" s="209">
        <f t="shared" si="28"/>
        <v>9529.2300000000014</v>
      </c>
      <c r="Z42" s="70">
        <v>23042.872499999998</v>
      </c>
      <c r="AA42" s="208">
        <v>1.1651284076039117</v>
      </c>
      <c r="AB42" s="207">
        <f t="shared" si="7"/>
        <v>0.21131827864559855</v>
      </c>
      <c r="AC42" s="206">
        <v>12100.02</v>
      </c>
      <c r="AD42" s="205">
        <v>0.61181973328178063</v>
      </c>
      <c r="AE42" s="204">
        <f t="shared" si="8"/>
        <v>0.34533742512409066</v>
      </c>
      <c r="AF42" s="203">
        <f t="shared" si="29"/>
        <v>10942.852499999997</v>
      </c>
    </row>
    <row r="43" spans="1:32" ht="15" x14ac:dyDescent="0.2">
      <c r="A43" s="405"/>
      <c r="B43" s="217" t="s">
        <v>15</v>
      </c>
      <c r="C43" s="215">
        <f t="shared" si="0"/>
        <v>0.67884915460713657</v>
      </c>
      <c r="D43" s="210">
        <v>4376.1027879999992</v>
      </c>
      <c r="E43" s="214">
        <v>0.22127109686057922</v>
      </c>
      <c r="F43" s="206">
        <v>3856.7900912499999</v>
      </c>
      <c r="G43" s="213">
        <v>0.19501292435486794</v>
      </c>
      <c r="H43" s="212">
        <f t="shared" si="23"/>
        <v>519.3126967499993</v>
      </c>
      <c r="I43" s="210">
        <v>6446.3552149999159</v>
      </c>
      <c r="J43" s="214">
        <v>0.32595031658930645</v>
      </c>
      <c r="K43" s="206">
        <v>5718.1951184851514</v>
      </c>
      <c r="L43" s="213">
        <v>0.2891321346778572</v>
      </c>
      <c r="M43" s="212">
        <f t="shared" si="24"/>
        <v>728.16009651476452</v>
      </c>
      <c r="N43" s="210">
        <v>3815.9008045607561</v>
      </c>
      <c r="O43" s="66">
        <v>2698.2749999999996</v>
      </c>
      <c r="P43" s="211">
        <f t="shared" si="25"/>
        <v>1117.6258045607565</v>
      </c>
      <c r="Q43" s="210">
        <v>60.971549449585602</v>
      </c>
      <c r="R43" s="66">
        <v>36.251499887508544</v>
      </c>
      <c r="S43" s="211">
        <f t="shared" si="26"/>
        <v>24.720049562077058</v>
      </c>
      <c r="T43" s="210">
        <v>107.25750000000009</v>
      </c>
      <c r="U43" s="66">
        <v>210.63000000000002</v>
      </c>
      <c r="V43" s="211">
        <f t="shared" si="27"/>
        <v>-103.37249999999993</v>
      </c>
      <c r="W43" s="210">
        <v>11245.256366464066</v>
      </c>
      <c r="X43" s="66">
        <v>7858.4561471110355</v>
      </c>
      <c r="Y43" s="209">
        <f t="shared" si="28"/>
        <v>3386.8002193530301</v>
      </c>
      <c r="Z43" s="70">
        <v>15229.386220474407</v>
      </c>
      <c r="AA43" s="208">
        <v>0.7700511520795118</v>
      </c>
      <c r="AB43" s="207">
        <f t="shared" si="7"/>
        <v>0.28734597209943763</v>
      </c>
      <c r="AC43" s="206">
        <v>10803.612646998543</v>
      </c>
      <c r="AD43" s="205">
        <v>0.54626880023060465</v>
      </c>
      <c r="AE43" s="204">
        <f t="shared" si="8"/>
        <v>0.3569907786652729</v>
      </c>
      <c r="AF43" s="203">
        <f t="shared" si="29"/>
        <v>4425.7735734758644</v>
      </c>
    </row>
    <row r="44" spans="1:32" ht="15" x14ac:dyDescent="0.2">
      <c r="A44" s="405"/>
      <c r="B44" s="216" t="s">
        <v>14</v>
      </c>
      <c r="C44" s="215">
        <f t="shared" si="0"/>
        <v>0.68533816881049836</v>
      </c>
      <c r="D44" s="210">
        <v>1843.3426582500001</v>
      </c>
      <c r="E44" s="214">
        <v>9.3205866415968078E-2</v>
      </c>
      <c r="F44" s="206">
        <v>2005.5916859999998</v>
      </c>
      <c r="G44" s="213">
        <v>0.10140979687642472</v>
      </c>
      <c r="H44" s="212">
        <f t="shared" si="23"/>
        <v>-162.24902774999964</v>
      </c>
      <c r="I44" s="210">
        <v>2689.6833448651823</v>
      </c>
      <c r="J44" s="214">
        <v>0.13599981827619506</v>
      </c>
      <c r="K44" s="206">
        <v>3007.2934065723621</v>
      </c>
      <c r="L44" s="213">
        <v>0.15205937262162872</v>
      </c>
      <c r="M44" s="212">
        <f t="shared" si="24"/>
        <v>-317.61006170717974</v>
      </c>
      <c r="N44" s="210">
        <v>1085.5349999999996</v>
      </c>
      <c r="O44" s="66">
        <v>1683.5288264745266</v>
      </c>
      <c r="P44" s="211">
        <f t="shared" si="25"/>
        <v>-597.99382647452694</v>
      </c>
      <c r="Q44" s="210">
        <v>19.312499999999964</v>
      </c>
      <c r="R44" s="66">
        <v>82.326488100358816</v>
      </c>
      <c r="S44" s="211">
        <f t="shared" si="26"/>
        <v>-63.013988100358851</v>
      </c>
      <c r="T44" s="210">
        <v>32.092500000000001</v>
      </c>
      <c r="U44" s="66">
        <v>65.8125</v>
      </c>
      <c r="V44" s="211">
        <f t="shared" si="27"/>
        <v>-33.72</v>
      </c>
      <c r="W44" s="210">
        <v>5323.0695974436258</v>
      </c>
      <c r="X44" s="66">
        <v>3751.2845675896629</v>
      </c>
      <c r="Y44" s="209">
        <f t="shared" si="28"/>
        <v>1571.7850298539629</v>
      </c>
      <c r="Z44" s="70">
        <v>6460.0095974436254</v>
      </c>
      <c r="AA44" s="208">
        <v>0.32664073002944738</v>
      </c>
      <c r="AB44" s="207">
        <f t="shared" si="7"/>
        <v>0.28534673678804645</v>
      </c>
      <c r="AC44" s="206">
        <v>5582.952382164548</v>
      </c>
      <c r="AD44" s="205">
        <v>0.28229378442190967</v>
      </c>
      <c r="AE44" s="204">
        <f t="shared" si="8"/>
        <v>0.35923496184691056</v>
      </c>
      <c r="AF44" s="203">
        <f t="shared" si="29"/>
        <v>877.05721527907735</v>
      </c>
    </row>
    <row r="45" spans="1:32" ht="15" x14ac:dyDescent="0.2">
      <c r="A45" s="405"/>
      <c r="B45" s="202" t="s">
        <v>13</v>
      </c>
      <c r="C45" s="158">
        <f t="shared" si="0"/>
        <v>0.63896177728104575</v>
      </c>
      <c r="D45" s="153">
        <v>329.63256925000002</v>
      </c>
      <c r="E45" s="157">
        <v>1.666737818840245E-2</v>
      </c>
      <c r="F45" s="149">
        <v>0</v>
      </c>
      <c r="G45" s="156">
        <v>0</v>
      </c>
      <c r="H45" s="155">
        <f t="shared" si="23"/>
        <v>329.63256925000002</v>
      </c>
      <c r="I45" s="153">
        <v>515.88777446543872</v>
      </c>
      <c r="J45" s="157">
        <v>2.608509425920065E-2</v>
      </c>
      <c r="K45" s="149">
        <v>0</v>
      </c>
      <c r="L45" s="156">
        <v>0</v>
      </c>
      <c r="M45" s="155">
        <f t="shared" si="24"/>
        <v>515.88777446543872</v>
      </c>
      <c r="N45" s="153">
        <v>940.95</v>
      </c>
      <c r="O45" s="21">
        <v>1313.1824999999997</v>
      </c>
      <c r="P45" s="154">
        <f t="shared" si="25"/>
        <v>-372.23249999999962</v>
      </c>
      <c r="Q45" s="153">
        <v>27.327499999999986</v>
      </c>
      <c r="R45" s="21">
        <v>10.255000000000001</v>
      </c>
      <c r="S45" s="154">
        <f t="shared" si="26"/>
        <v>17.072499999999984</v>
      </c>
      <c r="T45" s="153">
        <v>16.75</v>
      </c>
      <c r="U45" s="21">
        <v>31.347499999999968</v>
      </c>
      <c r="V45" s="154">
        <f t="shared" si="27"/>
        <v>-14.597499999999968</v>
      </c>
      <c r="W45" s="153">
        <v>616.25523384840471</v>
      </c>
      <c r="X45" s="21">
        <v>2815.6000000000004</v>
      </c>
      <c r="Y45" s="152">
        <f t="shared" si="28"/>
        <v>-2199.3447661515956</v>
      </c>
      <c r="Z45" s="25">
        <v>1601.2827338484049</v>
      </c>
      <c r="AA45" s="151">
        <v>8.0966468126420887E-2</v>
      </c>
      <c r="AB45" s="150">
        <f t="shared" si="7"/>
        <v>0.20585531978964478</v>
      </c>
      <c r="AC45" s="149">
        <v>4170.3850000000002</v>
      </c>
      <c r="AD45" s="148">
        <v>0.21086939016483766</v>
      </c>
      <c r="AE45" s="147">
        <f t="shared" si="8"/>
        <v>0</v>
      </c>
      <c r="AF45" s="146">
        <f t="shared" si="29"/>
        <v>-2569.1022661515954</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763.97750000000008</v>
      </c>
      <c r="O46" s="54">
        <v>922.77499999999986</v>
      </c>
      <c r="P46" s="196">
        <f t="shared" si="25"/>
        <v>-158.79749999999979</v>
      </c>
      <c r="Q46" s="195">
        <v>25.559999999999988</v>
      </c>
      <c r="R46" s="54">
        <v>8.0325000000000006</v>
      </c>
      <c r="S46" s="196">
        <f t="shared" si="26"/>
        <v>17.527499999999989</v>
      </c>
      <c r="T46" s="195">
        <v>16.5</v>
      </c>
      <c r="U46" s="54">
        <v>12.5</v>
      </c>
      <c r="V46" s="196">
        <f t="shared" si="27"/>
        <v>4</v>
      </c>
      <c r="W46" s="195">
        <v>103.63750000000002</v>
      </c>
      <c r="X46" s="54">
        <v>0</v>
      </c>
      <c r="Y46" s="194">
        <f t="shared" si="28"/>
        <v>103.63750000000002</v>
      </c>
      <c r="Z46" s="58">
        <v>909.67500000000007</v>
      </c>
      <c r="AA46" s="193">
        <v>4.5996356755742519E-2</v>
      </c>
      <c r="AB46" s="192">
        <f t="shared" si="7"/>
        <v>0</v>
      </c>
      <c r="AC46" s="191">
        <v>943.30749999999989</v>
      </c>
      <c r="AD46" s="190">
        <v>4.7696957777979145E-2</v>
      </c>
      <c r="AE46" s="189">
        <f t="shared" si="8"/>
        <v>0</v>
      </c>
      <c r="AF46" s="188">
        <f t="shared" si="29"/>
        <v>-33.632499999999823</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459.42999999999995</v>
      </c>
      <c r="O47" s="43">
        <v>871.09749999999997</v>
      </c>
      <c r="P47" s="182">
        <f t="shared" si="25"/>
        <v>-411.66750000000002</v>
      </c>
      <c r="Q47" s="181">
        <v>4.4950000000000001</v>
      </c>
      <c r="R47" s="43">
        <v>6.67</v>
      </c>
      <c r="S47" s="182">
        <f t="shared" si="26"/>
        <v>-2.1749999999999998</v>
      </c>
      <c r="T47" s="181">
        <v>5.9600000000000009</v>
      </c>
      <c r="U47" s="43">
        <v>7.5</v>
      </c>
      <c r="V47" s="182">
        <f t="shared" si="27"/>
        <v>-1.5399999999999991</v>
      </c>
      <c r="W47" s="181">
        <v>120.81500000000003</v>
      </c>
      <c r="X47" s="43">
        <v>0</v>
      </c>
      <c r="Y47" s="180">
        <f t="shared" si="28"/>
        <v>120.81500000000003</v>
      </c>
      <c r="Z47" s="47">
        <v>590.69999999999993</v>
      </c>
      <c r="AA47" s="179">
        <v>2.9867862627440678E-2</v>
      </c>
      <c r="AB47" s="178">
        <f t="shared" si="7"/>
        <v>0</v>
      </c>
      <c r="AC47" s="177">
        <v>885.26749999999993</v>
      </c>
      <c r="AD47" s="176">
        <v>4.4762250453555343E-2</v>
      </c>
      <c r="AE47" s="175">
        <f t="shared" si="8"/>
        <v>0</v>
      </c>
      <c r="AF47" s="174">
        <f t="shared" si="29"/>
        <v>-294.5675</v>
      </c>
    </row>
    <row r="48" spans="1:32" ht="15" x14ac:dyDescent="0.2">
      <c r="A48" s="405"/>
      <c r="B48" s="173" t="s">
        <v>10</v>
      </c>
      <c r="C48" s="172">
        <f t="shared" si="0"/>
        <v>0.65026623070981793</v>
      </c>
      <c r="D48" s="167">
        <f>SUM(D36:D47)</f>
        <v>15747.198688249999</v>
      </c>
      <c r="E48" s="171">
        <v>0.79623356557925351</v>
      </c>
      <c r="F48" s="163">
        <f>SUM(F36:F47)</f>
        <v>14092.654332499998</v>
      </c>
      <c r="G48" s="170">
        <v>0.71257436061613777</v>
      </c>
      <c r="H48" s="169">
        <f>SUM(H36:H47)</f>
        <v>1654.5443557499996</v>
      </c>
      <c r="I48" s="167">
        <f>SUM(I36:I47)</f>
        <v>24216.540771401684</v>
      </c>
      <c r="J48" s="171">
        <v>1.2244731895582224</v>
      </c>
      <c r="K48" s="163">
        <f>SUM(K36:K47)</f>
        <v>22161.131147371307</v>
      </c>
      <c r="L48" s="170">
        <v>1.1205450361079794</v>
      </c>
      <c r="M48" s="169">
        <f t="shared" ref="M48:Z48" si="30">SUM(M36:M47)</f>
        <v>2055.4096240303802</v>
      </c>
      <c r="N48" s="167">
        <f t="shared" si="30"/>
        <v>32920.141156429956</v>
      </c>
      <c r="O48" s="32">
        <f t="shared" si="30"/>
        <v>26331.285730310905</v>
      </c>
      <c r="P48" s="168">
        <f t="shared" si="30"/>
        <v>6588.8554261190566</v>
      </c>
      <c r="Q48" s="167">
        <f t="shared" si="30"/>
        <v>684.60458897000365</v>
      </c>
      <c r="R48" s="32">
        <f t="shared" si="30"/>
        <v>521.69153262498776</v>
      </c>
      <c r="S48" s="168">
        <f t="shared" si="30"/>
        <v>162.91305634501578</v>
      </c>
      <c r="T48" s="167">
        <f t="shared" si="30"/>
        <v>2803.1525000000001</v>
      </c>
      <c r="U48" s="32">
        <f t="shared" si="30"/>
        <v>5397.4949999999999</v>
      </c>
      <c r="V48" s="168">
        <f t="shared" si="30"/>
        <v>-2594.3424999999997</v>
      </c>
      <c r="W48" s="167">
        <f t="shared" si="30"/>
        <v>36112.596197756095</v>
      </c>
      <c r="X48" s="32">
        <f t="shared" si="30"/>
        <v>24821.1357147007</v>
      </c>
      <c r="Y48" s="166">
        <f t="shared" si="30"/>
        <v>11291.4604830554</v>
      </c>
      <c r="Z48" s="36">
        <f t="shared" si="30"/>
        <v>72520.494443156058</v>
      </c>
      <c r="AA48" s="165">
        <v>3.6668904108722877</v>
      </c>
      <c r="AB48" s="164">
        <f t="shared" si="7"/>
        <v>0.21714135857958289</v>
      </c>
      <c r="AC48" s="163">
        <f>SUM(AC36:AC47)</f>
        <v>57071.607977636602</v>
      </c>
      <c r="AD48" s="162">
        <v>2.8857420046280891</v>
      </c>
      <c r="AE48" s="161">
        <f t="shared" si="8"/>
        <v>0.24692933722880522</v>
      </c>
      <c r="AF48" s="160">
        <f>SUM(AF36:AF47)</f>
        <v>15448.886465519468</v>
      </c>
    </row>
    <row r="49" spans="1:32" ht="15" x14ac:dyDescent="0.2">
      <c r="A49" s="405"/>
      <c r="B49" s="159" t="s">
        <v>9</v>
      </c>
      <c r="C49" s="158">
        <f t="shared" si="0"/>
        <v>0.65060430411095382</v>
      </c>
      <c r="D49" s="153">
        <f>SUM(D39:D44)</f>
        <v>15403.448839500001</v>
      </c>
      <c r="E49" s="157">
        <v>0.77885236825291448</v>
      </c>
      <c r="F49" s="149">
        <f>SUM(F39:F44)</f>
        <v>14092.654332499998</v>
      </c>
      <c r="G49" s="156">
        <v>0.71257436061613777</v>
      </c>
      <c r="H49" s="155">
        <f>SUM(H39:H44)</f>
        <v>1310.7945069999996</v>
      </c>
      <c r="I49" s="153">
        <f>SUM(I39:I44)</f>
        <v>23675.60242403976</v>
      </c>
      <c r="J49" s="157">
        <v>1.1971214505216203</v>
      </c>
      <c r="K49" s="149">
        <f>SUM(K39:K44)</f>
        <v>22161.131147371307</v>
      </c>
      <c r="L49" s="156">
        <v>1.1205450361079794</v>
      </c>
      <c r="M49" s="155">
        <f t="shared" ref="M49:Z49" si="31">SUM(M39:M44)</f>
        <v>1514.4712766684524</v>
      </c>
      <c r="N49" s="153">
        <f t="shared" si="31"/>
        <v>29442.898656429956</v>
      </c>
      <c r="O49" s="21">
        <f t="shared" si="31"/>
        <v>21498.985730310902</v>
      </c>
      <c r="P49" s="154">
        <f t="shared" si="31"/>
        <v>7943.9129261190556</v>
      </c>
      <c r="Q49" s="153">
        <f t="shared" si="31"/>
        <v>595.96208897000372</v>
      </c>
      <c r="R49" s="21">
        <f t="shared" si="31"/>
        <v>469.03903262498784</v>
      </c>
      <c r="S49" s="154">
        <f t="shared" si="31"/>
        <v>126.92305634501579</v>
      </c>
      <c r="T49" s="153">
        <f t="shared" si="31"/>
        <v>2758.6925000000001</v>
      </c>
      <c r="U49" s="21">
        <f t="shared" si="31"/>
        <v>5339.6475</v>
      </c>
      <c r="V49" s="154">
        <f t="shared" si="31"/>
        <v>-2580.9549999999999</v>
      </c>
      <c r="W49" s="153">
        <f t="shared" si="31"/>
        <v>33370.298463907689</v>
      </c>
      <c r="X49" s="21">
        <f t="shared" si="31"/>
        <v>19095.1157147007</v>
      </c>
      <c r="Y49" s="152">
        <f t="shared" si="31"/>
        <v>14275.182749206995</v>
      </c>
      <c r="Z49" s="25">
        <f t="shared" si="31"/>
        <v>66167.851709307652</v>
      </c>
      <c r="AA49" s="151">
        <v>3.3456785258277755</v>
      </c>
      <c r="AB49" s="150">
        <f t="shared" si="7"/>
        <v>0.23279354613432673</v>
      </c>
      <c r="AC49" s="149">
        <f>SUM(AC39:AC44)</f>
        <v>46402.787977636588</v>
      </c>
      <c r="AD49" s="148">
        <v>2.3462887965481571</v>
      </c>
      <c r="AE49" s="147">
        <f t="shared" si="8"/>
        <v>0.30370275034534194</v>
      </c>
      <c r="AF49" s="146">
        <f>SUM(AF39:AF44)</f>
        <v>19765.063731671064</v>
      </c>
    </row>
    <row r="50" spans="1:32" ht="15.75" thickBot="1" x14ac:dyDescent="0.25">
      <c r="A50" s="422"/>
      <c r="B50" s="145" t="s">
        <v>8</v>
      </c>
      <c r="C50" s="144">
        <f t="shared" si="0"/>
        <v>0.63546955106143732</v>
      </c>
      <c r="D50" s="139">
        <f>SUM(D36:D38,D45:D47)</f>
        <v>343.74984875000001</v>
      </c>
      <c r="E50" s="143">
        <v>1.738119732633911E-2</v>
      </c>
      <c r="F50" s="135">
        <f>SUM(F36:F38,F45:F47)</f>
        <v>0</v>
      </c>
      <c r="G50" s="142">
        <v>0</v>
      </c>
      <c r="H50" s="141">
        <f>SUM(H36:H38,H45:H47)</f>
        <v>343.74984875000001</v>
      </c>
      <c r="I50" s="139">
        <f>SUM(I36:I38,I45:I47)</f>
        <v>540.93834736192764</v>
      </c>
      <c r="J50" s="143">
        <v>2.7351739036602072E-2</v>
      </c>
      <c r="K50" s="135">
        <f>SUM(K36:K38,K45:K47)</f>
        <v>0</v>
      </c>
      <c r="L50" s="142">
        <v>0</v>
      </c>
      <c r="M50" s="141">
        <f t="shared" ref="M50:Z50" si="32">SUM(M36:M38,M45:M47)</f>
        <v>540.93834736192764</v>
      </c>
      <c r="N50" s="139">
        <f t="shared" si="32"/>
        <v>3477.2424999999998</v>
      </c>
      <c r="O50" s="10">
        <f t="shared" si="32"/>
        <v>4832.2999999999984</v>
      </c>
      <c r="P50" s="140">
        <f t="shared" si="32"/>
        <v>-1355.0574999999985</v>
      </c>
      <c r="Q50" s="139">
        <f t="shared" si="32"/>
        <v>88.642499999999984</v>
      </c>
      <c r="R50" s="10">
        <f t="shared" si="32"/>
        <v>52.652500000000003</v>
      </c>
      <c r="S50" s="140">
        <f t="shared" si="32"/>
        <v>35.989999999999974</v>
      </c>
      <c r="T50" s="139">
        <f t="shared" si="32"/>
        <v>44.46</v>
      </c>
      <c r="U50" s="10">
        <f t="shared" si="32"/>
        <v>57.847499999999968</v>
      </c>
      <c r="V50" s="140">
        <f t="shared" si="32"/>
        <v>-13.387499999999967</v>
      </c>
      <c r="W50" s="139">
        <f t="shared" si="32"/>
        <v>2742.2977338484043</v>
      </c>
      <c r="X50" s="10">
        <f t="shared" si="32"/>
        <v>5726.02</v>
      </c>
      <c r="Y50" s="138">
        <f t="shared" si="32"/>
        <v>-2983.7222661515962</v>
      </c>
      <c r="Z50" s="14">
        <f t="shared" si="32"/>
        <v>6352.6427338484045</v>
      </c>
      <c r="AA50" s="137">
        <v>0.3212118850445122</v>
      </c>
      <c r="AB50" s="136">
        <f t="shared" si="7"/>
        <v>5.4111314479943655E-2</v>
      </c>
      <c r="AC50" s="135">
        <f>SUM(AC36:AC38,AC45:AC47)</f>
        <v>10668.819999999998</v>
      </c>
      <c r="AD50" s="134">
        <v>0.53945320807993091</v>
      </c>
      <c r="AE50" s="133">
        <f t="shared" si="8"/>
        <v>0</v>
      </c>
      <c r="AF50" s="132">
        <f>SUM(AF36:AF38,AF45:AF47)</f>
        <v>-4316.1772661515943</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112</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57:AF57"/>
    <mergeCell ref="A36:A50"/>
    <mergeCell ref="B52:AF52"/>
    <mergeCell ref="B53:AF53"/>
    <mergeCell ref="A55:AF55"/>
    <mergeCell ref="A56:AF56"/>
    <mergeCell ref="AE3:AE4"/>
    <mergeCell ref="AF3:AF4"/>
    <mergeCell ref="D4:E4"/>
    <mergeCell ref="F4:G4"/>
    <mergeCell ref="A6:A20"/>
    <mergeCell ref="A58:AF58"/>
    <mergeCell ref="A60:AF60"/>
    <mergeCell ref="A61:AF61"/>
    <mergeCell ref="A62:AF62"/>
    <mergeCell ref="A59:AF59"/>
    <mergeCell ref="AB3:AB4"/>
    <mergeCell ref="AC3:AD4"/>
    <mergeCell ref="I4:J4"/>
    <mergeCell ref="K4:L4"/>
    <mergeCell ref="A21:A35"/>
    <mergeCell ref="A3:A5"/>
    <mergeCell ref="B3:B5"/>
    <mergeCell ref="C3:C4"/>
    <mergeCell ref="Z3:AA4"/>
  </mergeCells>
  <pageMargins left="0.7" right="0.3" top="0.7" bottom="0.7" header="0.3" footer="0.3"/>
  <pageSetup paperSize="3" scale="67" orientation="landscape" r:id="rId1"/>
  <headerFooter>
    <oddFooter>&amp;L&amp;Z&amp;F
Tab: &amp;A&amp;R&amp;D &amp;T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44</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43</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1352.7272727272725</v>
      </c>
      <c r="C7" s="93">
        <f>C23/43560*86400*31</f>
        <v>1229.7520661157025</v>
      </c>
      <c r="D7" s="92">
        <v>1927</v>
      </c>
      <c r="E7" s="89">
        <v>1346.4852210666668</v>
      </c>
      <c r="F7" s="89">
        <v>1509.4899999999998</v>
      </c>
      <c r="G7" s="88">
        <v>2339.9749999999999</v>
      </c>
      <c r="H7" s="87">
        <f t="shared" ref="H7:H18" si="0">G7-F7</f>
        <v>830.48500000000013</v>
      </c>
      <c r="I7" s="86">
        <f t="shared" ref="I7:I18" si="1">G7-E7</f>
        <v>993.48977893333313</v>
      </c>
      <c r="J7" s="91">
        <f t="shared" ref="J7:J18" si="2">G7-D7</f>
        <v>412.97499999999991</v>
      </c>
      <c r="K7" s="92">
        <v>1467.1666666666667</v>
      </c>
      <c r="L7" s="89">
        <v>1167.1152205545457</v>
      </c>
      <c r="M7" s="89">
        <v>1321.9491666666665</v>
      </c>
      <c r="N7" s="88">
        <v>1351.53</v>
      </c>
      <c r="O7" s="87">
        <f t="shared" ref="O7:O18" si="3">N7-M7</f>
        <v>29.58083333333343</v>
      </c>
      <c r="P7" s="86">
        <f t="shared" ref="P7:P18" si="4">N7-L7</f>
        <v>184.41477944545431</v>
      </c>
      <c r="Q7" s="91">
        <f t="shared" ref="Q7:Q18" si="5">N7-K7</f>
        <v>-115.63666666666677</v>
      </c>
      <c r="R7" s="90">
        <v>1295</v>
      </c>
      <c r="S7" s="89">
        <v>968.33005399999968</v>
      </c>
      <c r="T7" s="89">
        <v>1271.0225</v>
      </c>
      <c r="U7" s="88">
        <v>1266.79</v>
      </c>
      <c r="V7" s="87">
        <f t="shared" ref="V7:V18" si="6">U7-T7</f>
        <v>-4.2325000000000728</v>
      </c>
      <c r="W7" s="86">
        <f t="shared" ref="W7:W18" si="7">U7-S7</f>
        <v>298.45994600000029</v>
      </c>
      <c r="X7" s="85">
        <f t="shared" ref="X7:X18" si="8">U7-R7</f>
        <v>-28.210000000000036</v>
      </c>
    </row>
    <row r="8" spans="1:25" x14ac:dyDescent="0.2">
      <c r="A8" s="73" t="s">
        <v>21</v>
      </c>
      <c r="B8" s="72">
        <f>B24/43560*86400*28</f>
        <v>1221.8181818181818</v>
      </c>
      <c r="C8" s="71">
        <f>C24/43560*86400*28</f>
        <v>1110.7438016528927</v>
      </c>
      <c r="D8" s="70">
        <v>1423</v>
      </c>
      <c r="E8" s="67">
        <v>1228.6472683666668</v>
      </c>
      <c r="F8" s="67">
        <v>1917.7175000000002</v>
      </c>
      <c r="G8" s="66">
        <v>1429.39</v>
      </c>
      <c r="H8" s="65">
        <f t="shared" si="0"/>
        <v>-488.3275000000001</v>
      </c>
      <c r="I8" s="64">
        <f t="shared" si="1"/>
        <v>200.74273163333328</v>
      </c>
      <c r="J8" s="69">
        <f t="shared" si="2"/>
        <v>6.3900000000001</v>
      </c>
      <c r="K8" s="70">
        <v>1356.0833333333333</v>
      </c>
      <c r="L8" s="67">
        <v>1001.0050175181818</v>
      </c>
      <c r="M8" s="67">
        <v>2060.4249999999997</v>
      </c>
      <c r="N8" s="66">
        <v>1269.9783333333332</v>
      </c>
      <c r="O8" s="65">
        <f t="shared" si="3"/>
        <v>-790.44666666666649</v>
      </c>
      <c r="P8" s="64">
        <f t="shared" si="4"/>
        <v>268.97331581515141</v>
      </c>
      <c r="Q8" s="69">
        <f t="shared" si="5"/>
        <v>-86.105000000000018</v>
      </c>
      <c r="R8" s="68">
        <v>1110.5</v>
      </c>
      <c r="S8" s="67">
        <v>855.58300763333352</v>
      </c>
      <c r="T8" s="67">
        <v>1250.8274999999999</v>
      </c>
      <c r="U8" s="66">
        <v>1103.69</v>
      </c>
      <c r="V8" s="65">
        <f t="shared" si="6"/>
        <v>-147.13749999999982</v>
      </c>
      <c r="W8" s="64">
        <f t="shared" si="7"/>
        <v>248.10699236666653</v>
      </c>
      <c r="X8" s="63">
        <f t="shared" si="8"/>
        <v>-6.8099999999999454</v>
      </c>
    </row>
    <row r="9" spans="1:25" x14ac:dyDescent="0.2">
      <c r="A9" s="84" t="s">
        <v>20</v>
      </c>
      <c r="B9" s="83">
        <f>B25/43560*86400*31</f>
        <v>1352.7272727272725</v>
      </c>
      <c r="C9" s="82">
        <f>C25/43560*86400*31</f>
        <v>1352.7272727272725</v>
      </c>
      <c r="D9" s="81">
        <v>1601</v>
      </c>
      <c r="E9" s="78">
        <v>1357.3546366666667</v>
      </c>
      <c r="F9" s="78">
        <v>1041.5625</v>
      </c>
      <c r="G9" s="77">
        <v>1338.96</v>
      </c>
      <c r="H9" s="76">
        <f t="shared" si="0"/>
        <v>297.39750000000004</v>
      </c>
      <c r="I9" s="75">
        <f t="shared" si="1"/>
        <v>-18.394636666666656</v>
      </c>
      <c r="J9" s="80">
        <f t="shared" si="2"/>
        <v>-262.03999999999996</v>
      </c>
      <c r="K9" s="81">
        <v>1579.9166666666667</v>
      </c>
      <c r="L9" s="78">
        <v>1153.0073393909088</v>
      </c>
      <c r="M9" s="78">
        <v>1052.5</v>
      </c>
      <c r="N9" s="77">
        <v>1336.8866666666665</v>
      </c>
      <c r="O9" s="76">
        <f t="shared" si="3"/>
        <v>284.38666666666654</v>
      </c>
      <c r="P9" s="75">
        <f t="shared" si="4"/>
        <v>183.87932727575776</v>
      </c>
      <c r="Q9" s="80">
        <f t="shared" si="5"/>
        <v>-243.0300000000002</v>
      </c>
      <c r="R9" s="79">
        <v>1472</v>
      </c>
      <c r="S9" s="78">
        <v>1034.9746459999999</v>
      </c>
      <c r="T9" s="78">
        <v>1172.9775</v>
      </c>
      <c r="U9" s="77">
        <v>1350.2024999999999</v>
      </c>
      <c r="V9" s="76">
        <f t="shared" si="6"/>
        <v>177.22499999999991</v>
      </c>
      <c r="W9" s="75">
        <f t="shared" si="7"/>
        <v>315.22785399999998</v>
      </c>
      <c r="X9" s="74">
        <f t="shared" si="8"/>
        <v>-121.79750000000013</v>
      </c>
    </row>
    <row r="10" spans="1:25" x14ac:dyDescent="0.2">
      <c r="A10" s="61" t="s">
        <v>19</v>
      </c>
      <c r="B10" s="60">
        <f>B26/43560*86400*30</f>
        <v>1309.090909090909</v>
      </c>
      <c r="C10" s="59">
        <f>C26/43560*86400*30</f>
        <v>1606.611570247934</v>
      </c>
      <c r="D10" s="58">
        <v>3036.5</v>
      </c>
      <c r="E10" s="55">
        <v>1424.7926166666664</v>
      </c>
      <c r="F10" s="55">
        <v>2154.8924999999999</v>
      </c>
      <c r="G10" s="54">
        <v>1706.3</v>
      </c>
      <c r="H10" s="53">
        <f t="shared" si="0"/>
        <v>-448.59249999999997</v>
      </c>
      <c r="I10" s="52">
        <f t="shared" si="1"/>
        <v>281.50738333333356</v>
      </c>
      <c r="J10" s="57">
        <f t="shared" si="2"/>
        <v>-1330.2</v>
      </c>
      <c r="K10" s="58">
        <v>2495.75</v>
      </c>
      <c r="L10" s="55">
        <v>1235.1211942363636</v>
      </c>
      <c r="M10" s="55">
        <v>1290.97</v>
      </c>
      <c r="N10" s="54">
        <v>1590.324166666667</v>
      </c>
      <c r="O10" s="53">
        <f t="shared" si="3"/>
        <v>299.35416666666697</v>
      </c>
      <c r="P10" s="52">
        <f t="shared" si="4"/>
        <v>355.20297243030336</v>
      </c>
      <c r="Q10" s="57">
        <f t="shared" si="5"/>
        <v>-905.425833333333</v>
      </c>
      <c r="R10" s="56">
        <v>3240.75</v>
      </c>
      <c r="S10" s="55">
        <v>1070.1481806666668</v>
      </c>
      <c r="T10" s="55">
        <v>1403.2325000000001</v>
      </c>
      <c r="U10" s="54">
        <v>1612.7750000000001</v>
      </c>
      <c r="V10" s="53">
        <f t="shared" si="6"/>
        <v>209.54250000000002</v>
      </c>
      <c r="W10" s="52">
        <f t="shared" si="7"/>
        <v>542.62681933333329</v>
      </c>
      <c r="X10" s="51">
        <f t="shared" si="8"/>
        <v>-1627.9749999999999</v>
      </c>
    </row>
    <row r="11" spans="1:25" x14ac:dyDescent="0.2">
      <c r="A11" s="73" t="s">
        <v>18</v>
      </c>
      <c r="B11" s="72">
        <f>B27/43560*86400*31</f>
        <v>1352.7272727272725</v>
      </c>
      <c r="C11" s="71">
        <f>C27/43560*86400*31</f>
        <v>4611.5702479338843</v>
      </c>
      <c r="D11" s="70">
        <v>7903</v>
      </c>
      <c r="E11" s="67">
        <v>2972.4281420000002</v>
      </c>
      <c r="F11" s="67">
        <v>1351.36</v>
      </c>
      <c r="G11" s="66">
        <v>5420.9500000000007</v>
      </c>
      <c r="H11" s="65">
        <f t="shared" si="0"/>
        <v>4069.5900000000011</v>
      </c>
      <c r="I11" s="64">
        <f t="shared" si="1"/>
        <v>2448.5218580000005</v>
      </c>
      <c r="J11" s="69">
        <f t="shared" si="2"/>
        <v>-2482.0499999999993</v>
      </c>
      <c r="K11" s="70">
        <v>8507.0833333333339</v>
      </c>
      <c r="L11" s="67">
        <v>1361.3311934909091</v>
      </c>
      <c r="M11" s="67">
        <v>1368.0924999999997</v>
      </c>
      <c r="N11" s="66">
        <v>4675.2541666666666</v>
      </c>
      <c r="O11" s="65">
        <f t="shared" si="3"/>
        <v>3307.1616666666669</v>
      </c>
      <c r="P11" s="64">
        <f t="shared" si="4"/>
        <v>3313.9229731757578</v>
      </c>
      <c r="Q11" s="69">
        <f t="shared" si="5"/>
        <v>-3831.8291666666673</v>
      </c>
      <c r="R11" s="68">
        <v>9553.5</v>
      </c>
      <c r="S11" s="67">
        <v>1379.503385</v>
      </c>
      <c r="T11" s="67">
        <v>1393.7175</v>
      </c>
      <c r="U11" s="66">
        <v>4611.57</v>
      </c>
      <c r="V11" s="65">
        <f t="shared" si="6"/>
        <v>3217.8525</v>
      </c>
      <c r="W11" s="64">
        <f t="shared" si="7"/>
        <v>3232.0666149999997</v>
      </c>
      <c r="X11" s="63">
        <f t="shared" si="8"/>
        <v>-4941.93</v>
      </c>
    </row>
    <row r="12" spans="1:25" x14ac:dyDescent="0.2">
      <c r="A12" s="73" t="s">
        <v>17</v>
      </c>
      <c r="B12" s="72">
        <f>B28/43560*86400*30</f>
        <v>1309.090909090909</v>
      </c>
      <c r="C12" s="71">
        <f>C28/43560*86400*30</f>
        <v>5057.8512396694214</v>
      </c>
      <c r="D12" s="70">
        <v>20182</v>
      </c>
      <c r="E12" s="67">
        <v>10474.043913333333</v>
      </c>
      <c r="F12" s="67">
        <v>11509.7775</v>
      </c>
      <c r="G12" s="66">
        <v>10569.744999999999</v>
      </c>
      <c r="H12" s="65">
        <f t="shared" si="0"/>
        <v>-940.03250000000116</v>
      </c>
      <c r="I12" s="64">
        <f t="shared" si="1"/>
        <v>95.701086666666015</v>
      </c>
      <c r="J12" s="69">
        <f t="shared" si="2"/>
        <v>-9612.255000000001</v>
      </c>
      <c r="K12" s="70">
        <v>16198.75</v>
      </c>
      <c r="L12" s="67">
        <v>4154.0190872454541</v>
      </c>
      <c r="M12" s="67">
        <v>6238.0399999999981</v>
      </c>
      <c r="N12" s="66">
        <v>7736.9316666666673</v>
      </c>
      <c r="O12" s="65">
        <f t="shared" si="3"/>
        <v>1498.8916666666692</v>
      </c>
      <c r="P12" s="64">
        <f t="shared" si="4"/>
        <v>3582.9125794212132</v>
      </c>
      <c r="Q12" s="69">
        <f t="shared" si="5"/>
        <v>-8461.8183333333327</v>
      </c>
      <c r="R12" s="68">
        <v>11314.5</v>
      </c>
      <c r="S12" s="67">
        <v>1454.2802040000004</v>
      </c>
      <c r="T12" s="67">
        <v>1376.2674999999999</v>
      </c>
      <c r="U12" s="66">
        <v>5057.8500000000004</v>
      </c>
      <c r="V12" s="65">
        <f t="shared" si="6"/>
        <v>3681.5825000000004</v>
      </c>
      <c r="W12" s="64">
        <f t="shared" si="7"/>
        <v>3603.5697959999998</v>
      </c>
      <c r="X12" s="63">
        <f t="shared" si="8"/>
        <v>-6256.65</v>
      </c>
    </row>
    <row r="13" spans="1:25" x14ac:dyDescent="0.2">
      <c r="A13" s="73" t="s">
        <v>16</v>
      </c>
      <c r="B13" s="72">
        <f>B29/43560*86400*31</f>
        <v>1352.7272727272725</v>
      </c>
      <c r="C13" s="71">
        <f>C29/43560*86400*31</f>
        <v>2766.9421487603308</v>
      </c>
      <c r="D13" s="70">
        <v>17543.25</v>
      </c>
      <c r="E13" s="67">
        <v>4962.179130333333</v>
      </c>
      <c r="F13" s="67">
        <v>8530.9925000000003</v>
      </c>
      <c r="G13" s="66">
        <v>10948.64</v>
      </c>
      <c r="H13" s="65">
        <f t="shared" si="0"/>
        <v>2417.6474999999991</v>
      </c>
      <c r="I13" s="64">
        <f t="shared" si="1"/>
        <v>5986.4608696666664</v>
      </c>
      <c r="J13" s="69">
        <f t="shared" si="2"/>
        <v>-6594.6100000000006</v>
      </c>
      <c r="K13" s="70">
        <v>11651</v>
      </c>
      <c r="L13" s="67">
        <v>2513.9202010272729</v>
      </c>
      <c r="M13" s="67">
        <v>2294.2483333333334</v>
      </c>
      <c r="N13" s="66">
        <v>5618.6650000000009</v>
      </c>
      <c r="O13" s="65">
        <f t="shared" si="3"/>
        <v>3324.4166666666674</v>
      </c>
      <c r="P13" s="64">
        <f t="shared" si="4"/>
        <v>3104.7447989727279</v>
      </c>
      <c r="Q13" s="69">
        <f t="shared" si="5"/>
        <v>-6032.3349999999991</v>
      </c>
      <c r="R13" s="68">
        <v>6397.25</v>
      </c>
      <c r="S13" s="67">
        <v>1403.0405623333336</v>
      </c>
      <c r="T13" s="67">
        <v>1855.9299999999998</v>
      </c>
      <c r="U13" s="66">
        <v>2807.4400000000005</v>
      </c>
      <c r="V13" s="65">
        <f t="shared" si="6"/>
        <v>951.51000000000067</v>
      </c>
      <c r="W13" s="64">
        <f t="shared" si="7"/>
        <v>1404.3994376666669</v>
      </c>
      <c r="X13" s="63">
        <f t="shared" si="8"/>
        <v>-3589.8099999999995</v>
      </c>
    </row>
    <row r="14" spans="1:25" x14ac:dyDescent="0.2">
      <c r="A14" s="73" t="s">
        <v>15</v>
      </c>
      <c r="B14" s="72">
        <f>B30/43560*86400*31</f>
        <v>1352.7272727272725</v>
      </c>
      <c r="C14" s="71">
        <f>C30/43560*86400*31</f>
        <v>1660.1652892561983</v>
      </c>
      <c r="D14" s="70">
        <v>6967.5</v>
      </c>
      <c r="E14" s="67">
        <v>1733.817242666667</v>
      </c>
      <c r="F14" s="67">
        <v>2385.4075000000003</v>
      </c>
      <c r="G14" s="66">
        <v>3800.3899999999994</v>
      </c>
      <c r="H14" s="65">
        <f t="shared" si="0"/>
        <v>1414.9824999999992</v>
      </c>
      <c r="I14" s="64">
        <f t="shared" si="1"/>
        <v>2066.5727573333324</v>
      </c>
      <c r="J14" s="69">
        <f t="shared" si="2"/>
        <v>-3167.1100000000006</v>
      </c>
      <c r="K14" s="70">
        <v>5277.5</v>
      </c>
      <c r="L14" s="67">
        <v>1472.6363172727274</v>
      </c>
      <c r="M14" s="67">
        <v>1942.873333333333</v>
      </c>
      <c r="N14" s="66">
        <v>4321.1266666666661</v>
      </c>
      <c r="O14" s="65">
        <f t="shared" si="3"/>
        <v>2378.2533333333331</v>
      </c>
      <c r="P14" s="64">
        <f t="shared" si="4"/>
        <v>2848.4903493939387</v>
      </c>
      <c r="Q14" s="69">
        <f t="shared" si="5"/>
        <v>-956.3733333333339</v>
      </c>
      <c r="R14" s="68">
        <v>3778.5</v>
      </c>
      <c r="S14" s="67">
        <v>1350.346376</v>
      </c>
      <c r="T14" s="67">
        <v>1352.73</v>
      </c>
      <c r="U14" s="66">
        <v>1807.4650000000001</v>
      </c>
      <c r="V14" s="65">
        <f t="shared" si="6"/>
        <v>454.73500000000013</v>
      </c>
      <c r="W14" s="64">
        <f t="shared" si="7"/>
        <v>457.11862400000018</v>
      </c>
      <c r="X14" s="63">
        <f t="shared" si="8"/>
        <v>-1971.0349999999999</v>
      </c>
    </row>
    <row r="15" spans="1:25" x14ac:dyDescent="0.2">
      <c r="A15" s="50" t="s">
        <v>14</v>
      </c>
      <c r="B15" s="49">
        <f>B31/43560*86400*30</f>
        <v>1309.090909090909</v>
      </c>
      <c r="C15" s="48">
        <f>C31/43560*86400*30</f>
        <v>1368.595041322314</v>
      </c>
      <c r="D15" s="47">
        <v>4114.75</v>
      </c>
      <c r="E15" s="44">
        <v>1426.0488143333332</v>
      </c>
      <c r="F15" s="44">
        <v>3779.58</v>
      </c>
      <c r="G15" s="43">
        <v>1851.3625</v>
      </c>
      <c r="H15" s="42">
        <f t="shared" si="0"/>
        <v>-1928.2175</v>
      </c>
      <c r="I15" s="41">
        <f t="shared" si="1"/>
        <v>425.31368566666674</v>
      </c>
      <c r="J15" s="46">
        <f t="shared" si="2"/>
        <v>-2263.3874999999998</v>
      </c>
      <c r="K15" s="47">
        <v>3691.5</v>
      </c>
      <c r="L15" s="44">
        <v>1440.4914811909093</v>
      </c>
      <c r="M15" s="44">
        <v>2230.6475</v>
      </c>
      <c r="N15" s="43">
        <v>4359.814166666667</v>
      </c>
      <c r="O15" s="42">
        <f t="shared" si="3"/>
        <v>2129.166666666667</v>
      </c>
      <c r="P15" s="41">
        <f t="shared" si="4"/>
        <v>2919.3226854757577</v>
      </c>
      <c r="Q15" s="46">
        <f t="shared" si="5"/>
        <v>668.31416666666701</v>
      </c>
      <c r="R15" s="45">
        <v>2174.25</v>
      </c>
      <c r="S15" s="44">
        <v>1279.7348439999998</v>
      </c>
      <c r="T15" s="44">
        <v>1177.9649999999999</v>
      </c>
      <c r="U15" s="43">
        <v>1382.1574999999998</v>
      </c>
      <c r="V15" s="42">
        <f t="shared" si="6"/>
        <v>204.19249999999988</v>
      </c>
      <c r="W15" s="41">
        <f t="shared" si="7"/>
        <v>102.42265599999996</v>
      </c>
      <c r="X15" s="40">
        <f t="shared" si="8"/>
        <v>-792.0925000000002</v>
      </c>
    </row>
    <row r="16" spans="1:25" x14ac:dyDescent="0.2">
      <c r="A16" s="62" t="s">
        <v>13</v>
      </c>
      <c r="B16" s="27">
        <f>B32/43560*86400*31</f>
        <v>1352.7272727272725</v>
      </c>
      <c r="C16" s="26">
        <f>C32/43560*86400*31</f>
        <v>1352.7272727272725</v>
      </c>
      <c r="D16" s="25">
        <v>2852.75</v>
      </c>
      <c r="E16" s="22">
        <v>1376.065370333333</v>
      </c>
      <c r="F16" s="22">
        <v>1475.1125</v>
      </c>
      <c r="G16" s="21">
        <v>3237.47</v>
      </c>
      <c r="H16" s="20">
        <f t="shared" si="0"/>
        <v>1762.3574999999998</v>
      </c>
      <c r="I16" s="19">
        <f t="shared" si="1"/>
        <v>1861.4046296666668</v>
      </c>
      <c r="J16" s="24">
        <f t="shared" si="2"/>
        <v>384.7199999999998</v>
      </c>
      <c r="K16" s="25">
        <v>2768.75</v>
      </c>
      <c r="L16" s="22">
        <v>1563.9065909000003</v>
      </c>
      <c r="M16" s="22">
        <v>1552.903333333333</v>
      </c>
      <c r="N16" s="21">
        <v>3253.6016666666669</v>
      </c>
      <c r="O16" s="20">
        <f t="shared" si="3"/>
        <v>1700.6983333333339</v>
      </c>
      <c r="P16" s="19">
        <f t="shared" si="4"/>
        <v>1689.6950757666666</v>
      </c>
      <c r="Q16" s="24">
        <f t="shared" si="5"/>
        <v>484.85166666666692</v>
      </c>
      <c r="R16" s="23">
        <v>2187.25</v>
      </c>
      <c r="S16" s="22">
        <v>1380.6273513333333</v>
      </c>
      <c r="T16" s="22">
        <v>1195.3475000000001</v>
      </c>
      <c r="U16" s="21">
        <v>1371.2175</v>
      </c>
      <c r="V16" s="20">
        <f t="shared" si="6"/>
        <v>175.86999999999989</v>
      </c>
      <c r="W16" s="19">
        <f t="shared" si="7"/>
        <v>-9.4098513333333358</v>
      </c>
      <c r="X16" s="18">
        <f t="shared" si="8"/>
        <v>-816.03250000000003</v>
      </c>
    </row>
    <row r="17" spans="1:24" x14ac:dyDescent="0.2">
      <c r="A17" s="61" t="s">
        <v>12</v>
      </c>
      <c r="B17" s="60">
        <f>B33/43560*86400*30</f>
        <v>1309.090909090909</v>
      </c>
      <c r="C17" s="59">
        <f>C33/43560*86400*30</f>
        <v>1309.090909090909</v>
      </c>
      <c r="D17" s="58">
        <v>2654.75</v>
      </c>
      <c r="E17" s="55">
        <v>1138.9198081142858</v>
      </c>
      <c r="F17" s="55">
        <v>1268.3500000000001</v>
      </c>
      <c r="G17" s="54">
        <v>2581.37</v>
      </c>
      <c r="H17" s="53">
        <f t="shared" si="0"/>
        <v>1313.0199999999998</v>
      </c>
      <c r="I17" s="52">
        <f t="shared" si="1"/>
        <v>1442.450191885714</v>
      </c>
      <c r="J17" s="57">
        <f t="shared" si="2"/>
        <v>-73.380000000000109</v>
      </c>
      <c r="K17" s="58">
        <v>2428.0833333333335</v>
      </c>
      <c r="L17" s="55">
        <v>1482.9701959727272</v>
      </c>
      <c r="M17" s="55">
        <v>1276.855</v>
      </c>
      <c r="N17" s="54">
        <v>2092.6849999999999</v>
      </c>
      <c r="O17" s="53">
        <f t="shared" si="3"/>
        <v>815.82999999999993</v>
      </c>
      <c r="P17" s="52">
        <f t="shared" si="4"/>
        <v>609.71480402727275</v>
      </c>
      <c r="Q17" s="57">
        <f t="shared" si="5"/>
        <v>-335.39833333333354</v>
      </c>
      <c r="R17" s="56">
        <v>1926</v>
      </c>
      <c r="S17" s="55">
        <v>1213.2885990000002</v>
      </c>
      <c r="T17" s="55">
        <v>998.41499999999996</v>
      </c>
      <c r="U17" s="54">
        <v>1311.1599999999999</v>
      </c>
      <c r="V17" s="53">
        <f t="shared" si="6"/>
        <v>312.74499999999989</v>
      </c>
      <c r="W17" s="52">
        <f t="shared" si="7"/>
        <v>97.871400999999651</v>
      </c>
      <c r="X17" s="51">
        <f t="shared" si="8"/>
        <v>-614.84000000000015</v>
      </c>
    </row>
    <row r="18" spans="1:24" ht="13.5" thickBot="1" x14ac:dyDescent="0.25">
      <c r="A18" s="50" t="s">
        <v>11</v>
      </c>
      <c r="B18" s="49">
        <f>B34/43560*86400*31</f>
        <v>1352.7272727272725</v>
      </c>
      <c r="C18" s="48">
        <f>C34/43560*86400*31</f>
        <v>1352.7272727272725</v>
      </c>
      <c r="D18" s="47">
        <v>1983</v>
      </c>
      <c r="E18" s="44">
        <v>1272.0805388190474</v>
      </c>
      <c r="F18" s="44">
        <v>1472.9749999999999</v>
      </c>
      <c r="G18" s="43">
        <v>1824.9925000000001</v>
      </c>
      <c r="H18" s="42">
        <f t="shared" si="0"/>
        <v>352.01750000000015</v>
      </c>
      <c r="I18" s="41">
        <f t="shared" si="1"/>
        <v>552.91196118095263</v>
      </c>
      <c r="J18" s="46">
        <f t="shared" si="2"/>
        <v>-158.00749999999994</v>
      </c>
      <c r="K18" s="47">
        <v>1900</v>
      </c>
      <c r="L18" s="44">
        <v>1379.4745345272729</v>
      </c>
      <c r="M18" s="44">
        <v>1717.7183333333335</v>
      </c>
      <c r="N18" s="43">
        <v>1796.0758333333333</v>
      </c>
      <c r="O18" s="42">
        <f t="shared" si="3"/>
        <v>78.357499999999845</v>
      </c>
      <c r="P18" s="41">
        <f t="shared" si="4"/>
        <v>416.60129880606041</v>
      </c>
      <c r="Q18" s="46">
        <f t="shared" si="5"/>
        <v>-103.92416666666668</v>
      </c>
      <c r="R18" s="45">
        <v>1593.75</v>
      </c>
      <c r="S18" s="44">
        <v>1114.1679915333336</v>
      </c>
      <c r="T18" s="44">
        <v>1213.0050000000001</v>
      </c>
      <c r="U18" s="43">
        <v>1352.73</v>
      </c>
      <c r="V18" s="42">
        <f t="shared" si="6"/>
        <v>139.72499999999991</v>
      </c>
      <c r="W18" s="41">
        <f t="shared" si="7"/>
        <v>238.56200846666638</v>
      </c>
      <c r="X18" s="40">
        <f t="shared" si="8"/>
        <v>-241.01999999999998</v>
      </c>
    </row>
    <row r="19" spans="1:24" x14ac:dyDescent="0.2">
      <c r="A19" s="39" t="s">
        <v>10</v>
      </c>
      <c r="B19" s="38">
        <f t="shared" ref="B19:X19" si="9">SUM(B7:B18)</f>
        <v>15927.272727272724</v>
      </c>
      <c r="C19" s="37">
        <f t="shared" si="9"/>
        <v>24779.504132231403</v>
      </c>
      <c r="D19" s="36">
        <f t="shared" si="9"/>
        <v>72188.5</v>
      </c>
      <c r="E19" s="33">
        <f t="shared" si="9"/>
        <v>30712.862702700004</v>
      </c>
      <c r="F19" s="33">
        <f t="shared" si="9"/>
        <v>38397.217499999999</v>
      </c>
      <c r="G19" s="32">
        <f t="shared" si="9"/>
        <v>47049.545000000006</v>
      </c>
      <c r="H19" s="31">
        <f t="shared" si="9"/>
        <v>8652.3274999999994</v>
      </c>
      <c r="I19" s="30">
        <f t="shared" si="9"/>
        <v>16336.6822973</v>
      </c>
      <c r="J19" s="35">
        <f t="shared" si="9"/>
        <v>-25138.955000000002</v>
      </c>
      <c r="K19" s="36">
        <f t="shared" si="9"/>
        <v>59321.583333333336</v>
      </c>
      <c r="L19" s="33">
        <f t="shared" si="9"/>
        <v>19924.998373327271</v>
      </c>
      <c r="M19" s="33">
        <f t="shared" si="9"/>
        <v>24347.222499999996</v>
      </c>
      <c r="N19" s="32">
        <f t="shared" si="9"/>
        <v>39402.873333333337</v>
      </c>
      <c r="O19" s="31">
        <f t="shared" si="9"/>
        <v>15055.65083333334</v>
      </c>
      <c r="P19" s="30">
        <f t="shared" si="9"/>
        <v>19477.874960006066</v>
      </c>
      <c r="Q19" s="35">
        <f t="shared" si="9"/>
        <v>-19918.710000000003</v>
      </c>
      <c r="R19" s="34">
        <f t="shared" si="9"/>
        <v>46043.25</v>
      </c>
      <c r="S19" s="33">
        <f t="shared" si="9"/>
        <v>14504.025201500001</v>
      </c>
      <c r="T19" s="33">
        <f t="shared" si="9"/>
        <v>15661.4375</v>
      </c>
      <c r="U19" s="32">
        <f t="shared" si="9"/>
        <v>25035.047500000001</v>
      </c>
      <c r="V19" s="31">
        <f t="shared" si="9"/>
        <v>9373.6099999999988</v>
      </c>
      <c r="W19" s="30">
        <f t="shared" si="9"/>
        <v>10531.0222985</v>
      </c>
      <c r="X19" s="29">
        <f t="shared" si="9"/>
        <v>-21008.202499999999</v>
      </c>
    </row>
    <row r="20" spans="1:24" x14ac:dyDescent="0.2">
      <c r="A20" s="28" t="s">
        <v>9</v>
      </c>
      <c r="B20" s="27">
        <f t="shared" ref="B20:X20" si="10">SUM(B10:B15)</f>
        <v>7985.454545454545</v>
      </c>
      <c r="C20" s="26">
        <f t="shared" si="10"/>
        <v>17071.735537190081</v>
      </c>
      <c r="D20" s="25">
        <f t="shared" si="10"/>
        <v>59747</v>
      </c>
      <c r="E20" s="22">
        <f t="shared" si="10"/>
        <v>22993.309859333334</v>
      </c>
      <c r="F20" s="22">
        <f t="shared" si="10"/>
        <v>29712.010000000002</v>
      </c>
      <c r="G20" s="21">
        <f t="shared" si="10"/>
        <v>34297.387499999997</v>
      </c>
      <c r="H20" s="20">
        <f t="shared" si="10"/>
        <v>4585.3774999999987</v>
      </c>
      <c r="I20" s="19">
        <f t="shared" si="10"/>
        <v>11304.077640666665</v>
      </c>
      <c r="J20" s="24">
        <f t="shared" si="10"/>
        <v>-25449.612500000003</v>
      </c>
      <c r="K20" s="25">
        <f t="shared" si="10"/>
        <v>47821.583333333336</v>
      </c>
      <c r="L20" s="22">
        <f t="shared" si="10"/>
        <v>12177.519474463636</v>
      </c>
      <c r="M20" s="22">
        <f t="shared" si="10"/>
        <v>15364.871666666662</v>
      </c>
      <c r="N20" s="21">
        <f t="shared" si="10"/>
        <v>28302.115833333337</v>
      </c>
      <c r="O20" s="20">
        <f t="shared" si="10"/>
        <v>12937.244166666671</v>
      </c>
      <c r="P20" s="19">
        <f t="shared" si="10"/>
        <v>16124.596358869698</v>
      </c>
      <c r="Q20" s="24">
        <f t="shared" si="10"/>
        <v>-19519.467499999999</v>
      </c>
      <c r="R20" s="23">
        <f t="shared" si="10"/>
        <v>36458.75</v>
      </c>
      <c r="S20" s="22">
        <f t="shared" si="10"/>
        <v>7937.0535520000003</v>
      </c>
      <c r="T20" s="22">
        <f t="shared" si="10"/>
        <v>8559.8424999999988</v>
      </c>
      <c r="U20" s="21">
        <f t="shared" si="10"/>
        <v>17279.2575</v>
      </c>
      <c r="V20" s="20">
        <f t="shared" si="10"/>
        <v>8719.4150000000009</v>
      </c>
      <c r="W20" s="19">
        <f t="shared" si="10"/>
        <v>9342.2039480000021</v>
      </c>
      <c r="X20" s="18">
        <f t="shared" si="10"/>
        <v>-19179.492499999997</v>
      </c>
    </row>
    <row r="21" spans="1:24" ht="13.5" thickBot="1" x14ac:dyDescent="0.25">
      <c r="A21" s="17" t="s">
        <v>8</v>
      </c>
      <c r="B21" s="16">
        <f t="shared" ref="B21:X21" si="11">SUM(B7:B9,B16:B18)</f>
        <v>7941.8181818181802</v>
      </c>
      <c r="C21" s="15">
        <f t="shared" si="11"/>
        <v>7707.7685950413215</v>
      </c>
      <c r="D21" s="14">
        <f t="shared" si="11"/>
        <v>12441.5</v>
      </c>
      <c r="E21" s="11">
        <f t="shared" si="11"/>
        <v>7719.5528433666668</v>
      </c>
      <c r="F21" s="11">
        <f t="shared" si="11"/>
        <v>8685.2075000000004</v>
      </c>
      <c r="G21" s="10">
        <f t="shared" si="11"/>
        <v>12752.157500000001</v>
      </c>
      <c r="H21" s="9">
        <f t="shared" si="11"/>
        <v>4066.95</v>
      </c>
      <c r="I21" s="8">
        <f t="shared" si="11"/>
        <v>5032.6046566333334</v>
      </c>
      <c r="J21" s="13">
        <f t="shared" si="11"/>
        <v>310.6574999999998</v>
      </c>
      <c r="K21" s="14">
        <f t="shared" si="11"/>
        <v>11500</v>
      </c>
      <c r="L21" s="11">
        <f t="shared" si="11"/>
        <v>7747.4788988636365</v>
      </c>
      <c r="M21" s="11">
        <f t="shared" si="11"/>
        <v>8982.3508333333339</v>
      </c>
      <c r="N21" s="10">
        <f t="shared" si="11"/>
        <v>11100.7575</v>
      </c>
      <c r="O21" s="9">
        <f t="shared" si="11"/>
        <v>2118.4066666666672</v>
      </c>
      <c r="P21" s="8">
        <f t="shared" si="11"/>
        <v>3353.2786011363632</v>
      </c>
      <c r="Q21" s="13">
        <f t="shared" si="11"/>
        <v>-399.24250000000029</v>
      </c>
      <c r="R21" s="12">
        <f t="shared" si="11"/>
        <v>9584.5</v>
      </c>
      <c r="S21" s="11">
        <f t="shared" si="11"/>
        <v>6566.9716495000002</v>
      </c>
      <c r="T21" s="11">
        <f t="shared" si="11"/>
        <v>7101.5950000000003</v>
      </c>
      <c r="U21" s="10">
        <f t="shared" si="11"/>
        <v>7755.7899999999991</v>
      </c>
      <c r="V21" s="9">
        <f t="shared" si="11"/>
        <v>654.19499999999971</v>
      </c>
      <c r="W21" s="8">
        <f t="shared" si="11"/>
        <v>1188.8183504999995</v>
      </c>
      <c r="X21" s="7">
        <f t="shared" si="11"/>
        <v>-1828.7100000000003</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22</v>
      </c>
      <c r="C23" s="93">
        <v>20</v>
      </c>
      <c r="D23" s="92">
        <f t="shared" ref="D23:X23" si="12">D7*43560/86400/31</f>
        <v>31.339650537634409</v>
      </c>
      <c r="E23" s="89">
        <f t="shared" si="12"/>
        <v>21.898482761971326</v>
      </c>
      <c r="F23" s="89">
        <f t="shared" si="12"/>
        <v>24.549501344086018</v>
      </c>
      <c r="G23" s="88">
        <f t="shared" si="12"/>
        <v>38.056045026881719</v>
      </c>
      <c r="H23" s="87">
        <f t="shared" si="12"/>
        <v>13.506543682795703</v>
      </c>
      <c r="I23" s="86">
        <f t="shared" si="12"/>
        <v>16.157562264910393</v>
      </c>
      <c r="J23" s="91">
        <f t="shared" si="12"/>
        <v>6.7163944892473104</v>
      </c>
      <c r="K23" s="92">
        <f t="shared" si="12"/>
        <v>23.861178315412186</v>
      </c>
      <c r="L23" s="89">
        <f t="shared" si="12"/>
        <v>18.981309366545702</v>
      </c>
      <c r="M23" s="89">
        <f t="shared" si="12"/>
        <v>21.499442092293904</v>
      </c>
      <c r="N23" s="88">
        <f t="shared" si="12"/>
        <v>21.980528225806449</v>
      </c>
      <c r="O23" s="87">
        <f t="shared" si="12"/>
        <v>0.48108613351254642</v>
      </c>
      <c r="P23" s="86">
        <f t="shared" si="12"/>
        <v>2.9992188592607492</v>
      </c>
      <c r="Q23" s="91">
        <f t="shared" si="12"/>
        <v>-1.8806500896057365</v>
      </c>
      <c r="R23" s="90">
        <f t="shared" si="12"/>
        <v>21.061155913978496</v>
      </c>
      <c r="S23" s="89">
        <f t="shared" si="12"/>
        <v>15.748378566397843</v>
      </c>
      <c r="T23" s="89">
        <f t="shared" si="12"/>
        <v>20.67119926075269</v>
      </c>
      <c r="U23" s="88">
        <f t="shared" si="12"/>
        <v>20.602364247311826</v>
      </c>
      <c r="V23" s="87">
        <f t="shared" si="12"/>
        <v>-6.883501344086139E-2</v>
      </c>
      <c r="W23" s="86">
        <f t="shared" si="12"/>
        <v>4.8539856809139827</v>
      </c>
      <c r="X23" s="85">
        <f t="shared" si="12"/>
        <v>-0.45879166666666721</v>
      </c>
    </row>
    <row r="24" spans="1:24" x14ac:dyDescent="0.2">
      <c r="A24" s="73" t="s">
        <v>21</v>
      </c>
      <c r="B24" s="72">
        <v>22</v>
      </c>
      <c r="C24" s="71">
        <v>20</v>
      </c>
      <c r="D24" s="70">
        <f t="shared" ref="D24:X24" si="13">D8*43560/86400/28</f>
        <v>25.622470238095239</v>
      </c>
      <c r="E24" s="67">
        <f t="shared" si="13"/>
        <v>22.122964207197423</v>
      </c>
      <c r="F24" s="67">
        <f t="shared" si="13"/>
        <v>34.530329985119053</v>
      </c>
      <c r="G24" s="66">
        <f t="shared" si="13"/>
        <v>25.737528273809524</v>
      </c>
      <c r="H24" s="65">
        <f t="shared" si="13"/>
        <v>-8.7928017113095258</v>
      </c>
      <c r="I24" s="64">
        <f t="shared" si="13"/>
        <v>3.6145640666121017</v>
      </c>
      <c r="J24" s="69">
        <f t="shared" si="13"/>
        <v>0.11505803571428751</v>
      </c>
      <c r="K24" s="70">
        <f t="shared" si="13"/>
        <v>24.417571924603177</v>
      </c>
      <c r="L24" s="67">
        <f t="shared" si="13"/>
        <v>18.024048678526785</v>
      </c>
      <c r="M24" s="67">
        <f t="shared" si="13"/>
        <v>37.099914434523804</v>
      </c>
      <c r="N24" s="66">
        <f t="shared" si="13"/>
        <v>22.867169394841266</v>
      </c>
      <c r="O24" s="65">
        <f t="shared" si="13"/>
        <v>-14.232745039682536</v>
      </c>
      <c r="P24" s="64">
        <f t="shared" si="13"/>
        <v>4.8431207163144814</v>
      </c>
      <c r="Q24" s="69">
        <f t="shared" si="13"/>
        <v>-1.5504025297619051</v>
      </c>
      <c r="R24" s="68">
        <f t="shared" si="13"/>
        <v>19.995610119047619</v>
      </c>
      <c r="S24" s="67">
        <f t="shared" si="13"/>
        <v>15.405586893397821</v>
      </c>
      <c r="T24" s="67">
        <f t="shared" si="13"/>
        <v>22.522340401785709</v>
      </c>
      <c r="U24" s="66">
        <f t="shared" si="13"/>
        <v>19.872989583333332</v>
      </c>
      <c r="V24" s="65">
        <f t="shared" si="13"/>
        <v>-2.6493508184523775</v>
      </c>
      <c r="W24" s="64">
        <f t="shared" si="13"/>
        <v>4.4674026899355139</v>
      </c>
      <c r="X24" s="63">
        <f t="shared" si="13"/>
        <v>-0.12262053571428475</v>
      </c>
    </row>
    <row r="25" spans="1:24" x14ac:dyDescent="0.2">
      <c r="A25" s="84" t="s">
        <v>20</v>
      </c>
      <c r="B25" s="83">
        <v>22</v>
      </c>
      <c r="C25" s="82">
        <v>22</v>
      </c>
      <c r="D25" s="81">
        <f t="shared" ref="D25:X25" si="14">D9*43560/86400/31</f>
        <v>26.037768817204302</v>
      </c>
      <c r="E25" s="78">
        <f t="shared" si="14"/>
        <v>22.075256859767027</v>
      </c>
      <c r="F25" s="78">
        <f t="shared" si="14"/>
        <v>16.93939012096774</v>
      </c>
      <c r="G25" s="77">
        <f t="shared" si="14"/>
        <v>21.776096774193547</v>
      </c>
      <c r="H25" s="76">
        <f t="shared" si="14"/>
        <v>4.8367066532258072</v>
      </c>
      <c r="I25" s="75">
        <f t="shared" si="14"/>
        <v>-0.29916008557347651</v>
      </c>
      <c r="J25" s="80">
        <f t="shared" si="14"/>
        <v>-4.2616720430107522</v>
      </c>
      <c r="K25" s="81">
        <f t="shared" si="14"/>
        <v>25.694881272401432</v>
      </c>
      <c r="L25" s="78">
        <f t="shared" si="14"/>
        <v>18.751866675577951</v>
      </c>
      <c r="M25" s="78">
        <f t="shared" si="14"/>
        <v>17.117271505376344</v>
      </c>
      <c r="N25" s="77">
        <f t="shared" si="14"/>
        <v>21.742377240143366</v>
      </c>
      <c r="O25" s="76">
        <f t="shared" si="14"/>
        <v>4.6251057347670228</v>
      </c>
      <c r="P25" s="75">
        <f t="shared" si="14"/>
        <v>2.9905105645654149</v>
      </c>
      <c r="Q25" s="80">
        <f t="shared" si="14"/>
        <v>-3.9525040322580676</v>
      </c>
      <c r="R25" s="79">
        <f t="shared" si="14"/>
        <v>23.939784946236561</v>
      </c>
      <c r="S25" s="78">
        <f t="shared" si="14"/>
        <v>16.832248947043009</v>
      </c>
      <c r="T25" s="78">
        <f t="shared" si="14"/>
        <v>19.076650201612903</v>
      </c>
      <c r="U25" s="77">
        <f t="shared" si="14"/>
        <v>21.958938508064513</v>
      </c>
      <c r="V25" s="76">
        <f t="shared" si="14"/>
        <v>2.8822883064516116</v>
      </c>
      <c r="W25" s="75">
        <f t="shared" si="14"/>
        <v>5.1266895610215046</v>
      </c>
      <c r="X25" s="74">
        <f t="shared" si="14"/>
        <v>-1.980846438172045</v>
      </c>
    </row>
    <row r="26" spans="1:24" x14ac:dyDescent="0.2">
      <c r="A26" s="61" t="s">
        <v>19</v>
      </c>
      <c r="B26" s="60">
        <v>22</v>
      </c>
      <c r="C26" s="59">
        <v>27</v>
      </c>
      <c r="D26" s="58">
        <f t="shared" ref="D26:X26" si="15">D10*43560/86400/30</f>
        <v>51.030069444444443</v>
      </c>
      <c r="E26" s="55">
        <f t="shared" si="15"/>
        <v>23.944431474537033</v>
      </c>
      <c r="F26" s="55">
        <f t="shared" si="15"/>
        <v>36.214165625</v>
      </c>
      <c r="G26" s="54">
        <f t="shared" si="15"/>
        <v>28.675319444444444</v>
      </c>
      <c r="H26" s="53">
        <f t="shared" si="15"/>
        <v>-7.538846180555554</v>
      </c>
      <c r="I26" s="52">
        <f t="shared" si="15"/>
        <v>4.7308879699074113</v>
      </c>
      <c r="J26" s="57">
        <f t="shared" si="15"/>
        <v>-22.354750000000003</v>
      </c>
      <c r="K26" s="58">
        <f t="shared" si="15"/>
        <v>41.942465277777778</v>
      </c>
      <c r="L26" s="55">
        <f t="shared" si="15"/>
        <v>20.756897847583332</v>
      </c>
      <c r="M26" s="55">
        <f t="shared" si="15"/>
        <v>21.695468055555558</v>
      </c>
      <c r="N26" s="54">
        <f t="shared" si="15"/>
        <v>26.726281134259263</v>
      </c>
      <c r="O26" s="53">
        <f t="shared" si="15"/>
        <v>5.0308130787037095</v>
      </c>
      <c r="P26" s="52">
        <f t="shared" si="15"/>
        <v>5.9693832866759315</v>
      </c>
      <c r="Q26" s="57">
        <f t="shared" si="15"/>
        <v>-15.216184143518513</v>
      </c>
      <c r="R26" s="56">
        <f t="shared" si="15"/>
        <v>54.462604166666665</v>
      </c>
      <c r="S26" s="55">
        <f t="shared" si="15"/>
        <v>17.984434702870374</v>
      </c>
      <c r="T26" s="55">
        <f t="shared" si="15"/>
        <v>23.582101736111113</v>
      </c>
      <c r="U26" s="54">
        <f t="shared" si="15"/>
        <v>27.103579861111111</v>
      </c>
      <c r="V26" s="53">
        <f t="shared" si="15"/>
        <v>3.5214781250000002</v>
      </c>
      <c r="W26" s="52">
        <f t="shared" si="15"/>
        <v>9.1191451582407392</v>
      </c>
      <c r="X26" s="51">
        <f t="shared" si="15"/>
        <v>-27.359024305555558</v>
      </c>
    </row>
    <row r="27" spans="1:24" x14ac:dyDescent="0.2">
      <c r="A27" s="73" t="s">
        <v>18</v>
      </c>
      <c r="B27" s="72">
        <v>22</v>
      </c>
      <c r="C27" s="71">
        <v>75</v>
      </c>
      <c r="D27" s="70">
        <f t="shared" ref="D27:X27" si="16">D11*43560/86400/31</f>
        <v>128.52997311827957</v>
      </c>
      <c r="E27" s="67">
        <f t="shared" si="16"/>
        <v>48.341909298655921</v>
      </c>
      <c r="F27" s="67">
        <f t="shared" si="16"/>
        <v>21.977763440860215</v>
      </c>
      <c r="G27" s="66">
        <f t="shared" si="16"/>
        <v>88.163299731182803</v>
      </c>
      <c r="H27" s="65">
        <f t="shared" si="16"/>
        <v>66.185536290322588</v>
      </c>
      <c r="I27" s="64">
        <f t="shared" si="16"/>
        <v>39.82139043252689</v>
      </c>
      <c r="J27" s="69">
        <f t="shared" si="16"/>
        <v>-40.366673387096768</v>
      </c>
      <c r="K27" s="70">
        <f t="shared" si="16"/>
        <v>138.35444668458783</v>
      </c>
      <c r="L27" s="67">
        <f t="shared" si="16"/>
        <v>22.139929356505377</v>
      </c>
      <c r="M27" s="67">
        <f t="shared" si="16"/>
        <v>22.249891465053761</v>
      </c>
      <c r="N27" s="66">
        <f t="shared" si="16"/>
        <v>76.035719646057345</v>
      </c>
      <c r="O27" s="65">
        <f t="shared" si="16"/>
        <v>53.785828181003588</v>
      </c>
      <c r="P27" s="64">
        <f t="shared" si="16"/>
        <v>53.895790289551982</v>
      </c>
      <c r="Q27" s="69">
        <f t="shared" si="16"/>
        <v>-62.318727038530476</v>
      </c>
      <c r="R27" s="68">
        <f t="shared" si="16"/>
        <v>155.37278225806452</v>
      </c>
      <c r="S27" s="67">
        <f t="shared" si="16"/>
        <v>22.435471718413979</v>
      </c>
      <c r="T27" s="67">
        <f t="shared" si="16"/>
        <v>22.666642137096773</v>
      </c>
      <c r="U27" s="66">
        <f t="shared" si="16"/>
        <v>74.999995967741938</v>
      </c>
      <c r="V27" s="65">
        <f t="shared" si="16"/>
        <v>52.333353830645166</v>
      </c>
      <c r="W27" s="64">
        <f t="shared" si="16"/>
        <v>52.564524249327953</v>
      </c>
      <c r="X27" s="63">
        <f t="shared" si="16"/>
        <v>-80.37278629032258</v>
      </c>
    </row>
    <row r="28" spans="1:24" x14ac:dyDescent="0.2">
      <c r="A28" s="73" t="s">
        <v>17</v>
      </c>
      <c r="B28" s="72">
        <v>22</v>
      </c>
      <c r="C28" s="71">
        <v>85</v>
      </c>
      <c r="D28" s="70">
        <f t="shared" ref="D28:X28" si="17">D12*43560/86400/30</f>
        <v>339.16972222222222</v>
      </c>
      <c r="E28" s="67">
        <f t="shared" si="17"/>
        <v>176.02212687685184</v>
      </c>
      <c r="F28" s="67">
        <f t="shared" si="17"/>
        <v>193.42820520833337</v>
      </c>
      <c r="G28" s="66">
        <f t="shared" si="17"/>
        <v>177.63043680555555</v>
      </c>
      <c r="H28" s="65">
        <f t="shared" si="17"/>
        <v>-15.797768402777796</v>
      </c>
      <c r="I28" s="64">
        <f t="shared" si="17"/>
        <v>1.6083099287036928</v>
      </c>
      <c r="J28" s="69">
        <f t="shared" si="17"/>
        <v>-161.5392854166667</v>
      </c>
      <c r="K28" s="70">
        <f t="shared" si="17"/>
        <v>272.22899305555558</v>
      </c>
      <c r="L28" s="67">
        <f t="shared" si="17"/>
        <v>69.810598549541666</v>
      </c>
      <c r="M28" s="67">
        <f t="shared" si="17"/>
        <v>104.83372777777775</v>
      </c>
      <c r="N28" s="66">
        <f t="shared" si="17"/>
        <v>130.02343495370371</v>
      </c>
      <c r="O28" s="65">
        <f t="shared" si="17"/>
        <v>25.189707175925967</v>
      </c>
      <c r="P28" s="64">
        <f t="shared" si="17"/>
        <v>60.212836404162061</v>
      </c>
      <c r="Q28" s="69">
        <f t="shared" si="17"/>
        <v>-142.20555810185184</v>
      </c>
      <c r="R28" s="68">
        <f t="shared" si="17"/>
        <v>190.14645833333333</v>
      </c>
      <c r="S28" s="67">
        <f t="shared" si="17"/>
        <v>24.439986761666674</v>
      </c>
      <c r="T28" s="67">
        <f t="shared" si="17"/>
        <v>23.128939930555553</v>
      </c>
      <c r="U28" s="66">
        <f t="shared" si="17"/>
        <v>84.999979166666677</v>
      </c>
      <c r="V28" s="65">
        <f t="shared" si="17"/>
        <v>61.871039236111116</v>
      </c>
      <c r="W28" s="64">
        <f t="shared" si="17"/>
        <v>60.559992404999996</v>
      </c>
      <c r="X28" s="63">
        <f t="shared" si="17"/>
        <v>-105.14647916666667</v>
      </c>
    </row>
    <row r="29" spans="1:24" x14ac:dyDescent="0.2">
      <c r="A29" s="73" t="s">
        <v>16</v>
      </c>
      <c r="B29" s="72">
        <v>22</v>
      </c>
      <c r="C29" s="71">
        <v>45</v>
      </c>
      <c r="D29" s="70">
        <f t="shared" ref="D29:X29" si="18">D13*43560/86400/31</f>
        <v>285.3136088709677</v>
      </c>
      <c r="E29" s="67">
        <f t="shared" si="18"/>
        <v>80.70210682396953</v>
      </c>
      <c r="F29" s="67">
        <f t="shared" si="18"/>
        <v>138.74329200268818</v>
      </c>
      <c r="G29" s="66">
        <f t="shared" si="18"/>
        <v>178.06255913978492</v>
      </c>
      <c r="H29" s="65">
        <f t="shared" si="18"/>
        <v>39.319267137096766</v>
      </c>
      <c r="I29" s="64">
        <f t="shared" si="18"/>
        <v>97.360452315815408</v>
      </c>
      <c r="J29" s="69">
        <f t="shared" si="18"/>
        <v>-107.2510497311828</v>
      </c>
      <c r="K29" s="70">
        <f t="shared" si="18"/>
        <v>189.4853494623656</v>
      </c>
      <c r="L29" s="67">
        <f t="shared" si="18"/>
        <v>40.884992516706987</v>
      </c>
      <c r="M29" s="67">
        <f t="shared" si="18"/>
        <v>37.312372087813621</v>
      </c>
      <c r="N29" s="66">
        <f t="shared" si="18"/>
        <v>91.378825940860224</v>
      </c>
      <c r="O29" s="65">
        <f t="shared" si="18"/>
        <v>54.066453853046603</v>
      </c>
      <c r="P29" s="64">
        <f t="shared" si="18"/>
        <v>50.493833424153237</v>
      </c>
      <c r="Q29" s="69">
        <f t="shared" si="18"/>
        <v>-98.106523521505366</v>
      </c>
      <c r="R29" s="68">
        <f t="shared" si="18"/>
        <v>104.04129704301074</v>
      </c>
      <c r="S29" s="67">
        <f t="shared" si="18"/>
        <v>22.818267209991042</v>
      </c>
      <c r="T29" s="67">
        <f t="shared" si="18"/>
        <v>30.183807795698925</v>
      </c>
      <c r="U29" s="66">
        <f t="shared" si="18"/>
        <v>45.658634408602161</v>
      </c>
      <c r="V29" s="65">
        <f t="shared" si="18"/>
        <v>15.474826612903238</v>
      </c>
      <c r="W29" s="64">
        <f t="shared" si="18"/>
        <v>22.840367198611116</v>
      </c>
      <c r="X29" s="63">
        <f t="shared" si="18"/>
        <v>-58.382662634408589</v>
      </c>
    </row>
    <row r="30" spans="1:24" x14ac:dyDescent="0.2">
      <c r="A30" s="73" t="s">
        <v>15</v>
      </c>
      <c r="B30" s="72">
        <v>22</v>
      </c>
      <c r="C30" s="71">
        <v>27</v>
      </c>
      <c r="D30" s="70">
        <f t="shared" ref="D30:X30" si="19">D14*43560/86400/31</f>
        <v>113.31552419354838</v>
      </c>
      <c r="E30" s="67">
        <f t="shared" si="19"/>
        <v>28.197834188530472</v>
      </c>
      <c r="F30" s="67">
        <f t="shared" si="19"/>
        <v>38.794933803763442</v>
      </c>
      <c r="G30" s="66">
        <f t="shared" si="19"/>
        <v>61.807418010752677</v>
      </c>
      <c r="H30" s="65">
        <f t="shared" si="19"/>
        <v>23.012484206989235</v>
      </c>
      <c r="I30" s="64">
        <f t="shared" si="19"/>
        <v>33.609583822222206</v>
      </c>
      <c r="J30" s="69">
        <f t="shared" si="19"/>
        <v>-51.508106182795707</v>
      </c>
      <c r="K30" s="70">
        <f t="shared" si="19"/>
        <v>85.830309139784944</v>
      </c>
      <c r="L30" s="67">
        <f t="shared" si="19"/>
        <v>23.950133654569893</v>
      </c>
      <c r="M30" s="67">
        <f t="shared" si="19"/>
        <v>31.597805555555549</v>
      </c>
      <c r="N30" s="66">
        <f t="shared" si="19"/>
        <v>70.27638799283153</v>
      </c>
      <c r="O30" s="65">
        <f t="shared" si="19"/>
        <v>38.678582437275978</v>
      </c>
      <c r="P30" s="64">
        <f t="shared" si="19"/>
        <v>46.326254338261634</v>
      </c>
      <c r="Q30" s="69">
        <f t="shared" si="19"/>
        <v>-15.553921146953416</v>
      </c>
      <c r="R30" s="68">
        <f t="shared" si="19"/>
        <v>61.451411290322582</v>
      </c>
      <c r="S30" s="67">
        <f t="shared" si="19"/>
        <v>21.961278426881719</v>
      </c>
      <c r="T30" s="67">
        <f t="shared" si="19"/>
        <v>22.00004435483871</v>
      </c>
      <c r="U30" s="66">
        <f t="shared" si="19"/>
        <v>29.395600134408603</v>
      </c>
      <c r="V30" s="65">
        <f t="shared" si="19"/>
        <v>7.3955557795698939</v>
      </c>
      <c r="W30" s="64">
        <f t="shared" si="19"/>
        <v>7.4343217075268848</v>
      </c>
      <c r="X30" s="63">
        <f t="shared" si="19"/>
        <v>-32.055811155913979</v>
      </c>
    </row>
    <row r="31" spans="1:24" x14ac:dyDescent="0.2">
      <c r="A31" s="50" t="s">
        <v>14</v>
      </c>
      <c r="B31" s="49">
        <v>22</v>
      </c>
      <c r="C31" s="48">
        <v>23</v>
      </c>
      <c r="D31" s="47">
        <f t="shared" ref="D31:X31" si="20">D15*43560/86400/30</f>
        <v>69.150659722222215</v>
      </c>
      <c r="E31" s="44">
        <f t="shared" si="20"/>
        <v>23.965542574212961</v>
      </c>
      <c r="F31" s="44">
        <f t="shared" si="20"/>
        <v>63.517941666666658</v>
      </c>
      <c r="G31" s="43">
        <f t="shared" si="20"/>
        <v>31.113175347222224</v>
      </c>
      <c r="H31" s="42">
        <f t="shared" si="20"/>
        <v>-32.404766319444441</v>
      </c>
      <c r="I31" s="41">
        <f t="shared" si="20"/>
        <v>7.1476327730092608</v>
      </c>
      <c r="J31" s="46">
        <f t="shared" si="20"/>
        <v>-38.037484374999991</v>
      </c>
      <c r="K31" s="47">
        <f t="shared" si="20"/>
        <v>62.037708333333327</v>
      </c>
      <c r="L31" s="44">
        <f t="shared" si="20"/>
        <v>24.208259614458335</v>
      </c>
      <c r="M31" s="44">
        <f t="shared" si="20"/>
        <v>37.487270486111115</v>
      </c>
      <c r="N31" s="43">
        <f t="shared" si="20"/>
        <v>73.269099189814824</v>
      </c>
      <c r="O31" s="42">
        <f t="shared" si="20"/>
        <v>35.781828703703709</v>
      </c>
      <c r="P31" s="41">
        <f t="shared" si="20"/>
        <v>49.060839575356482</v>
      </c>
      <c r="Q31" s="46">
        <f t="shared" si="20"/>
        <v>11.231390856481488</v>
      </c>
      <c r="R31" s="45">
        <f t="shared" si="20"/>
        <v>36.539479166666666</v>
      </c>
      <c r="S31" s="44">
        <f t="shared" si="20"/>
        <v>21.506655017222219</v>
      </c>
      <c r="T31" s="44">
        <f t="shared" si="20"/>
        <v>19.796356249999999</v>
      </c>
      <c r="U31" s="43">
        <f t="shared" si="20"/>
        <v>23.227924652777777</v>
      </c>
      <c r="V31" s="42">
        <f t="shared" si="20"/>
        <v>3.431568402777776</v>
      </c>
      <c r="W31" s="41">
        <f t="shared" si="20"/>
        <v>1.721269635555555</v>
      </c>
      <c r="X31" s="40">
        <f t="shared" si="20"/>
        <v>-13.311554513888893</v>
      </c>
    </row>
    <row r="32" spans="1:24" x14ac:dyDescent="0.2">
      <c r="A32" s="62" t="s">
        <v>13</v>
      </c>
      <c r="B32" s="27">
        <v>22</v>
      </c>
      <c r="C32" s="26">
        <v>22</v>
      </c>
      <c r="D32" s="25">
        <f t="shared" ref="D32:X32" si="21">D16*43560/86400/31</f>
        <v>46.395530913978497</v>
      </c>
      <c r="E32" s="22">
        <f t="shared" si="21"/>
        <v>22.379557770206091</v>
      </c>
      <c r="F32" s="22">
        <f t="shared" si="21"/>
        <v>23.99040490591398</v>
      </c>
      <c r="G32" s="21">
        <f t="shared" si="21"/>
        <v>52.652401881720422</v>
      </c>
      <c r="H32" s="20">
        <f t="shared" si="21"/>
        <v>28.661996975806449</v>
      </c>
      <c r="I32" s="19">
        <f t="shared" si="21"/>
        <v>30.272844111514338</v>
      </c>
      <c r="J32" s="24">
        <f t="shared" si="21"/>
        <v>6.256870967741933</v>
      </c>
      <c r="K32" s="25">
        <f t="shared" si="21"/>
        <v>45.029401881720425</v>
      </c>
      <c r="L32" s="22">
        <f t="shared" si="21"/>
        <v>25.434502352002692</v>
      </c>
      <c r="M32" s="22">
        <f t="shared" si="21"/>
        <v>25.255551523297488</v>
      </c>
      <c r="N32" s="21">
        <f t="shared" si="21"/>
        <v>52.914758288530479</v>
      </c>
      <c r="O32" s="20">
        <f t="shared" si="21"/>
        <v>27.659206765232984</v>
      </c>
      <c r="P32" s="19">
        <f t="shared" si="21"/>
        <v>27.480255936527776</v>
      </c>
      <c r="Q32" s="24">
        <f t="shared" si="21"/>
        <v>7.8853564068100406</v>
      </c>
      <c r="R32" s="23">
        <f t="shared" si="21"/>
        <v>35.572211021505375</v>
      </c>
      <c r="S32" s="22">
        <f t="shared" si="21"/>
        <v>22.453751278405015</v>
      </c>
      <c r="T32" s="22">
        <f t="shared" si="21"/>
        <v>19.440463373655916</v>
      </c>
      <c r="U32" s="21">
        <f t="shared" si="21"/>
        <v>22.300714717741933</v>
      </c>
      <c r="V32" s="20">
        <f t="shared" si="21"/>
        <v>2.86025134408602</v>
      </c>
      <c r="W32" s="19">
        <f t="shared" si="21"/>
        <v>-0.15303656066308247</v>
      </c>
      <c r="X32" s="18">
        <f t="shared" si="21"/>
        <v>-13.271496303763442</v>
      </c>
    </row>
    <row r="33" spans="1:24" x14ac:dyDescent="0.2">
      <c r="A33" s="61" t="s">
        <v>12</v>
      </c>
      <c r="B33" s="60">
        <v>22</v>
      </c>
      <c r="C33" s="59">
        <v>22</v>
      </c>
      <c r="D33" s="58">
        <f t="shared" ref="D33:X33" si="22">D17*43560/86400/30</f>
        <v>44.614548611111111</v>
      </c>
      <c r="E33" s="55">
        <f t="shared" si="22"/>
        <v>19.140180108587302</v>
      </c>
      <c r="F33" s="55">
        <f t="shared" si="22"/>
        <v>21.315326388888892</v>
      </c>
      <c r="G33" s="54">
        <f t="shared" si="22"/>
        <v>43.381356944444441</v>
      </c>
      <c r="H33" s="53">
        <f t="shared" si="22"/>
        <v>22.06603055555555</v>
      </c>
      <c r="I33" s="52">
        <f t="shared" si="22"/>
        <v>24.241176835857139</v>
      </c>
      <c r="J33" s="57">
        <f t="shared" si="22"/>
        <v>-1.2331916666666687</v>
      </c>
      <c r="K33" s="58">
        <f t="shared" si="22"/>
        <v>40.805289351851847</v>
      </c>
      <c r="L33" s="55">
        <f t="shared" si="22"/>
        <v>24.922138015652777</v>
      </c>
      <c r="M33" s="55">
        <f t="shared" si="22"/>
        <v>21.458257638888892</v>
      </c>
      <c r="N33" s="54">
        <f t="shared" si="22"/>
        <v>35.168734027777774</v>
      </c>
      <c r="O33" s="53">
        <f t="shared" si="22"/>
        <v>13.710476388888887</v>
      </c>
      <c r="P33" s="52">
        <f t="shared" si="22"/>
        <v>10.246596012125</v>
      </c>
      <c r="Q33" s="57">
        <f t="shared" si="22"/>
        <v>-5.6365553240740782</v>
      </c>
      <c r="R33" s="56">
        <f t="shared" si="22"/>
        <v>32.3675</v>
      </c>
      <c r="S33" s="55">
        <f t="shared" si="22"/>
        <v>20.389988955416673</v>
      </c>
      <c r="T33" s="55">
        <f t="shared" si="22"/>
        <v>16.778918749999999</v>
      </c>
      <c r="U33" s="54">
        <f t="shared" si="22"/>
        <v>22.03477222222222</v>
      </c>
      <c r="V33" s="53">
        <f t="shared" si="22"/>
        <v>5.2558534722222197</v>
      </c>
      <c r="W33" s="52">
        <f t="shared" si="22"/>
        <v>1.6447832668055498</v>
      </c>
      <c r="X33" s="51">
        <f t="shared" si="22"/>
        <v>-10.33272777777778</v>
      </c>
    </row>
    <row r="34" spans="1:24" ht="13.5" thickBot="1" x14ac:dyDescent="0.25">
      <c r="A34" s="50" t="s">
        <v>11</v>
      </c>
      <c r="B34" s="49">
        <v>22</v>
      </c>
      <c r="C34" s="48">
        <v>22</v>
      </c>
      <c r="D34" s="47">
        <f t="shared" ref="D34:X34" si="23">D18*43560/86400/31</f>
        <v>32.250403225806451</v>
      </c>
      <c r="E34" s="44">
        <f t="shared" si="23"/>
        <v>20.688406612514079</v>
      </c>
      <c r="F34" s="44">
        <f t="shared" si="23"/>
        <v>23.955641801075263</v>
      </c>
      <c r="G34" s="43">
        <f t="shared" si="23"/>
        <v>29.680657594086021</v>
      </c>
      <c r="H34" s="42">
        <f t="shared" si="23"/>
        <v>5.7250157930107548</v>
      </c>
      <c r="I34" s="41">
        <f t="shared" si="23"/>
        <v>8.992250981571944</v>
      </c>
      <c r="J34" s="46">
        <f t="shared" si="23"/>
        <v>-2.569745631720429</v>
      </c>
      <c r="K34" s="47">
        <f t="shared" si="23"/>
        <v>30.9005376344086</v>
      </c>
      <c r="L34" s="44">
        <f t="shared" si="23"/>
        <v>22.435002510456993</v>
      </c>
      <c r="M34" s="44">
        <f t="shared" si="23"/>
        <v>27.936010528673837</v>
      </c>
      <c r="N34" s="43">
        <f t="shared" si="23"/>
        <v>29.210373095878136</v>
      </c>
      <c r="O34" s="42">
        <f t="shared" si="23"/>
        <v>1.2743625672042986</v>
      </c>
      <c r="P34" s="41">
        <f t="shared" si="23"/>
        <v>6.7753705854211441</v>
      </c>
      <c r="Q34" s="46">
        <f t="shared" si="23"/>
        <v>-1.690164538530466</v>
      </c>
      <c r="R34" s="45">
        <f t="shared" si="23"/>
        <v>25.91985887096774</v>
      </c>
      <c r="S34" s="44">
        <f t="shared" si="23"/>
        <v>18.120205238646957</v>
      </c>
      <c r="T34" s="44">
        <f t="shared" si="23"/>
        <v>19.727635080645165</v>
      </c>
      <c r="U34" s="43">
        <f t="shared" si="23"/>
        <v>22.00004435483871</v>
      </c>
      <c r="V34" s="42">
        <f t="shared" si="23"/>
        <v>2.2724092741935471</v>
      </c>
      <c r="W34" s="41">
        <f t="shared" si="23"/>
        <v>3.8798391161917514</v>
      </c>
      <c r="X34" s="40">
        <f t="shared" si="23"/>
        <v>-3.9198145161290321</v>
      </c>
    </row>
    <row r="35" spans="1:24" x14ac:dyDescent="0.2">
      <c r="A35" s="39" t="s">
        <v>10</v>
      </c>
      <c r="B35" s="38">
        <f>AVERAGE(B23:B34)</f>
        <v>22</v>
      </c>
      <c r="C35" s="37">
        <f>AVERAGE(C23:C34)</f>
        <v>34.166666666666664</v>
      </c>
      <c r="D35" s="36">
        <f t="shared" ref="D35:X35" si="24">D19*43560/86400/365</f>
        <v>99.712425799086759</v>
      </c>
      <c r="E35" s="33">
        <f t="shared" si="24"/>
        <v>42.423018116743158</v>
      </c>
      <c r="F35" s="33">
        <f t="shared" si="24"/>
        <v>53.03725248287671</v>
      </c>
      <c r="G35" s="32">
        <f t="shared" si="24"/>
        <v>64.988526769406405</v>
      </c>
      <c r="H35" s="31">
        <f t="shared" si="24"/>
        <v>11.95127428652968</v>
      </c>
      <c r="I35" s="30">
        <f t="shared" si="24"/>
        <v>22.56550865266324</v>
      </c>
      <c r="J35" s="35">
        <f t="shared" si="24"/>
        <v>-34.723899029680368</v>
      </c>
      <c r="K35" s="36">
        <f t="shared" si="24"/>
        <v>81.93962994672755</v>
      </c>
      <c r="L35" s="33">
        <f t="shared" si="24"/>
        <v>27.521972638956619</v>
      </c>
      <c r="M35" s="33">
        <f t="shared" si="24"/>
        <v>33.630295918949763</v>
      </c>
      <c r="N35" s="32">
        <f t="shared" si="24"/>
        <v>54.426343302891929</v>
      </c>
      <c r="O35" s="31">
        <f t="shared" si="24"/>
        <v>20.79604738394217</v>
      </c>
      <c r="P35" s="30">
        <f t="shared" si="24"/>
        <v>26.904370663935318</v>
      </c>
      <c r="Q35" s="35">
        <f t="shared" si="24"/>
        <v>-27.513286643835624</v>
      </c>
      <c r="R35" s="34">
        <f t="shared" si="24"/>
        <v>63.598553082191778</v>
      </c>
      <c r="S35" s="33">
        <f t="shared" si="24"/>
        <v>20.034098737231737</v>
      </c>
      <c r="T35" s="33">
        <f t="shared" si="24"/>
        <v>21.632807505707763</v>
      </c>
      <c r="U35" s="32">
        <f t="shared" si="24"/>
        <v>34.58037382990868</v>
      </c>
      <c r="V35" s="31">
        <f t="shared" si="24"/>
        <v>12.947566324200912</v>
      </c>
      <c r="W35" s="30">
        <f t="shared" si="24"/>
        <v>14.546275092676941</v>
      </c>
      <c r="X35" s="29">
        <f t="shared" si="24"/>
        <v>-29.018179252283105</v>
      </c>
    </row>
    <row r="36" spans="1:24" x14ac:dyDescent="0.2">
      <c r="A36" s="28" t="s">
        <v>9</v>
      </c>
      <c r="B36" s="27">
        <f>AVERAGE(B26:B31)</f>
        <v>22</v>
      </c>
      <c r="C36" s="26">
        <f>AVERAGE(C26:C31)</f>
        <v>47</v>
      </c>
      <c r="D36" s="25">
        <f t="shared" ref="D36:X36" si="25">D20*43560/86400/183</f>
        <v>164.60352914389802</v>
      </c>
      <c r="E36" s="22">
        <f t="shared" si="25"/>
        <v>63.346778073299944</v>
      </c>
      <c r="F36" s="22">
        <f t="shared" si="25"/>
        <v>81.856858151183985</v>
      </c>
      <c r="G36" s="21">
        <f t="shared" si="25"/>
        <v>94.489614924863375</v>
      </c>
      <c r="H36" s="20">
        <f t="shared" si="25"/>
        <v>12.632756773679413</v>
      </c>
      <c r="I36" s="19">
        <f t="shared" si="25"/>
        <v>31.142836851563441</v>
      </c>
      <c r="J36" s="24">
        <f t="shared" si="25"/>
        <v>-70.113914219034626</v>
      </c>
      <c r="K36" s="25">
        <f t="shared" si="25"/>
        <v>131.74889761687919</v>
      </c>
      <c r="L36" s="22">
        <f t="shared" si="25"/>
        <v>33.549177058517756</v>
      </c>
      <c r="M36" s="22">
        <f t="shared" si="25"/>
        <v>42.330361376745593</v>
      </c>
      <c r="N36" s="21">
        <f t="shared" si="25"/>
        <v>77.972586881451122</v>
      </c>
      <c r="O36" s="20">
        <f t="shared" si="25"/>
        <v>35.642225504705536</v>
      </c>
      <c r="P36" s="19">
        <f t="shared" si="25"/>
        <v>44.423409822933365</v>
      </c>
      <c r="Q36" s="24">
        <f t="shared" si="25"/>
        <v>-53.776310735428055</v>
      </c>
      <c r="R36" s="23">
        <f t="shared" si="25"/>
        <v>100.44418829690345</v>
      </c>
      <c r="S36" s="22">
        <f t="shared" si="25"/>
        <v>21.866654822222223</v>
      </c>
      <c r="T36" s="22">
        <f t="shared" si="25"/>
        <v>23.582444045992712</v>
      </c>
      <c r="U36" s="21">
        <f t="shared" si="25"/>
        <v>47.604511782786879</v>
      </c>
      <c r="V36" s="20">
        <f t="shared" si="25"/>
        <v>24.022067736794174</v>
      </c>
      <c r="W36" s="19">
        <f t="shared" si="25"/>
        <v>25.73785696056467</v>
      </c>
      <c r="X36" s="18">
        <f t="shared" si="25"/>
        <v>-52.839676514116569</v>
      </c>
    </row>
    <row r="37" spans="1:24" ht="13.5" thickBot="1" x14ac:dyDescent="0.25">
      <c r="A37" s="17" t="s">
        <v>8</v>
      </c>
      <c r="B37" s="16">
        <f>AVERAGE(B32:B34,B23:B25)</f>
        <v>22</v>
      </c>
      <c r="C37" s="15">
        <f>AVERAGE(C32:C34,C23:C25)</f>
        <v>21.333333333333332</v>
      </c>
      <c r="D37" s="14">
        <f t="shared" ref="D37:X37" si="26">D21*43560/86400/182</f>
        <v>34.464777930402931</v>
      </c>
      <c r="E37" s="11">
        <f t="shared" si="26"/>
        <v>21.384292446139348</v>
      </c>
      <c r="F37" s="11">
        <f t="shared" si="26"/>
        <v>24.059297332875463</v>
      </c>
      <c r="G37" s="10">
        <f t="shared" si="26"/>
        <v>35.325344722985349</v>
      </c>
      <c r="H37" s="9">
        <f t="shared" si="26"/>
        <v>11.266047390109891</v>
      </c>
      <c r="I37" s="8">
        <f t="shared" si="26"/>
        <v>13.941052276846001</v>
      </c>
      <c r="J37" s="13">
        <f t="shared" si="26"/>
        <v>0.86056679258241708</v>
      </c>
      <c r="K37" s="14">
        <f t="shared" si="26"/>
        <v>31.856684981684982</v>
      </c>
      <c r="L37" s="11">
        <f t="shared" si="26"/>
        <v>21.461651711595696</v>
      </c>
      <c r="M37" s="11">
        <f t="shared" si="26"/>
        <v>24.882427903693532</v>
      </c>
      <c r="N37" s="10">
        <f t="shared" si="26"/>
        <v>30.750724759615384</v>
      </c>
      <c r="O37" s="9">
        <f t="shared" si="26"/>
        <v>5.8682968559218578</v>
      </c>
      <c r="P37" s="8">
        <f t="shared" si="26"/>
        <v>9.2890730480196861</v>
      </c>
      <c r="Q37" s="13">
        <f t="shared" si="26"/>
        <v>-1.1059602220695979</v>
      </c>
      <c r="R37" s="12">
        <f t="shared" si="26"/>
        <v>26.55046932234432</v>
      </c>
      <c r="S37" s="11">
        <f t="shared" si="26"/>
        <v>18.191473662763279</v>
      </c>
      <c r="T37" s="11">
        <f t="shared" si="26"/>
        <v>19.672458676739925</v>
      </c>
      <c r="U37" s="10">
        <f t="shared" si="26"/>
        <v>21.484674679487178</v>
      </c>
      <c r="V37" s="9">
        <f t="shared" si="26"/>
        <v>1.812216002747252</v>
      </c>
      <c r="W37" s="8">
        <f t="shared" si="26"/>
        <v>3.2932010167239003</v>
      </c>
      <c r="X37" s="7">
        <f t="shared" si="26"/>
        <v>-5.065794642857143</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UpperMissionCreek!A1</f>
        <v>FIIP AREA: Upper Mission Creek</v>
      </c>
      <c r="C1" s="129"/>
      <c r="D1" s="129"/>
      <c r="E1" s="129"/>
      <c r="F1" s="129"/>
      <c r="G1" s="129"/>
      <c r="H1" s="129"/>
      <c r="I1" s="129"/>
      <c r="J1" s="129"/>
      <c r="K1" s="129"/>
      <c r="L1" s="129"/>
      <c r="M1" s="129"/>
      <c r="N1" s="129"/>
      <c r="O1" s="129"/>
    </row>
    <row r="2" spans="2:15" ht="69.75" x14ac:dyDescent="0.35">
      <c r="B2" s="289" t="str">
        <f>UpperMissionCreek!A2</f>
        <v>19,777 Acres (58% Sprinkler / 42% Flood) [includes 436 acres of Private (Secretarial &amp; Junior) Irrigation on Valentine Creek @ #999406 and Sabine Creek @ #485000]</v>
      </c>
      <c r="C2" s="288"/>
      <c r="D2" s="288"/>
      <c r="E2" s="288"/>
      <c r="F2" s="288"/>
      <c r="G2" s="288"/>
      <c r="H2" s="288"/>
      <c r="I2" s="288"/>
      <c r="J2" s="288"/>
      <c r="K2" s="288"/>
      <c r="L2" s="288"/>
      <c r="M2" s="288"/>
      <c r="N2" s="288"/>
      <c r="O2" s="288"/>
    </row>
    <row r="61" spans="1:1" x14ac:dyDescent="0.2">
      <c r="A61" t="s">
        <v>117</v>
      </c>
    </row>
  </sheetData>
  <pageMargins left="0.7" right="0.3" top="0.3" bottom="0.7" header="0.3" footer="0.3"/>
  <pageSetup scale="54" orientation="portrait" r:id="rId1"/>
  <headerFooter>
    <oddFooter>&amp;L&amp;Z&amp;F
Tab: &amp;A&amp;R&amp;D &amp;T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7.7109375" bestFit="1" customWidth="1"/>
    <col min="5" max="5" width="6.42578125" bestFit="1" customWidth="1"/>
    <col min="6" max="6" width="7.7109375" bestFit="1" customWidth="1"/>
    <col min="7" max="7" width="6.42578125" bestFit="1" customWidth="1"/>
    <col min="8" max="8" width="12.7109375" bestFit="1" customWidth="1"/>
    <col min="9" max="9" width="7.7109375" bestFit="1" customWidth="1"/>
    <col min="10" max="10" width="6.42578125" bestFit="1" customWidth="1"/>
    <col min="11" max="11" width="7.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121</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266</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ht="13.5" customHeight="1" thickTop="1" x14ac:dyDescent="0.2">
      <c r="A3" s="407" t="s">
        <v>72</v>
      </c>
      <c r="B3" s="410" t="s">
        <v>39</v>
      </c>
      <c r="C3" s="413" t="s">
        <v>71</v>
      </c>
      <c r="D3" s="292" t="s">
        <v>70</v>
      </c>
      <c r="E3" s="292"/>
      <c r="F3" s="295"/>
      <c r="G3" s="291"/>
      <c r="H3" s="294"/>
      <c r="I3" s="292" t="s">
        <v>69</v>
      </c>
      <c r="J3" s="292"/>
      <c r="K3" s="291"/>
      <c r="L3" s="291"/>
      <c r="M3" s="294"/>
      <c r="N3" s="292" t="s">
        <v>68</v>
      </c>
      <c r="O3" s="291"/>
      <c r="P3" s="293"/>
      <c r="Q3" s="292" t="s">
        <v>67</v>
      </c>
      <c r="R3" s="291"/>
      <c r="S3" s="293"/>
      <c r="T3" s="292" t="s">
        <v>120</v>
      </c>
      <c r="U3" s="291"/>
      <c r="V3" s="293"/>
      <c r="W3" s="292" t="s">
        <v>119</v>
      </c>
      <c r="X3" s="291"/>
      <c r="Y3" s="290"/>
      <c r="Z3" s="415" t="s">
        <v>114</v>
      </c>
      <c r="AA3" s="397"/>
      <c r="AB3" s="394" t="s">
        <v>62</v>
      </c>
      <c r="AC3" s="396" t="s">
        <v>113</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154.38</v>
      </c>
      <c r="O6" s="88">
        <v>0</v>
      </c>
      <c r="P6" s="240">
        <f t="shared" ref="P6:P17" si="3">N6-O6</f>
        <v>154.38</v>
      </c>
      <c r="Q6" s="239">
        <v>27.769999999999989</v>
      </c>
      <c r="R6" s="88">
        <v>65.602499999999992</v>
      </c>
      <c r="S6" s="240">
        <f t="shared" ref="S6:S17" si="4">Q6-R6</f>
        <v>-37.832500000000003</v>
      </c>
      <c r="T6" s="239">
        <v>27.732500000000002</v>
      </c>
      <c r="U6" s="88">
        <v>0</v>
      </c>
      <c r="V6" s="240">
        <f t="shared" ref="V6:V17" si="5">T6-U6</f>
        <v>27.732500000000002</v>
      </c>
      <c r="W6" s="239">
        <v>0</v>
      </c>
      <c r="X6" s="88">
        <v>0</v>
      </c>
      <c r="Y6" s="238">
        <f t="shared" ref="Y6:Y17" si="6">W6-X6</f>
        <v>0</v>
      </c>
      <c r="Z6" s="92">
        <v>209.88249999999999</v>
      </c>
      <c r="AA6" s="237">
        <v>8.4714455978612841E-3</v>
      </c>
      <c r="AB6" s="236">
        <f t="shared" ref="AB6:AB50" si="7">IFERROR(D6/Z6,1)</f>
        <v>0</v>
      </c>
      <c r="AC6" s="235">
        <v>65.602499999999992</v>
      </c>
      <c r="AD6" s="234">
        <v>2.6479006579545597E-3</v>
      </c>
      <c r="AE6" s="233">
        <f t="shared" ref="AE6:AE50" si="8">IFERROR(F6/AC6,1)</f>
        <v>0</v>
      </c>
      <c r="AF6" s="232">
        <f t="shared" ref="AF6:AF17" si="9">Z6-AC6</f>
        <v>144.28</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93.997499999999974</v>
      </c>
      <c r="O7" s="66">
        <v>0</v>
      </c>
      <c r="P7" s="211">
        <f t="shared" si="3"/>
        <v>93.997499999999974</v>
      </c>
      <c r="Q7" s="210">
        <v>27.85250000000007</v>
      </c>
      <c r="R7" s="66">
        <v>48.629999999999995</v>
      </c>
      <c r="S7" s="211">
        <f t="shared" si="4"/>
        <v>-20.777499999999925</v>
      </c>
      <c r="T7" s="210">
        <v>332.63499999999999</v>
      </c>
      <c r="U7" s="66">
        <v>0</v>
      </c>
      <c r="V7" s="211">
        <f t="shared" si="5"/>
        <v>332.63499999999999</v>
      </c>
      <c r="W7" s="210">
        <v>0</v>
      </c>
      <c r="X7" s="66">
        <v>0</v>
      </c>
      <c r="Y7" s="209">
        <f t="shared" si="6"/>
        <v>0</v>
      </c>
      <c r="Z7" s="70">
        <v>454.48500000000001</v>
      </c>
      <c r="AA7" s="208">
        <v>1.8344287649251299E-2</v>
      </c>
      <c r="AB7" s="207">
        <f t="shared" si="7"/>
        <v>0</v>
      </c>
      <c r="AC7" s="206">
        <v>48.629999999999995</v>
      </c>
      <c r="AD7" s="205">
        <v>1.9628430165973894E-3</v>
      </c>
      <c r="AE7" s="204">
        <f t="shared" si="8"/>
        <v>0</v>
      </c>
      <c r="AF7" s="203">
        <f t="shared" si="9"/>
        <v>405.85500000000002</v>
      </c>
    </row>
    <row r="8" spans="1:33" ht="15" x14ac:dyDescent="0.2">
      <c r="A8" s="405"/>
      <c r="B8" s="231" t="s">
        <v>20</v>
      </c>
      <c r="C8" s="230">
        <f t="shared" si="0"/>
        <v>0.51569369577974655</v>
      </c>
      <c r="D8" s="225">
        <v>2.91208125</v>
      </c>
      <c r="E8" s="229">
        <v>1.1753975622515876E-4</v>
      </c>
      <c r="F8" s="221">
        <v>0</v>
      </c>
      <c r="G8" s="228">
        <v>0</v>
      </c>
      <c r="H8" s="227">
        <f t="shared" si="1"/>
        <v>2.91208125</v>
      </c>
      <c r="I8" s="225">
        <v>5.6469203983516483</v>
      </c>
      <c r="J8" s="229">
        <v>2.2792552475832506E-4</v>
      </c>
      <c r="K8" s="221">
        <v>0</v>
      </c>
      <c r="L8" s="228">
        <v>0</v>
      </c>
      <c r="M8" s="227">
        <f t="shared" si="2"/>
        <v>5.6469203983516483</v>
      </c>
      <c r="N8" s="225">
        <v>4.3349999999999618</v>
      </c>
      <c r="O8" s="77">
        <v>248.94749999999999</v>
      </c>
      <c r="P8" s="226">
        <f t="shared" si="3"/>
        <v>-244.61250000000004</v>
      </c>
      <c r="Q8" s="225">
        <v>115.44500000000001</v>
      </c>
      <c r="R8" s="77">
        <v>195.29000000000025</v>
      </c>
      <c r="S8" s="226">
        <f t="shared" si="4"/>
        <v>-79.84500000000024</v>
      </c>
      <c r="T8" s="225">
        <v>343.74000000000012</v>
      </c>
      <c r="U8" s="77">
        <v>3728.5075000000002</v>
      </c>
      <c r="V8" s="226">
        <f t="shared" si="5"/>
        <v>-3384.7674999999999</v>
      </c>
      <c r="W8" s="225">
        <v>52.334999999999916</v>
      </c>
      <c r="X8" s="77">
        <v>659.71749999999997</v>
      </c>
      <c r="Y8" s="224">
        <f t="shared" si="6"/>
        <v>-607.38250000000005</v>
      </c>
      <c r="Z8" s="81">
        <v>515.85500000000002</v>
      </c>
      <c r="AA8" s="223">
        <v>2.0821352751585923E-2</v>
      </c>
      <c r="AB8" s="222">
        <f t="shared" si="7"/>
        <v>5.6451546461699503E-3</v>
      </c>
      <c r="AC8" s="221">
        <v>4832.4625000000005</v>
      </c>
      <c r="AD8" s="220">
        <v>0.19505172262171014</v>
      </c>
      <c r="AE8" s="219">
        <f t="shared" si="8"/>
        <v>0</v>
      </c>
      <c r="AF8" s="218">
        <f t="shared" si="9"/>
        <v>-4316.6075000000001</v>
      </c>
    </row>
    <row r="9" spans="1:33" ht="15" x14ac:dyDescent="0.2">
      <c r="A9" s="405"/>
      <c r="B9" s="201" t="s">
        <v>19</v>
      </c>
      <c r="C9" s="200">
        <f t="shared" si="0"/>
        <v>0.52327596502222073</v>
      </c>
      <c r="D9" s="195">
        <v>136.11079375000003</v>
      </c>
      <c r="E9" s="199">
        <v>5.4938128930941974E-3</v>
      </c>
      <c r="F9" s="191">
        <v>107.71372150000001</v>
      </c>
      <c r="G9" s="198">
        <v>4.3476275146615492E-3</v>
      </c>
      <c r="H9" s="197">
        <f t="shared" si="1"/>
        <v>28.397072250000022</v>
      </c>
      <c r="I9" s="195">
        <v>260.11283309031808</v>
      </c>
      <c r="J9" s="199">
        <v>1.049888254061297E-2</v>
      </c>
      <c r="K9" s="191">
        <v>213.36592839067296</v>
      </c>
      <c r="L9" s="198">
        <v>8.6120465252200532E-3</v>
      </c>
      <c r="M9" s="197">
        <f t="shared" si="2"/>
        <v>46.746904699645114</v>
      </c>
      <c r="N9" s="195">
        <v>630.89750000000004</v>
      </c>
      <c r="O9" s="54">
        <v>1747.0274999999997</v>
      </c>
      <c r="P9" s="196">
        <f t="shared" si="3"/>
        <v>-1116.1299999999997</v>
      </c>
      <c r="Q9" s="195">
        <v>137.27250000000009</v>
      </c>
      <c r="R9" s="54">
        <v>203.4899999999999</v>
      </c>
      <c r="S9" s="196">
        <f t="shared" si="4"/>
        <v>-66.217499999999802</v>
      </c>
      <c r="T9" s="195">
        <v>515.4375</v>
      </c>
      <c r="U9" s="54">
        <v>912.82250000000022</v>
      </c>
      <c r="V9" s="196">
        <f t="shared" si="5"/>
        <v>-397.38500000000022</v>
      </c>
      <c r="W9" s="195">
        <v>58.66</v>
      </c>
      <c r="X9" s="54">
        <v>9.6525000000000887</v>
      </c>
      <c r="Y9" s="194">
        <f t="shared" si="6"/>
        <v>49.007499999999908</v>
      </c>
      <c r="Z9" s="58">
        <v>1342.2675000000002</v>
      </c>
      <c r="AA9" s="193">
        <v>5.4177676099852405E-2</v>
      </c>
      <c r="AB9" s="192">
        <f t="shared" si="7"/>
        <v>0.101403627630111</v>
      </c>
      <c r="AC9" s="191">
        <v>2872.9924999999998</v>
      </c>
      <c r="AD9" s="190">
        <v>0.11596202478638033</v>
      </c>
      <c r="AE9" s="189">
        <f t="shared" si="8"/>
        <v>3.749182133263488E-2</v>
      </c>
      <c r="AF9" s="188">
        <f t="shared" si="9"/>
        <v>-1530.7249999999997</v>
      </c>
    </row>
    <row r="10" spans="1:33" ht="15" x14ac:dyDescent="0.2">
      <c r="A10" s="405"/>
      <c r="B10" s="217" t="s">
        <v>18</v>
      </c>
      <c r="C10" s="215">
        <f t="shared" si="0"/>
        <v>0.53465755385609637</v>
      </c>
      <c r="D10" s="210">
        <v>419.79183049999995</v>
      </c>
      <c r="E10" s="214">
        <v>1.6943974149856968E-2</v>
      </c>
      <c r="F10" s="206">
        <v>932.84103225000001</v>
      </c>
      <c r="G10" s="213">
        <v>3.7652077025445464E-2</v>
      </c>
      <c r="H10" s="212">
        <f t="shared" si="1"/>
        <v>-513.04920175000007</v>
      </c>
      <c r="I10" s="210">
        <v>785.16019734939982</v>
      </c>
      <c r="J10" s="214">
        <v>3.1691264862251357E-2</v>
      </c>
      <c r="K10" s="206">
        <v>1785.8189777543271</v>
      </c>
      <c r="L10" s="213">
        <v>7.2080656166814111E-2</v>
      </c>
      <c r="M10" s="212">
        <f t="shared" si="2"/>
        <v>-1000.6587804049273</v>
      </c>
      <c r="N10" s="210">
        <v>3893.1475</v>
      </c>
      <c r="O10" s="66">
        <v>3888.95</v>
      </c>
      <c r="P10" s="211">
        <f t="shared" si="3"/>
        <v>4.1975000000002183</v>
      </c>
      <c r="Q10" s="210">
        <v>361.5625</v>
      </c>
      <c r="R10" s="66">
        <v>294.25000000000023</v>
      </c>
      <c r="S10" s="211">
        <f t="shared" si="4"/>
        <v>67.312499999999773</v>
      </c>
      <c r="T10" s="210">
        <v>2912.0988742627114</v>
      </c>
      <c r="U10" s="66">
        <v>1728.11</v>
      </c>
      <c r="V10" s="211">
        <f t="shared" si="5"/>
        <v>1183.9888742627115</v>
      </c>
      <c r="W10" s="210">
        <v>100</v>
      </c>
      <c r="X10" s="66">
        <v>0</v>
      </c>
      <c r="Y10" s="209">
        <f t="shared" si="6"/>
        <v>100</v>
      </c>
      <c r="Z10" s="70">
        <v>7266.8088742627115</v>
      </c>
      <c r="AA10" s="208">
        <v>0.29330876108476006</v>
      </c>
      <c r="AB10" s="207">
        <f t="shared" si="7"/>
        <v>5.7768387439884598E-2</v>
      </c>
      <c r="AC10" s="206">
        <v>5911.3099999999995</v>
      </c>
      <c r="AD10" s="205">
        <v>0.2385970296615734</v>
      </c>
      <c r="AE10" s="204">
        <f t="shared" si="8"/>
        <v>0.15780614318146063</v>
      </c>
      <c r="AF10" s="203">
        <f t="shared" si="9"/>
        <v>1355.498874262712</v>
      </c>
    </row>
    <row r="11" spans="1:33" ht="15" x14ac:dyDescent="0.2">
      <c r="A11" s="405"/>
      <c r="B11" s="217" t="s">
        <v>17</v>
      </c>
      <c r="C11" s="215">
        <f t="shared" si="0"/>
        <v>0.57166235900853268</v>
      </c>
      <c r="D11" s="210">
        <v>2691.3586495</v>
      </c>
      <c r="E11" s="214">
        <v>0.10863077380711905</v>
      </c>
      <c r="F11" s="206">
        <v>2579.3358205</v>
      </c>
      <c r="G11" s="213">
        <v>0.10410921864544362</v>
      </c>
      <c r="H11" s="212">
        <f t="shared" si="1"/>
        <v>112.022829</v>
      </c>
      <c r="I11" s="210">
        <v>4707.9514806043553</v>
      </c>
      <c r="J11" s="214">
        <v>0.19002610911014628</v>
      </c>
      <c r="K11" s="206">
        <v>4508.1380309936731</v>
      </c>
      <c r="L11" s="213">
        <v>0.18196107859331767</v>
      </c>
      <c r="M11" s="212">
        <f t="shared" si="2"/>
        <v>199.81344961068226</v>
      </c>
      <c r="N11" s="210">
        <v>3993.6599999999989</v>
      </c>
      <c r="O11" s="66">
        <v>8630.0475000000006</v>
      </c>
      <c r="P11" s="211">
        <f t="shared" si="3"/>
        <v>-4636.3875000000016</v>
      </c>
      <c r="Q11" s="210">
        <v>1165.9974999999999</v>
      </c>
      <c r="R11" s="66">
        <v>535.74000000000024</v>
      </c>
      <c r="S11" s="211">
        <f t="shared" si="4"/>
        <v>630.25749999999971</v>
      </c>
      <c r="T11" s="210">
        <v>3928.3250000000007</v>
      </c>
      <c r="U11" s="66">
        <v>311.17749999999984</v>
      </c>
      <c r="V11" s="211">
        <f t="shared" si="5"/>
        <v>3617.1475000000009</v>
      </c>
      <c r="W11" s="210">
        <v>0</v>
      </c>
      <c r="X11" s="66">
        <v>0</v>
      </c>
      <c r="Y11" s="209">
        <f t="shared" si="6"/>
        <v>0</v>
      </c>
      <c r="Z11" s="70">
        <v>9087.9825000000001</v>
      </c>
      <c r="AA11" s="208">
        <v>0.36681642987416951</v>
      </c>
      <c r="AB11" s="207">
        <f t="shared" si="7"/>
        <v>0.29614478785583048</v>
      </c>
      <c r="AC11" s="206">
        <v>9476.9650000000001</v>
      </c>
      <c r="AD11" s="205">
        <v>0.38251685315212586</v>
      </c>
      <c r="AE11" s="204">
        <f t="shared" si="8"/>
        <v>0.27216897187021372</v>
      </c>
      <c r="AF11" s="203">
        <f t="shared" si="9"/>
        <v>-388.98250000000007</v>
      </c>
    </row>
    <row r="12" spans="1:33" ht="15" x14ac:dyDescent="0.2">
      <c r="A12" s="405"/>
      <c r="B12" s="217" t="s">
        <v>16</v>
      </c>
      <c r="C12" s="215">
        <f t="shared" si="0"/>
        <v>0.5732183980841572</v>
      </c>
      <c r="D12" s="210">
        <v>4650.3846435000005</v>
      </c>
      <c r="E12" s="214">
        <v>0.18770255031524685</v>
      </c>
      <c r="F12" s="206">
        <v>4965.5509145000005</v>
      </c>
      <c r="G12" s="213">
        <v>0.20042354382243693</v>
      </c>
      <c r="H12" s="212">
        <f t="shared" si="1"/>
        <v>-315.16627100000005</v>
      </c>
      <c r="I12" s="210">
        <v>8112.7623590638013</v>
      </c>
      <c r="J12" s="214">
        <v>0.32745381331547779</v>
      </c>
      <c r="K12" s="206">
        <v>8682.0212258751089</v>
      </c>
      <c r="L12" s="213">
        <v>0.35043069572607993</v>
      </c>
      <c r="M12" s="212">
        <f t="shared" si="2"/>
        <v>-569.2588668113076</v>
      </c>
      <c r="N12" s="210">
        <v>3619.8274999999994</v>
      </c>
      <c r="O12" s="66">
        <v>5915.6524999999992</v>
      </c>
      <c r="P12" s="211">
        <f t="shared" si="3"/>
        <v>-2295.8249999999998</v>
      </c>
      <c r="Q12" s="210">
        <v>1685.0975000000001</v>
      </c>
      <c r="R12" s="66">
        <v>1662.6001250000991</v>
      </c>
      <c r="S12" s="211">
        <f t="shared" si="4"/>
        <v>22.497374999901012</v>
      </c>
      <c r="T12" s="210">
        <v>2030.71</v>
      </c>
      <c r="U12" s="66">
        <v>393.94237499990214</v>
      </c>
      <c r="V12" s="211">
        <f t="shared" si="5"/>
        <v>1636.767625000098</v>
      </c>
      <c r="W12" s="210">
        <v>0</v>
      </c>
      <c r="X12" s="66">
        <v>5.4001248902092649E-14</v>
      </c>
      <c r="Y12" s="209">
        <f t="shared" si="6"/>
        <v>-5.4001248902092649E-14</v>
      </c>
      <c r="Z12" s="70">
        <v>7335.6349999999993</v>
      </c>
      <c r="AA12" s="208">
        <v>0.29608677630706304</v>
      </c>
      <c r="AB12" s="207">
        <f t="shared" si="7"/>
        <v>0.63394438838628164</v>
      </c>
      <c r="AC12" s="206">
        <v>7972.1950000000006</v>
      </c>
      <c r="AD12" s="205">
        <v>0.32178012096859199</v>
      </c>
      <c r="AE12" s="204">
        <f t="shared" si="8"/>
        <v>0.62285868753837559</v>
      </c>
      <c r="AF12" s="203">
        <f t="shared" si="9"/>
        <v>-636.56000000000131</v>
      </c>
    </row>
    <row r="13" spans="1:33" ht="15" x14ac:dyDescent="0.2">
      <c r="A13" s="405"/>
      <c r="B13" s="217" t="s">
        <v>15</v>
      </c>
      <c r="C13" s="215">
        <f t="shared" si="0"/>
        <v>0.61828544881073633</v>
      </c>
      <c r="D13" s="210">
        <v>3725.4043727500002</v>
      </c>
      <c r="E13" s="214">
        <v>0.15036775564321067</v>
      </c>
      <c r="F13" s="206">
        <v>4081.1050867499998</v>
      </c>
      <c r="G13" s="213">
        <v>0.16472483280952749</v>
      </c>
      <c r="H13" s="212">
        <f t="shared" si="1"/>
        <v>-355.70071399999961</v>
      </c>
      <c r="I13" s="210">
        <v>6025.37934527776</v>
      </c>
      <c r="J13" s="214">
        <v>0.24320118795038931</v>
      </c>
      <c r="K13" s="206">
        <v>6567.2923052209471</v>
      </c>
      <c r="L13" s="213">
        <v>0.26507431296024492</v>
      </c>
      <c r="M13" s="212">
        <f t="shared" si="2"/>
        <v>-541.91295994318716</v>
      </c>
      <c r="N13" s="210">
        <v>765.52249999999958</v>
      </c>
      <c r="O13" s="66">
        <v>780.29499999999939</v>
      </c>
      <c r="P13" s="211">
        <f t="shared" si="3"/>
        <v>-14.772499999999809</v>
      </c>
      <c r="Q13" s="210">
        <v>1715.5173501161405</v>
      </c>
      <c r="R13" s="66">
        <v>1113.3351250003368</v>
      </c>
      <c r="S13" s="211">
        <f t="shared" si="4"/>
        <v>602.1822251158037</v>
      </c>
      <c r="T13" s="210">
        <v>750.8151498838597</v>
      </c>
      <c r="U13" s="66">
        <v>64.870000000000019</v>
      </c>
      <c r="V13" s="211">
        <f t="shared" si="5"/>
        <v>685.9451498838597</v>
      </c>
      <c r="W13" s="210">
        <v>0</v>
      </c>
      <c r="X13" s="66">
        <v>24.959874999663739</v>
      </c>
      <c r="Y13" s="209">
        <f t="shared" si="6"/>
        <v>-24.959874999663739</v>
      </c>
      <c r="Z13" s="70">
        <v>3231.8549999999996</v>
      </c>
      <c r="AA13" s="208">
        <v>0.1304467204873011</v>
      </c>
      <c r="AB13" s="207">
        <f t="shared" si="7"/>
        <v>1.1527139592432212</v>
      </c>
      <c r="AC13" s="206">
        <v>1983.46</v>
      </c>
      <c r="AD13" s="205">
        <v>8.005800143327696E-2</v>
      </c>
      <c r="AE13" s="204">
        <f t="shared" si="8"/>
        <v>2.0575686359946759</v>
      </c>
      <c r="AF13" s="203">
        <f t="shared" si="9"/>
        <v>1248.3949999999995</v>
      </c>
    </row>
    <row r="14" spans="1:33" ht="15" x14ac:dyDescent="0.2">
      <c r="A14" s="405"/>
      <c r="B14" s="262" t="s">
        <v>14</v>
      </c>
      <c r="C14" s="186">
        <f t="shared" si="0"/>
        <v>0.61742261109063357</v>
      </c>
      <c r="D14" s="181">
        <v>2706.2323337500002</v>
      </c>
      <c r="E14" s="185">
        <v>0.10923111736584187</v>
      </c>
      <c r="F14" s="177">
        <v>2362.52200025</v>
      </c>
      <c r="G14" s="184">
        <v>9.5358005546954741E-2</v>
      </c>
      <c r="H14" s="183">
        <f t="shared" si="1"/>
        <v>343.71033350000016</v>
      </c>
      <c r="I14" s="181">
        <v>4383.111802416227</v>
      </c>
      <c r="J14" s="185">
        <v>0.17691466979625639</v>
      </c>
      <c r="K14" s="177">
        <v>3815.0045454309884</v>
      </c>
      <c r="L14" s="184">
        <v>0.15398426959256661</v>
      </c>
      <c r="M14" s="183">
        <f t="shared" si="2"/>
        <v>568.10725698523856</v>
      </c>
      <c r="N14" s="181">
        <v>145.51750000000004</v>
      </c>
      <c r="O14" s="43">
        <v>351.54499999999956</v>
      </c>
      <c r="P14" s="182">
        <f t="shared" si="3"/>
        <v>-206.02749999999952</v>
      </c>
      <c r="Q14" s="181">
        <v>776.9375</v>
      </c>
      <c r="R14" s="43">
        <v>814.76750000000038</v>
      </c>
      <c r="S14" s="182">
        <f t="shared" si="4"/>
        <v>-37.830000000000382</v>
      </c>
      <c r="T14" s="181">
        <v>719.29271645934739</v>
      </c>
      <c r="U14" s="43">
        <v>58.462500000000006</v>
      </c>
      <c r="V14" s="182">
        <f t="shared" si="5"/>
        <v>660.83021645934741</v>
      </c>
      <c r="W14" s="181">
        <v>894.36478354065241</v>
      </c>
      <c r="X14" s="43">
        <v>0</v>
      </c>
      <c r="Y14" s="180">
        <f t="shared" si="6"/>
        <v>894.36478354065241</v>
      </c>
      <c r="Z14" s="47">
        <v>2536.1124999999997</v>
      </c>
      <c r="AA14" s="179">
        <v>0.10236460435627541</v>
      </c>
      <c r="AB14" s="178">
        <f t="shared" si="7"/>
        <v>1.0670789776675917</v>
      </c>
      <c r="AC14" s="177">
        <v>1224.7750000000001</v>
      </c>
      <c r="AD14" s="176">
        <v>4.9435349694696033E-2</v>
      </c>
      <c r="AE14" s="175">
        <f t="shared" si="8"/>
        <v>1.9289436837378293</v>
      </c>
      <c r="AF14" s="174">
        <f t="shared" si="9"/>
        <v>1311.3374999999996</v>
      </c>
    </row>
    <row r="15" spans="1:33" ht="15" x14ac:dyDescent="0.2">
      <c r="A15" s="405"/>
      <c r="B15" s="202" t="s">
        <v>13</v>
      </c>
      <c r="C15" s="158">
        <f t="shared" si="0"/>
        <v>0.58979897637914924</v>
      </c>
      <c r="D15" s="153">
        <v>97.574701499999989</v>
      </c>
      <c r="E15" s="157">
        <v>3.9383882671723642E-3</v>
      </c>
      <c r="F15" s="149">
        <v>0</v>
      </c>
      <c r="G15" s="156">
        <v>0</v>
      </c>
      <c r="H15" s="155">
        <f t="shared" si="1"/>
        <v>97.574701499999989</v>
      </c>
      <c r="I15" s="153">
        <v>165.43721743808962</v>
      </c>
      <c r="J15" s="157">
        <v>6.677509498830652E-3</v>
      </c>
      <c r="K15" s="149">
        <v>0</v>
      </c>
      <c r="L15" s="156">
        <v>0</v>
      </c>
      <c r="M15" s="155">
        <f t="shared" si="2"/>
        <v>165.43721743808962</v>
      </c>
      <c r="N15" s="153">
        <v>463.80499999999995</v>
      </c>
      <c r="O15" s="21">
        <v>0</v>
      </c>
      <c r="P15" s="154">
        <f t="shared" si="3"/>
        <v>463.80499999999995</v>
      </c>
      <c r="Q15" s="153">
        <v>447.53750000000008</v>
      </c>
      <c r="R15" s="21">
        <v>90.724999999999994</v>
      </c>
      <c r="S15" s="154">
        <f t="shared" si="4"/>
        <v>356.81250000000011</v>
      </c>
      <c r="T15" s="153">
        <v>551.94749999999999</v>
      </c>
      <c r="U15" s="21">
        <v>0</v>
      </c>
      <c r="V15" s="154">
        <f t="shared" si="5"/>
        <v>551.94749999999999</v>
      </c>
      <c r="W15" s="153">
        <v>141.06999999999996</v>
      </c>
      <c r="X15" s="21">
        <v>0</v>
      </c>
      <c r="Y15" s="152">
        <f t="shared" si="6"/>
        <v>141.06999999999996</v>
      </c>
      <c r="Z15" s="25">
        <v>1604.36</v>
      </c>
      <c r="AA15" s="151">
        <v>6.4756463542147286E-2</v>
      </c>
      <c r="AB15" s="150">
        <f t="shared" si="7"/>
        <v>6.0818458139071031E-2</v>
      </c>
      <c r="AC15" s="149">
        <v>90.724999999999994</v>
      </c>
      <c r="AD15" s="148">
        <v>3.661915128126633E-3</v>
      </c>
      <c r="AE15" s="147">
        <f t="shared" si="8"/>
        <v>0</v>
      </c>
      <c r="AF15" s="146">
        <f t="shared" si="9"/>
        <v>1513.635</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93.307499999999905</v>
      </c>
      <c r="O16" s="54">
        <v>122.64499999999998</v>
      </c>
      <c r="P16" s="196">
        <f t="shared" si="3"/>
        <v>-29.337500000000077</v>
      </c>
      <c r="Q16" s="195">
        <v>203.14749999999998</v>
      </c>
      <c r="R16" s="54">
        <v>171.4675</v>
      </c>
      <c r="S16" s="196">
        <f t="shared" si="4"/>
        <v>31.679999999999978</v>
      </c>
      <c r="T16" s="195">
        <v>586.70500000000004</v>
      </c>
      <c r="U16" s="54">
        <v>64.777500000000003</v>
      </c>
      <c r="V16" s="196">
        <f t="shared" si="5"/>
        <v>521.92750000000001</v>
      </c>
      <c r="W16" s="195">
        <v>104.95249999999997</v>
      </c>
      <c r="X16" s="54">
        <v>0</v>
      </c>
      <c r="Y16" s="194">
        <f t="shared" si="6"/>
        <v>104.95249999999997</v>
      </c>
      <c r="Z16" s="58">
        <v>988.11249999999984</v>
      </c>
      <c r="AA16" s="193">
        <v>3.9882988283047448E-2</v>
      </c>
      <c r="AB16" s="192">
        <f t="shared" si="7"/>
        <v>0</v>
      </c>
      <c r="AC16" s="191">
        <v>358.89</v>
      </c>
      <c r="AD16" s="190">
        <v>1.4485805680169385E-2</v>
      </c>
      <c r="AE16" s="189">
        <f t="shared" si="8"/>
        <v>0</v>
      </c>
      <c r="AF16" s="188">
        <f t="shared" si="9"/>
        <v>629.22249999999985</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93.134999999999991</v>
      </c>
      <c r="O17" s="43">
        <v>230.83749999999992</v>
      </c>
      <c r="P17" s="182">
        <f t="shared" si="3"/>
        <v>-137.70249999999993</v>
      </c>
      <c r="Q17" s="181">
        <v>66.710000000000008</v>
      </c>
      <c r="R17" s="43">
        <v>138.33000000000001</v>
      </c>
      <c r="S17" s="182">
        <f t="shared" si="4"/>
        <v>-71.62</v>
      </c>
      <c r="T17" s="181">
        <v>48.442500000000003</v>
      </c>
      <c r="U17" s="43">
        <v>216.66499999999999</v>
      </c>
      <c r="V17" s="182">
        <f t="shared" si="5"/>
        <v>-168.2225</v>
      </c>
      <c r="W17" s="181">
        <v>6.2874999999999988</v>
      </c>
      <c r="X17" s="43">
        <v>0</v>
      </c>
      <c r="Y17" s="180">
        <f t="shared" si="6"/>
        <v>6.2874999999999988</v>
      </c>
      <c r="Z17" s="47">
        <v>214.57499999999999</v>
      </c>
      <c r="AA17" s="179">
        <v>8.6608480419333913E-3</v>
      </c>
      <c r="AB17" s="178">
        <f t="shared" si="7"/>
        <v>0</v>
      </c>
      <c r="AC17" s="177">
        <v>585.83249999999987</v>
      </c>
      <c r="AD17" s="176">
        <v>2.364584066462657E-2</v>
      </c>
      <c r="AE17" s="175">
        <f t="shared" si="8"/>
        <v>0</v>
      </c>
      <c r="AF17" s="174">
        <f t="shared" si="9"/>
        <v>-371.25749999999988</v>
      </c>
    </row>
    <row r="18" spans="1:32" ht="15" x14ac:dyDescent="0.2">
      <c r="A18" s="405"/>
      <c r="B18" s="173" t="s">
        <v>10</v>
      </c>
      <c r="C18" s="172">
        <f t="shared" si="0"/>
        <v>0.59028175808065075</v>
      </c>
      <c r="D18" s="167">
        <f>SUM(D6:D17)</f>
        <v>14429.7694065</v>
      </c>
      <c r="E18" s="171">
        <v>0.58242591219776707</v>
      </c>
      <c r="F18" s="163">
        <f>SUM(F6:F17)</f>
        <v>15029.06857575</v>
      </c>
      <c r="G18" s="170">
        <v>0.60661530536446973</v>
      </c>
      <c r="H18" s="169">
        <f>SUM(H6:H17)</f>
        <v>-599.29916924999952</v>
      </c>
      <c r="I18" s="167">
        <f>SUM(I6:I17)</f>
        <v>24445.562155638301</v>
      </c>
      <c r="J18" s="171">
        <v>0.98669136259872303</v>
      </c>
      <c r="K18" s="163">
        <f>SUM(K6:K17)</f>
        <v>25571.641013665718</v>
      </c>
      <c r="L18" s="170">
        <v>1.0321430595642433</v>
      </c>
      <c r="M18" s="169">
        <f t="shared" ref="M18:Z18" si="10">SUM(M6:M17)</f>
        <v>-1126.0788580274148</v>
      </c>
      <c r="N18" s="167">
        <f t="shared" si="10"/>
        <v>13951.532499999999</v>
      </c>
      <c r="O18" s="32">
        <f t="shared" si="10"/>
        <v>21915.947499999998</v>
      </c>
      <c r="P18" s="168">
        <f t="shared" si="10"/>
        <v>-7964.415</v>
      </c>
      <c r="Q18" s="167">
        <f t="shared" si="10"/>
        <v>6730.8473501161416</v>
      </c>
      <c r="R18" s="32">
        <f t="shared" si="10"/>
        <v>5334.2277500004375</v>
      </c>
      <c r="S18" s="168">
        <f t="shared" si="10"/>
        <v>1396.6196001157041</v>
      </c>
      <c r="T18" s="167">
        <f t="shared" si="10"/>
        <v>12747.881740605919</v>
      </c>
      <c r="U18" s="32">
        <f t="shared" si="10"/>
        <v>7479.3348749999013</v>
      </c>
      <c r="V18" s="168">
        <f t="shared" si="10"/>
        <v>5268.5468656060166</v>
      </c>
      <c r="W18" s="167">
        <f t="shared" si="10"/>
        <v>1357.6697835406521</v>
      </c>
      <c r="X18" s="32">
        <f t="shared" si="10"/>
        <v>694.32987499966384</v>
      </c>
      <c r="Y18" s="166">
        <f t="shared" si="10"/>
        <v>663.33990854098852</v>
      </c>
      <c r="Z18" s="36">
        <f t="shared" si="10"/>
        <v>34787.931374262706</v>
      </c>
      <c r="AA18" s="165">
        <v>1.4041383540752479</v>
      </c>
      <c r="AB18" s="164">
        <f t="shared" si="7"/>
        <v>0.41479239599672296</v>
      </c>
      <c r="AC18" s="163">
        <f>SUM(AC6:AC17)</f>
        <v>35423.839999999997</v>
      </c>
      <c r="AD18" s="162">
        <v>1.4298054074658291</v>
      </c>
      <c r="AE18" s="161">
        <f t="shared" si="8"/>
        <v>0.42426424057216838</v>
      </c>
      <c r="AF18" s="160">
        <f>SUM(AF6:AF17)</f>
        <v>-635.90862573728964</v>
      </c>
    </row>
    <row r="19" spans="1:32" ht="15" x14ac:dyDescent="0.2">
      <c r="A19" s="405"/>
      <c r="B19" s="159" t="s">
        <v>9</v>
      </c>
      <c r="C19" s="158">
        <f t="shared" si="0"/>
        <v>0.5903023996331257</v>
      </c>
      <c r="D19" s="153">
        <f>SUM(D9:D14)</f>
        <v>14329.282623749999</v>
      </c>
      <c r="E19" s="157">
        <v>0.57836998417436958</v>
      </c>
      <c r="F19" s="149">
        <f>SUM(F9:F14)</f>
        <v>15029.06857575</v>
      </c>
      <c r="G19" s="156">
        <v>0.60661530536446973</v>
      </c>
      <c r="H19" s="155">
        <f>SUM(H9:H14)</f>
        <v>-699.7859519999995</v>
      </c>
      <c r="I19" s="153">
        <f>SUM(I9:I14)</f>
        <v>24274.478017801863</v>
      </c>
      <c r="J19" s="157">
        <v>0.97978592757513416</v>
      </c>
      <c r="K19" s="149">
        <f>SUM(K9:K14)</f>
        <v>25571.641013665718</v>
      </c>
      <c r="L19" s="156">
        <v>1.0321430595642433</v>
      </c>
      <c r="M19" s="155">
        <f t="shared" ref="M19:Z19" si="11">SUM(M9:M14)</f>
        <v>-1297.1629958638559</v>
      </c>
      <c r="N19" s="153">
        <f t="shared" si="11"/>
        <v>13048.572499999997</v>
      </c>
      <c r="O19" s="21">
        <f t="shared" si="11"/>
        <v>21313.517499999994</v>
      </c>
      <c r="P19" s="154">
        <f t="shared" si="11"/>
        <v>-8264.9450000000015</v>
      </c>
      <c r="Q19" s="153">
        <f t="shared" si="11"/>
        <v>5842.384850116141</v>
      </c>
      <c r="R19" s="21">
        <f t="shared" si="11"/>
        <v>4624.1827500004365</v>
      </c>
      <c r="S19" s="154">
        <f t="shared" si="11"/>
        <v>1218.2021001157041</v>
      </c>
      <c r="T19" s="153">
        <f t="shared" si="11"/>
        <v>10856.679240605919</v>
      </c>
      <c r="U19" s="21">
        <f t="shared" si="11"/>
        <v>3469.384874999902</v>
      </c>
      <c r="V19" s="154">
        <f t="shared" si="11"/>
        <v>7387.2943656060179</v>
      </c>
      <c r="W19" s="153">
        <f t="shared" si="11"/>
        <v>1053.0247835406524</v>
      </c>
      <c r="X19" s="21">
        <f t="shared" si="11"/>
        <v>34.612374999663885</v>
      </c>
      <c r="Y19" s="152">
        <f t="shared" si="11"/>
        <v>1018.4124085409885</v>
      </c>
      <c r="Z19" s="25">
        <f t="shared" si="11"/>
        <v>30800.661374262709</v>
      </c>
      <c r="AA19" s="151">
        <v>1.2432009682094214</v>
      </c>
      <c r="AB19" s="150">
        <f t="shared" si="7"/>
        <v>0.46522645892674463</v>
      </c>
      <c r="AC19" s="149">
        <f>SUM(AC9:AC14)</f>
        <v>29441.697500000002</v>
      </c>
      <c r="AD19" s="148">
        <v>1.1883493796966447</v>
      </c>
      <c r="AE19" s="147">
        <f t="shared" si="8"/>
        <v>0.51046881980055658</v>
      </c>
      <c r="AF19" s="146">
        <f>SUM(AF9:AF14)</f>
        <v>1358.9638742627101</v>
      </c>
    </row>
    <row r="20" spans="1:32" ht="15.75" thickBot="1" x14ac:dyDescent="0.25">
      <c r="A20" s="406"/>
      <c r="B20" s="261" t="s">
        <v>8</v>
      </c>
      <c r="C20" s="260">
        <f t="shared" si="0"/>
        <v>0.58735300665960455</v>
      </c>
      <c r="D20" s="255">
        <f>SUM(D6:D8,D15:D17)</f>
        <v>100.48678274999999</v>
      </c>
      <c r="E20" s="259">
        <v>4.0559280233975229E-3</v>
      </c>
      <c r="F20" s="249">
        <f>SUM(F6:F8,F15:F17)</f>
        <v>0</v>
      </c>
      <c r="G20" s="258">
        <v>0</v>
      </c>
      <c r="H20" s="257">
        <f>SUM(H6:H8,H15:H17)</f>
        <v>100.48678274999999</v>
      </c>
      <c r="I20" s="255">
        <f>SUM(I6:I8,I15:I17)</f>
        <v>171.08413783644127</v>
      </c>
      <c r="J20" s="259">
        <v>6.9054350235889768E-3</v>
      </c>
      <c r="K20" s="249">
        <f>SUM(K6:K8,K15:K17)</f>
        <v>0</v>
      </c>
      <c r="L20" s="258">
        <v>0</v>
      </c>
      <c r="M20" s="257">
        <f t="shared" ref="M20:Z20" si="12">SUM(M6:M8,M15:M17)</f>
        <v>171.08413783644127</v>
      </c>
      <c r="N20" s="255">
        <f t="shared" si="12"/>
        <v>902.95999999999981</v>
      </c>
      <c r="O20" s="254">
        <f t="shared" si="12"/>
        <v>602.42999999999984</v>
      </c>
      <c r="P20" s="256">
        <f t="shared" si="12"/>
        <v>300.52999999999986</v>
      </c>
      <c r="Q20" s="255">
        <f t="shared" si="12"/>
        <v>888.46250000000009</v>
      </c>
      <c r="R20" s="254">
        <f t="shared" si="12"/>
        <v>710.0450000000003</v>
      </c>
      <c r="S20" s="256">
        <f t="shared" si="12"/>
        <v>178.41749999999993</v>
      </c>
      <c r="T20" s="255">
        <f t="shared" si="12"/>
        <v>1891.2025000000003</v>
      </c>
      <c r="U20" s="254">
        <f t="shared" si="12"/>
        <v>4009.9500000000003</v>
      </c>
      <c r="V20" s="256">
        <f t="shared" si="12"/>
        <v>-2118.7475000000004</v>
      </c>
      <c r="W20" s="255">
        <f t="shared" si="12"/>
        <v>304.64499999999987</v>
      </c>
      <c r="X20" s="254">
        <f t="shared" si="12"/>
        <v>659.71749999999997</v>
      </c>
      <c r="Y20" s="253">
        <f t="shared" si="12"/>
        <v>-355.0725000000001</v>
      </c>
      <c r="Z20" s="252">
        <f t="shared" si="12"/>
        <v>3987.2699999999995</v>
      </c>
      <c r="AA20" s="251">
        <v>0.16093738586582662</v>
      </c>
      <c r="AB20" s="250">
        <f t="shared" si="7"/>
        <v>2.5201900736594212E-2</v>
      </c>
      <c r="AC20" s="249">
        <f>SUM(AC6:AC8,AC15:AC17)</f>
        <v>5982.1425000000008</v>
      </c>
      <c r="AD20" s="248">
        <v>0.24145602776918471</v>
      </c>
      <c r="AE20" s="247">
        <f t="shared" si="8"/>
        <v>0</v>
      </c>
      <c r="AF20" s="246">
        <f>SUM(AF6:AF8,AF15:AF17)</f>
        <v>-1994.8724999999997</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68.320000000000007</v>
      </c>
      <c r="O21" s="88">
        <v>0</v>
      </c>
      <c r="P21" s="240">
        <f t="shared" ref="P21:P32" si="15">N21-O21</f>
        <v>68.320000000000007</v>
      </c>
      <c r="Q21" s="239">
        <v>44.981666666666655</v>
      </c>
      <c r="R21" s="88">
        <v>94.526666666666685</v>
      </c>
      <c r="S21" s="240">
        <f t="shared" ref="S21:S32" si="16">Q21-R21</f>
        <v>-49.54500000000003</v>
      </c>
      <c r="T21" s="239">
        <v>35.374166666666675</v>
      </c>
      <c r="U21" s="88">
        <v>0</v>
      </c>
      <c r="V21" s="240">
        <f t="shared" ref="V21:V32" si="17">T21-U21</f>
        <v>35.374166666666675</v>
      </c>
      <c r="W21" s="239">
        <v>0</v>
      </c>
      <c r="X21" s="88">
        <v>0</v>
      </c>
      <c r="Y21" s="238">
        <f t="shared" ref="Y21:Y32" si="18">W21-X21</f>
        <v>0</v>
      </c>
      <c r="Z21" s="92">
        <v>148.67583333333334</v>
      </c>
      <c r="AA21" s="237">
        <v>6.0009730863698719E-3</v>
      </c>
      <c r="AB21" s="236">
        <f t="shared" si="7"/>
        <v>0</v>
      </c>
      <c r="AC21" s="235">
        <v>94.526666666666685</v>
      </c>
      <c r="AD21" s="234">
        <v>3.8153610435717861E-3</v>
      </c>
      <c r="AE21" s="233">
        <f t="shared" si="8"/>
        <v>0</v>
      </c>
      <c r="AF21" s="232">
        <f t="shared" ref="AF21:AF32" si="19">Z21-AC21</f>
        <v>54.149166666666659</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94.276666666666657</v>
      </c>
      <c r="O22" s="66">
        <v>0</v>
      </c>
      <c r="P22" s="211">
        <f t="shared" si="15"/>
        <v>94.276666666666657</v>
      </c>
      <c r="Q22" s="210">
        <v>47.923333333333375</v>
      </c>
      <c r="R22" s="66">
        <v>70.56583333333333</v>
      </c>
      <c r="S22" s="211">
        <f t="shared" si="16"/>
        <v>-22.642499999999956</v>
      </c>
      <c r="T22" s="210">
        <v>303.98749999999995</v>
      </c>
      <c r="U22" s="66">
        <v>0</v>
      </c>
      <c r="V22" s="211">
        <f t="shared" si="17"/>
        <v>303.98749999999995</v>
      </c>
      <c r="W22" s="210">
        <v>0</v>
      </c>
      <c r="X22" s="66">
        <v>0</v>
      </c>
      <c r="Y22" s="209">
        <f t="shared" si="18"/>
        <v>0</v>
      </c>
      <c r="Z22" s="70">
        <v>446.1875</v>
      </c>
      <c r="AA22" s="208">
        <v>1.8009377307282557E-2</v>
      </c>
      <c r="AB22" s="207">
        <f t="shared" si="7"/>
        <v>0</v>
      </c>
      <c r="AC22" s="206">
        <v>70.56583333333333</v>
      </c>
      <c r="AD22" s="205">
        <v>2.8482346939894846E-3</v>
      </c>
      <c r="AE22" s="204">
        <f t="shared" si="8"/>
        <v>0</v>
      </c>
      <c r="AF22" s="203">
        <f t="shared" si="19"/>
        <v>375.62166666666667</v>
      </c>
    </row>
    <row r="23" spans="1:32" ht="15" x14ac:dyDescent="0.2">
      <c r="A23" s="405"/>
      <c r="B23" s="231" t="s">
        <v>20</v>
      </c>
      <c r="C23" s="230">
        <f t="shared" si="0"/>
        <v>0.52633336418582566</v>
      </c>
      <c r="D23" s="225">
        <v>6.8854466666666667</v>
      </c>
      <c r="E23" s="229">
        <v>2.7791591415978931E-4</v>
      </c>
      <c r="F23" s="221">
        <v>0</v>
      </c>
      <c r="G23" s="228">
        <v>0</v>
      </c>
      <c r="H23" s="227">
        <f t="shared" si="13"/>
        <v>6.8854466666666667</v>
      </c>
      <c r="I23" s="225">
        <v>13.081911836080586</v>
      </c>
      <c r="J23" s="229">
        <v>5.2802260519754774E-4</v>
      </c>
      <c r="K23" s="221">
        <v>0</v>
      </c>
      <c r="L23" s="228">
        <v>0</v>
      </c>
      <c r="M23" s="227">
        <f t="shared" si="14"/>
        <v>13.081911836080586</v>
      </c>
      <c r="N23" s="225">
        <v>17.255833333333332</v>
      </c>
      <c r="O23" s="77">
        <v>245.80166666666673</v>
      </c>
      <c r="P23" s="226">
        <f t="shared" si="15"/>
        <v>-228.54583333333341</v>
      </c>
      <c r="Q23" s="225">
        <v>124.13999999999999</v>
      </c>
      <c r="R23" s="77">
        <v>177.47666666666666</v>
      </c>
      <c r="S23" s="226">
        <f t="shared" si="16"/>
        <v>-53.336666666666673</v>
      </c>
      <c r="T23" s="225">
        <v>219.48583333333332</v>
      </c>
      <c r="U23" s="77">
        <v>2937.3375000000001</v>
      </c>
      <c r="V23" s="226">
        <f t="shared" si="17"/>
        <v>-2717.8516666666669</v>
      </c>
      <c r="W23" s="225">
        <v>92.847499999999982</v>
      </c>
      <c r="X23" s="77">
        <v>467.35166666666674</v>
      </c>
      <c r="Y23" s="224">
        <f t="shared" si="18"/>
        <v>-374.50416666666678</v>
      </c>
      <c r="Z23" s="81">
        <v>453.72916666666663</v>
      </c>
      <c r="AA23" s="223">
        <v>1.8313780098767652E-2</v>
      </c>
      <c r="AB23" s="222">
        <f t="shared" si="7"/>
        <v>1.5175234859268104E-2</v>
      </c>
      <c r="AC23" s="221">
        <v>3827.9675000000002</v>
      </c>
      <c r="AD23" s="220">
        <v>0.15450749074926523</v>
      </c>
      <c r="AE23" s="219">
        <f t="shared" si="8"/>
        <v>0</v>
      </c>
      <c r="AF23" s="218">
        <f t="shared" si="19"/>
        <v>-3374.2383333333337</v>
      </c>
    </row>
    <row r="24" spans="1:32" ht="15" x14ac:dyDescent="0.2">
      <c r="A24" s="405"/>
      <c r="B24" s="201" t="s">
        <v>19</v>
      </c>
      <c r="C24" s="200">
        <f t="shared" si="0"/>
        <v>0.52069079514221595</v>
      </c>
      <c r="D24" s="195">
        <v>171.75081083333336</v>
      </c>
      <c r="E24" s="199">
        <v>6.9323438131485378E-3</v>
      </c>
      <c r="F24" s="191">
        <v>321.46531158333329</v>
      </c>
      <c r="G24" s="198">
        <v>1.2975240426067236E-2</v>
      </c>
      <c r="H24" s="197">
        <f t="shared" si="13"/>
        <v>-149.71450074999993</v>
      </c>
      <c r="I24" s="195">
        <v>329.85182844729025</v>
      </c>
      <c r="J24" s="199">
        <v>1.3313743737788011E-2</v>
      </c>
      <c r="K24" s="191">
        <v>636.98806341525312</v>
      </c>
      <c r="L24" s="198">
        <v>2.5710622494972749E-2</v>
      </c>
      <c r="M24" s="197">
        <f t="shared" si="14"/>
        <v>-307.13623496796288</v>
      </c>
      <c r="N24" s="195">
        <v>546.2741666666667</v>
      </c>
      <c r="O24" s="54">
        <v>970.86833333333323</v>
      </c>
      <c r="P24" s="196">
        <f t="shared" si="15"/>
        <v>-424.59416666666652</v>
      </c>
      <c r="Q24" s="195">
        <v>199.31333333333336</v>
      </c>
      <c r="R24" s="54">
        <v>165.60833333333338</v>
      </c>
      <c r="S24" s="196">
        <f t="shared" si="16"/>
        <v>33.704999999999984</v>
      </c>
      <c r="T24" s="195">
        <v>378.87833333333333</v>
      </c>
      <c r="U24" s="54">
        <v>733.255</v>
      </c>
      <c r="V24" s="196">
        <f t="shared" si="17"/>
        <v>-354.37666666666667</v>
      </c>
      <c r="W24" s="195">
        <v>8.489166666666657</v>
      </c>
      <c r="X24" s="54">
        <v>15.155000000000001</v>
      </c>
      <c r="Y24" s="194">
        <f t="shared" si="18"/>
        <v>-6.6658333333333442</v>
      </c>
      <c r="Z24" s="58">
        <v>1132.9550000000002</v>
      </c>
      <c r="AA24" s="193">
        <v>4.5729237298607228E-2</v>
      </c>
      <c r="AB24" s="192">
        <f t="shared" si="7"/>
        <v>0.15159543921279603</v>
      </c>
      <c r="AC24" s="191">
        <v>1884.8866666666665</v>
      </c>
      <c r="AD24" s="190">
        <v>7.6079305587995028E-2</v>
      </c>
      <c r="AE24" s="189">
        <f t="shared" si="8"/>
        <v>0.17054888087877962</v>
      </c>
      <c r="AF24" s="188">
        <f t="shared" si="19"/>
        <v>-751.93166666666639</v>
      </c>
    </row>
    <row r="25" spans="1:32" ht="15" x14ac:dyDescent="0.2">
      <c r="A25" s="405"/>
      <c r="B25" s="217" t="s">
        <v>18</v>
      </c>
      <c r="C25" s="215">
        <f t="shared" si="0"/>
        <v>0.52063099217605879</v>
      </c>
      <c r="D25" s="210">
        <v>1245.0345244166667</v>
      </c>
      <c r="E25" s="214">
        <v>5.0253080847878641E-2</v>
      </c>
      <c r="F25" s="206">
        <v>1439.7978780833334</v>
      </c>
      <c r="G25" s="213">
        <v>5.8114275350763127E-2</v>
      </c>
      <c r="H25" s="212">
        <f t="shared" si="13"/>
        <v>-194.76335366666672</v>
      </c>
      <c r="I25" s="210">
        <v>2391.3953320620617</v>
      </c>
      <c r="J25" s="214">
        <v>9.6523414093805701E-2</v>
      </c>
      <c r="K25" s="206">
        <v>2760.0942523216586</v>
      </c>
      <c r="L25" s="213">
        <v>0.11140513527288014</v>
      </c>
      <c r="M25" s="212">
        <f t="shared" si="14"/>
        <v>-368.69892025959689</v>
      </c>
      <c r="N25" s="210">
        <v>4617.7533333333331</v>
      </c>
      <c r="O25" s="66">
        <v>3479.2725000000005</v>
      </c>
      <c r="P25" s="211">
        <f t="shared" si="15"/>
        <v>1138.4808333333326</v>
      </c>
      <c r="Q25" s="210">
        <v>551.12041661275396</v>
      </c>
      <c r="R25" s="66">
        <v>397.74250000000006</v>
      </c>
      <c r="S25" s="211">
        <f t="shared" si="16"/>
        <v>153.37791661275389</v>
      </c>
      <c r="T25" s="210">
        <v>2017.9887500539128</v>
      </c>
      <c r="U25" s="66">
        <v>1243.9416666666668</v>
      </c>
      <c r="V25" s="211">
        <f t="shared" si="17"/>
        <v>774.04708338724595</v>
      </c>
      <c r="W25" s="210">
        <v>50</v>
      </c>
      <c r="X25" s="66">
        <v>8.4666666666666597</v>
      </c>
      <c r="Y25" s="209">
        <f t="shared" si="18"/>
        <v>41.533333333333339</v>
      </c>
      <c r="Z25" s="70">
        <v>7236.8624999999993</v>
      </c>
      <c r="AA25" s="208">
        <v>0.29210004153730013</v>
      </c>
      <c r="AB25" s="207">
        <f t="shared" si="7"/>
        <v>0.17204064944120009</v>
      </c>
      <c r="AC25" s="206">
        <v>5129.4233333333332</v>
      </c>
      <c r="AD25" s="205">
        <v>0.20703789366656464</v>
      </c>
      <c r="AE25" s="204">
        <f t="shared" si="8"/>
        <v>0.28069390738854988</v>
      </c>
      <c r="AF25" s="203">
        <f t="shared" si="19"/>
        <v>2107.4391666666661</v>
      </c>
    </row>
    <row r="26" spans="1:32" ht="15" x14ac:dyDescent="0.2">
      <c r="A26" s="405"/>
      <c r="B26" s="217" t="s">
        <v>17</v>
      </c>
      <c r="C26" s="215">
        <f t="shared" si="0"/>
        <v>0.5735783865043369</v>
      </c>
      <c r="D26" s="210">
        <v>2480.0941255833336</v>
      </c>
      <c r="E26" s="214">
        <v>0.10010354585282032</v>
      </c>
      <c r="F26" s="206">
        <v>2553.6283589166665</v>
      </c>
      <c r="G26" s="213">
        <v>0.10307159348724308</v>
      </c>
      <c r="H26" s="212">
        <f t="shared" si="13"/>
        <v>-73.53423333333285</v>
      </c>
      <c r="I26" s="210">
        <v>4323.8974548853248</v>
      </c>
      <c r="J26" s="214">
        <v>0.17452461286573151</v>
      </c>
      <c r="K26" s="206">
        <v>4464.2717898835917</v>
      </c>
      <c r="L26" s="213">
        <v>0.18019051422919469</v>
      </c>
      <c r="M26" s="212">
        <f t="shared" si="14"/>
        <v>-140.37433499826693</v>
      </c>
      <c r="N26" s="210">
        <v>7436.8991666666652</v>
      </c>
      <c r="O26" s="66">
        <v>6909.560833333333</v>
      </c>
      <c r="P26" s="211">
        <f t="shared" si="15"/>
        <v>527.33833333333223</v>
      </c>
      <c r="Q26" s="210">
        <v>1238.3787500166816</v>
      </c>
      <c r="R26" s="66">
        <v>727.77250000000004</v>
      </c>
      <c r="S26" s="211">
        <f t="shared" si="16"/>
        <v>510.60625001668154</v>
      </c>
      <c r="T26" s="210">
        <v>6169.5662499833197</v>
      </c>
      <c r="U26" s="66">
        <v>4077.5283333333323</v>
      </c>
      <c r="V26" s="211">
        <f t="shared" si="17"/>
        <v>2092.0379166499874</v>
      </c>
      <c r="W26" s="210">
        <v>50</v>
      </c>
      <c r="X26" s="66">
        <v>24.666666666666668</v>
      </c>
      <c r="Y26" s="209">
        <f t="shared" si="18"/>
        <v>25.333333333333332</v>
      </c>
      <c r="Z26" s="70">
        <v>14894.844166666666</v>
      </c>
      <c r="AA26" s="208">
        <v>0.6011976322301199</v>
      </c>
      <c r="AB26" s="207">
        <f t="shared" si="7"/>
        <v>0.16650688639855415</v>
      </c>
      <c r="AC26" s="206">
        <v>11739.528333333332</v>
      </c>
      <c r="AD26" s="205">
        <v>0.47384024690994292</v>
      </c>
      <c r="AE26" s="204">
        <f t="shared" si="8"/>
        <v>0.21752393166136574</v>
      </c>
      <c r="AF26" s="203">
        <f t="shared" si="19"/>
        <v>3155.315833333334</v>
      </c>
    </row>
    <row r="27" spans="1:32" ht="15" x14ac:dyDescent="0.2">
      <c r="A27" s="405"/>
      <c r="B27" s="217" t="s">
        <v>16</v>
      </c>
      <c r="C27" s="215">
        <f t="shared" si="0"/>
        <v>0.57251662232389877</v>
      </c>
      <c r="D27" s="210">
        <v>5749.8433563333338</v>
      </c>
      <c r="E27" s="214">
        <v>0.23207978363799731</v>
      </c>
      <c r="F27" s="206">
        <v>5043.6480645000011</v>
      </c>
      <c r="G27" s="213">
        <v>0.20357576355292553</v>
      </c>
      <c r="H27" s="212">
        <f t="shared" si="13"/>
        <v>706.1952918333327</v>
      </c>
      <c r="I27" s="210">
        <v>10043.102911133268</v>
      </c>
      <c r="J27" s="214">
        <v>0.4053677650370458</v>
      </c>
      <c r="K27" s="206">
        <v>8812.5143443437337</v>
      </c>
      <c r="L27" s="213">
        <v>0.35569776350934446</v>
      </c>
      <c r="M27" s="212">
        <f t="shared" si="14"/>
        <v>1230.5885667895345</v>
      </c>
      <c r="N27" s="210">
        <v>3651.67</v>
      </c>
      <c r="O27" s="66">
        <v>5737.6949999999997</v>
      </c>
      <c r="P27" s="211">
        <f t="shared" si="15"/>
        <v>-2086.0249999999996</v>
      </c>
      <c r="Q27" s="210">
        <v>1868.5106249214493</v>
      </c>
      <c r="R27" s="66">
        <v>1731.6845000002679</v>
      </c>
      <c r="S27" s="211">
        <f t="shared" si="16"/>
        <v>136.82612492118142</v>
      </c>
      <c r="T27" s="210">
        <v>3101.0029582901716</v>
      </c>
      <c r="U27" s="66">
        <v>530.63233333354196</v>
      </c>
      <c r="V27" s="211">
        <f t="shared" si="17"/>
        <v>2570.3706249566294</v>
      </c>
      <c r="W27" s="210">
        <v>16.666666666666668</v>
      </c>
      <c r="X27" s="66">
        <v>147.95233333285685</v>
      </c>
      <c r="Y27" s="209">
        <f t="shared" si="18"/>
        <v>-131.2856666661902</v>
      </c>
      <c r="Z27" s="70">
        <v>8637.8502498782873</v>
      </c>
      <c r="AA27" s="208">
        <v>0.3486478314024104</v>
      </c>
      <c r="AB27" s="207">
        <f t="shared" si="7"/>
        <v>0.66565675370609168</v>
      </c>
      <c r="AC27" s="206">
        <v>8147.9641666666666</v>
      </c>
      <c r="AD27" s="205">
        <v>0.32887465687903428</v>
      </c>
      <c r="AE27" s="204">
        <f t="shared" si="8"/>
        <v>0.61900714845231808</v>
      </c>
      <c r="AF27" s="203">
        <f t="shared" si="19"/>
        <v>489.88608321162064</v>
      </c>
    </row>
    <row r="28" spans="1:32" ht="15" x14ac:dyDescent="0.2">
      <c r="A28" s="405"/>
      <c r="B28" s="217" t="s">
        <v>15</v>
      </c>
      <c r="C28" s="215">
        <f t="shared" si="0"/>
        <v>0.61814795069372841</v>
      </c>
      <c r="D28" s="210">
        <v>5045.3734023333336</v>
      </c>
      <c r="E28" s="214">
        <v>0.20364540301722692</v>
      </c>
      <c r="F28" s="206">
        <v>4452.7006079166667</v>
      </c>
      <c r="G28" s="213">
        <v>0.17972346891318489</v>
      </c>
      <c r="H28" s="212">
        <f t="shared" si="13"/>
        <v>592.67279441666687</v>
      </c>
      <c r="I28" s="210">
        <v>8162.0806097813102</v>
      </c>
      <c r="J28" s="214">
        <v>0.32944443605884638</v>
      </c>
      <c r="K28" s="206">
        <v>7175.8750015758742</v>
      </c>
      <c r="L28" s="213">
        <v>0.28963841527491235</v>
      </c>
      <c r="M28" s="212">
        <f t="shared" si="14"/>
        <v>986.20560820543596</v>
      </c>
      <c r="N28" s="210">
        <v>813.11666666666633</v>
      </c>
      <c r="O28" s="66">
        <v>556.66250000000002</v>
      </c>
      <c r="P28" s="211">
        <f t="shared" si="15"/>
        <v>256.45416666666631</v>
      </c>
      <c r="Q28" s="210">
        <v>1754.8508333333332</v>
      </c>
      <c r="R28" s="66">
        <v>1267.4534166664107</v>
      </c>
      <c r="S28" s="211">
        <f t="shared" si="16"/>
        <v>487.39741666692248</v>
      </c>
      <c r="T28" s="210">
        <v>1705.2766666666664</v>
      </c>
      <c r="U28" s="66">
        <v>135.47987499953052</v>
      </c>
      <c r="V28" s="211">
        <f t="shared" si="17"/>
        <v>1569.7967916671359</v>
      </c>
      <c r="W28" s="210">
        <v>171.50500000000011</v>
      </c>
      <c r="X28" s="66">
        <v>373.04420833405902</v>
      </c>
      <c r="Y28" s="209">
        <f t="shared" si="18"/>
        <v>-201.53920833405891</v>
      </c>
      <c r="Z28" s="70">
        <v>4444.7491666666665</v>
      </c>
      <c r="AA28" s="208">
        <v>0.17940252646864766</v>
      </c>
      <c r="AB28" s="207">
        <f t="shared" si="7"/>
        <v>1.1351311880929165</v>
      </c>
      <c r="AC28" s="206">
        <v>2332.6400000000003</v>
      </c>
      <c r="AD28" s="205">
        <v>9.4151884314944187E-2</v>
      </c>
      <c r="AE28" s="204">
        <f t="shared" si="8"/>
        <v>1.9088674668687264</v>
      </c>
      <c r="AF28" s="203">
        <f t="shared" si="19"/>
        <v>2112.1091666666662</v>
      </c>
    </row>
    <row r="29" spans="1:32" ht="15" x14ac:dyDescent="0.2">
      <c r="A29" s="405"/>
      <c r="B29" s="216" t="s">
        <v>14</v>
      </c>
      <c r="C29" s="215">
        <f t="shared" si="0"/>
        <v>0.61621983549084824</v>
      </c>
      <c r="D29" s="210">
        <v>2035.6859337499998</v>
      </c>
      <c r="E29" s="214">
        <v>8.216598640713052E-2</v>
      </c>
      <c r="F29" s="206">
        <v>1609.3897710833335</v>
      </c>
      <c r="G29" s="213">
        <v>6.4959479192971264E-2</v>
      </c>
      <c r="H29" s="212">
        <f t="shared" si="13"/>
        <v>426.29616266666631</v>
      </c>
      <c r="I29" s="210">
        <v>3303.5060160445496</v>
      </c>
      <c r="J29" s="214">
        <v>0.13333875619515143</v>
      </c>
      <c r="K29" s="206">
        <v>2593.5050811716987</v>
      </c>
      <c r="L29" s="213">
        <v>0.10468112969540849</v>
      </c>
      <c r="M29" s="212">
        <f t="shared" si="14"/>
        <v>710.00093487285085</v>
      </c>
      <c r="N29" s="210">
        <v>182.08666666666645</v>
      </c>
      <c r="O29" s="66">
        <v>89.805833333333283</v>
      </c>
      <c r="P29" s="211">
        <f t="shared" si="15"/>
        <v>92.280833333333163</v>
      </c>
      <c r="Q29" s="210">
        <v>908.32521945890676</v>
      </c>
      <c r="R29" s="66">
        <v>592.38440648052972</v>
      </c>
      <c r="S29" s="211">
        <f t="shared" si="16"/>
        <v>315.94081297837704</v>
      </c>
      <c r="T29" s="210">
        <v>1749.5391835571872</v>
      </c>
      <c r="U29" s="66">
        <v>94.641624999687664</v>
      </c>
      <c r="V29" s="211">
        <f t="shared" si="17"/>
        <v>1654.8975585574997</v>
      </c>
      <c r="W29" s="210">
        <v>147.19143031723971</v>
      </c>
      <c r="X29" s="66">
        <v>192.8464685197828</v>
      </c>
      <c r="Y29" s="209">
        <f t="shared" si="18"/>
        <v>-45.655038202543096</v>
      </c>
      <c r="Z29" s="70">
        <v>2987.1424999999999</v>
      </c>
      <c r="AA29" s="208">
        <v>0.12056943852779221</v>
      </c>
      <c r="AB29" s="207">
        <f t="shared" si="7"/>
        <v>0.68148269918492332</v>
      </c>
      <c r="AC29" s="206">
        <v>969.6783333333334</v>
      </c>
      <c r="AD29" s="205">
        <v>3.9138933681454435E-2</v>
      </c>
      <c r="AE29" s="204">
        <f t="shared" si="8"/>
        <v>1.659715099079248</v>
      </c>
      <c r="AF29" s="203">
        <f t="shared" si="19"/>
        <v>2017.4641666666666</v>
      </c>
    </row>
    <row r="30" spans="1:32" ht="15" x14ac:dyDescent="0.2">
      <c r="A30" s="405"/>
      <c r="B30" s="202" t="s">
        <v>13</v>
      </c>
      <c r="C30" s="158">
        <f t="shared" si="0"/>
        <v>0.59266506679029696</v>
      </c>
      <c r="D30" s="153">
        <v>184.62193308333335</v>
      </c>
      <c r="E30" s="157">
        <v>7.4518583602131896E-3</v>
      </c>
      <c r="F30" s="149">
        <v>0</v>
      </c>
      <c r="G30" s="156">
        <v>0</v>
      </c>
      <c r="H30" s="155">
        <f t="shared" si="13"/>
        <v>184.62193308333335</v>
      </c>
      <c r="I30" s="153">
        <v>311.51141416718298</v>
      </c>
      <c r="J30" s="157">
        <v>1.2573473244458806E-2</v>
      </c>
      <c r="K30" s="149">
        <v>0</v>
      </c>
      <c r="L30" s="156">
        <v>0</v>
      </c>
      <c r="M30" s="155">
        <f t="shared" si="14"/>
        <v>311.51141416718298</v>
      </c>
      <c r="N30" s="153">
        <v>280.41499999999996</v>
      </c>
      <c r="O30" s="21">
        <v>61.6325</v>
      </c>
      <c r="P30" s="154">
        <f t="shared" si="15"/>
        <v>218.78249999999997</v>
      </c>
      <c r="Q30" s="153">
        <v>428.11083333333335</v>
      </c>
      <c r="R30" s="21">
        <v>66.452500000000001</v>
      </c>
      <c r="S30" s="154">
        <f t="shared" si="16"/>
        <v>361.65833333333336</v>
      </c>
      <c r="T30" s="153">
        <v>527.15000000000009</v>
      </c>
      <c r="U30" s="21">
        <v>36.232500000000002</v>
      </c>
      <c r="V30" s="154">
        <f t="shared" si="17"/>
        <v>490.91750000000008</v>
      </c>
      <c r="W30" s="153">
        <v>138.14999999999995</v>
      </c>
      <c r="X30" s="21">
        <v>0</v>
      </c>
      <c r="Y30" s="152">
        <f t="shared" si="18"/>
        <v>138.14999999999995</v>
      </c>
      <c r="Z30" s="25">
        <v>1373.8258333333333</v>
      </c>
      <c r="AA30" s="151">
        <v>5.5451458830630358E-2</v>
      </c>
      <c r="AB30" s="150">
        <f t="shared" si="7"/>
        <v>0.134385253649935</v>
      </c>
      <c r="AC30" s="149">
        <v>164.3175</v>
      </c>
      <c r="AD30" s="148">
        <v>6.6323145667230429E-3</v>
      </c>
      <c r="AE30" s="147">
        <f t="shared" si="8"/>
        <v>0</v>
      </c>
      <c r="AF30" s="146">
        <f t="shared" si="19"/>
        <v>1209.5083333333332</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136.155</v>
      </c>
      <c r="O31" s="54">
        <v>398.0266666666667</v>
      </c>
      <c r="P31" s="196">
        <f t="shared" si="15"/>
        <v>-261.87166666666667</v>
      </c>
      <c r="Q31" s="195">
        <v>150.56250000000003</v>
      </c>
      <c r="R31" s="54">
        <v>158.53083333333333</v>
      </c>
      <c r="S31" s="196">
        <f t="shared" si="16"/>
        <v>-7.9683333333333053</v>
      </c>
      <c r="T31" s="195">
        <v>348.49666666666667</v>
      </c>
      <c r="U31" s="54">
        <v>245.54583333333332</v>
      </c>
      <c r="V31" s="196">
        <f t="shared" si="17"/>
        <v>102.95083333333335</v>
      </c>
      <c r="W31" s="195">
        <v>7.4533333333333376</v>
      </c>
      <c r="X31" s="54">
        <v>185.38583333333335</v>
      </c>
      <c r="Y31" s="194">
        <f t="shared" si="18"/>
        <v>-177.9325</v>
      </c>
      <c r="Z31" s="58">
        <v>642.66750000000002</v>
      </c>
      <c r="AA31" s="193">
        <v>2.5939860463657125E-2</v>
      </c>
      <c r="AB31" s="192">
        <f t="shared" si="7"/>
        <v>0</v>
      </c>
      <c r="AC31" s="191">
        <v>987.48916666666673</v>
      </c>
      <c r="AD31" s="190">
        <v>3.9857828804385001E-2</v>
      </c>
      <c r="AE31" s="189">
        <f t="shared" si="8"/>
        <v>0</v>
      </c>
      <c r="AF31" s="188">
        <f t="shared" si="19"/>
        <v>-344.82166666666672</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102.21333333333335</v>
      </c>
      <c r="O32" s="43">
        <v>178.1816666666667</v>
      </c>
      <c r="P32" s="182">
        <f t="shared" si="15"/>
        <v>-75.968333333333348</v>
      </c>
      <c r="Q32" s="181">
        <v>47.934999999999995</v>
      </c>
      <c r="R32" s="43">
        <v>138.6791666666667</v>
      </c>
      <c r="S32" s="182">
        <f t="shared" si="16"/>
        <v>-90.7441666666667</v>
      </c>
      <c r="T32" s="181">
        <v>59.755833333333328</v>
      </c>
      <c r="U32" s="43">
        <v>171.91749999999999</v>
      </c>
      <c r="V32" s="182">
        <f t="shared" si="17"/>
        <v>-112.16166666666666</v>
      </c>
      <c r="W32" s="181">
        <v>7.1083333333333316</v>
      </c>
      <c r="X32" s="43">
        <v>34.579166666666652</v>
      </c>
      <c r="Y32" s="180">
        <f t="shared" si="18"/>
        <v>-27.470833333333321</v>
      </c>
      <c r="Z32" s="47">
        <v>217.01249999999999</v>
      </c>
      <c r="AA32" s="179">
        <v>8.7592323695680763E-3</v>
      </c>
      <c r="AB32" s="178">
        <f t="shared" si="7"/>
        <v>0</v>
      </c>
      <c r="AC32" s="177">
        <v>523.35750000000007</v>
      </c>
      <c r="AD32" s="176">
        <v>2.1124174667054667E-2</v>
      </c>
      <c r="AE32" s="175">
        <f t="shared" si="8"/>
        <v>0</v>
      </c>
      <c r="AF32" s="174">
        <f t="shared" si="19"/>
        <v>-306.34500000000008</v>
      </c>
    </row>
    <row r="33" spans="1:32" ht="15" x14ac:dyDescent="0.2">
      <c r="A33" s="405"/>
      <c r="B33" s="173" t="s">
        <v>10</v>
      </c>
      <c r="C33" s="172">
        <f t="shared" si="0"/>
        <v>0.58587987679315834</v>
      </c>
      <c r="D33" s="167">
        <f>SUM(D21:D32)</f>
        <v>16919.289532999999</v>
      </c>
      <c r="E33" s="171">
        <v>0.6829099178505752</v>
      </c>
      <c r="F33" s="163">
        <f>SUM(F21:F32)</f>
        <v>15420.629992083333</v>
      </c>
      <c r="G33" s="170">
        <v>0.62241982092315506</v>
      </c>
      <c r="H33" s="169">
        <f>SUM(H21:H32)</f>
        <v>1498.6595409166662</v>
      </c>
      <c r="I33" s="167">
        <f>SUM(I21:I32)</f>
        <v>28878.427478357069</v>
      </c>
      <c r="J33" s="171">
        <v>1.1656142238380252</v>
      </c>
      <c r="K33" s="163">
        <f>SUM(K21:K32)</f>
        <v>26443.248532711808</v>
      </c>
      <c r="L33" s="170">
        <v>1.0673235804767129</v>
      </c>
      <c r="M33" s="169">
        <f t="shared" ref="M33:Z33" si="20">SUM(M21:M32)</f>
        <v>2435.178945645258</v>
      </c>
      <c r="N33" s="167">
        <f t="shared" si="20"/>
        <v>17946.435833333329</v>
      </c>
      <c r="O33" s="32">
        <f t="shared" si="20"/>
        <v>18627.5075</v>
      </c>
      <c r="P33" s="168">
        <f t="shared" si="20"/>
        <v>-681.07166666666865</v>
      </c>
      <c r="Q33" s="167">
        <f t="shared" si="20"/>
        <v>7364.1525110097919</v>
      </c>
      <c r="R33" s="32">
        <f t="shared" si="20"/>
        <v>5588.8773231472087</v>
      </c>
      <c r="S33" s="168">
        <f t="shared" si="20"/>
        <v>1775.2751878625829</v>
      </c>
      <c r="T33" s="167">
        <f t="shared" si="20"/>
        <v>16616.50214188459</v>
      </c>
      <c r="U33" s="32">
        <f t="shared" si="20"/>
        <v>10206.512166666093</v>
      </c>
      <c r="V33" s="168">
        <f t="shared" si="20"/>
        <v>6409.9899752184983</v>
      </c>
      <c r="W33" s="167">
        <f t="shared" si="20"/>
        <v>689.41143031723982</v>
      </c>
      <c r="X33" s="32">
        <f t="shared" si="20"/>
        <v>1449.4480101866986</v>
      </c>
      <c r="Y33" s="166">
        <f t="shared" si="20"/>
        <v>-760.03657986945893</v>
      </c>
      <c r="Z33" s="36">
        <f t="shared" si="20"/>
        <v>42616.501916544963</v>
      </c>
      <c r="AA33" s="165">
        <v>1.7201213896211538</v>
      </c>
      <c r="AB33" s="164">
        <f t="shared" si="7"/>
        <v>0.39701263060334474</v>
      </c>
      <c r="AC33" s="163">
        <f>SUM(AC21:AC32)</f>
        <v>35872.344999999994</v>
      </c>
      <c r="AD33" s="162">
        <v>1.4479083255649245</v>
      </c>
      <c r="AE33" s="161">
        <f t="shared" si="8"/>
        <v>0.42987515848443519</v>
      </c>
      <c r="AF33" s="160">
        <f>SUM(AF21:AF32)</f>
        <v>6744.1569165449537</v>
      </c>
    </row>
    <row r="34" spans="1:32" ht="15" x14ac:dyDescent="0.2">
      <c r="A34" s="405"/>
      <c r="B34" s="159" t="s">
        <v>9</v>
      </c>
      <c r="C34" s="158">
        <f t="shared" si="0"/>
        <v>0.58583313414219951</v>
      </c>
      <c r="D34" s="153">
        <f>SUM(D24:D29)</f>
        <v>16727.782153250002</v>
      </c>
      <c r="E34" s="157">
        <v>0.67518014357620226</v>
      </c>
      <c r="F34" s="149">
        <f>SUM(F24:F29)</f>
        <v>15420.629992083333</v>
      </c>
      <c r="G34" s="156">
        <v>0.62241982092315506</v>
      </c>
      <c r="H34" s="155">
        <f>SUM(H24:H29)</f>
        <v>1307.1521611666662</v>
      </c>
      <c r="I34" s="153">
        <f>SUM(I24:I29)</f>
        <v>28553.834152353804</v>
      </c>
      <c r="J34" s="157">
        <v>1.1525127279883687</v>
      </c>
      <c r="K34" s="149">
        <f>SUM(K24:K29)</f>
        <v>26443.248532711808</v>
      </c>
      <c r="L34" s="156">
        <v>1.0673235804767129</v>
      </c>
      <c r="M34" s="155">
        <f t="shared" ref="M34:Z34" si="21">SUM(M24:M29)</f>
        <v>2110.5856196419945</v>
      </c>
      <c r="N34" s="153">
        <f t="shared" si="21"/>
        <v>17247.8</v>
      </c>
      <c r="O34" s="21">
        <f t="shared" si="21"/>
        <v>17743.864999999998</v>
      </c>
      <c r="P34" s="154">
        <f t="shared" si="21"/>
        <v>-496.06500000000187</v>
      </c>
      <c r="Q34" s="153">
        <f t="shared" si="21"/>
        <v>6520.4991776764582</v>
      </c>
      <c r="R34" s="21">
        <f t="shared" si="21"/>
        <v>4882.6456564805421</v>
      </c>
      <c r="S34" s="154">
        <f t="shared" si="21"/>
        <v>1637.8535211959165</v>
      </c>
      <c r="T34" s="153">
        <f t="shared" si="21"/>
        <v>15122.25214188459</v>
      </c>
      <c r="U34" s="21">
        <f t="shared" si="21"/>
        <v>6815.4788333327588</v>
      </c>
      <c r="V34" s="154">
        <f t="shared" si="21"/>
        <v>8306.7733085518321</v>
      </c>
      <c r="W34" s="153">
        <f t="shared" si="21"/>
        <v>443.85226365057315</v>
      </c>
      <c r="X34" s="21">
        <f t="shared" si="21"/>
        <v>762.13134352003203</v>
      </c>
      <c r="Y34" s="152">
        <f t="shared" si="21"/>
        <v>-318.27907986945888</v>
      </c>
      <c r="Z34" s="25">
        <f t="shared" si="21"/>
        <v>39334.403583211621</v>
      </c>
      <c r="AA34" s="151">
        <v>1.5876467074648777</v>
      </c>
      <c r="AB34" s="150">
        <f t="shared" si="7"/>
        <v>0.42527102560135455</v>
      </c>
      <c r="AC34" s="149">
        <f>SUM(AC24:AC29)</f>
        <v>30204.120833333331</v>
      </c>
      <c r="AD34" s="148">
        <v>1.2191229210399355</v>
      </c>
      <c r="AE34" s="147">
        <f t="shared" si="8"/>
        <v>0.51054722225402749</v>
      </c>
      <c r="AF34" s="146">
        <f>SUM(AF24:AF29)</f>
        <v>9130.2827498782863</v>
      </c>
    </row>
    <row r="35" spans="1:32" ht="15.75" thickBot="1" x14ac:dyDescent="0.25">
      <c r="A35" s="406"/>
      <c r="B35" s="261" t="s">
        <v>8</v>
      </c>
      <c r="C35" s="260">
        <f t="shared" si="0"/>
        <v>0.58999173552962869</v>
      </c>
      <c r="D35" s="255">
        <f>SUM(D21:D23,D30:D32)</f>
        <v>191.50737975000001</v>
      </c>
      <c r="E35" s="259">
        <v>7.7297742743729792E-3</v>
      </c>
      <c r="F35" s="249">
        <f>SUM(F21:F23,F30:F32)</f>
        <v>0</v>
      </c>
      <c r="G35" s="258">
        <v>0</v>
      </c>
      <c r="H35" s="257">
        <f>SUM(H21:H23,H30:H32)</f>
        <v>191.50737975000001</v>
      </c>
      <c r="I35" s="255">
        <f>SUM(I21:I23,I30:I32)</f>
        <v>324.59332600326354</v>
      </c>
      <c r="J35" s="259">
        <v>1.3101495849656353E-2</v>
      </c>
      <c r="K35" s="249">
        <f>SUM(K21:K23,K30:K32)</f>
        <v>0</v>
      </c>
      <c r="L35" s="258">
        <v>0</v>
      </c>
      <c r="M35" s="257">
        <f t="shared" ref="M35:Z35" si="22">SUM(M21:M23,M30:M32)</f>
        <v>324.59332600326354</v>
      </c>
      <c r="N35" s="255">
        <f t="shared" si="22"/>
        <v>698.63583333333327</v>
      </c>
      <c r="O35" s="254">
        <f t="shared" si="22"/>
        <v>883.64250000000015</v>
      </c>
      <c r="P35" s="256">
        <f t="shared" si="22"/>
        <v>-185.00666666666677</v>
      </c>
      <c r="Q35" s="255">
        <f t="shared" si="22"/>
        <v>843.65333333333331</v>
      </c>
      <c r="R35" s="254">
        <f t="shared" si="22"/>
        <v>706.23166666666668</v>
      </c>
      <c r="S35" s="256">
        <f t="shared" si="22"/>
        <v>137.42166666666671</v>
      </c>
      <c r="T35" s="255">
        <f t="shared" si="22"/>
        <v>1494.25</v>
      </c>
      <c r="U35" s="254">
        <f t="shared" si="22"/>
        <v>3391.0333333333333</v>
      </c>
      <c r="V35" s="256">
        <f t="shared" si="22"/>
        <v>-1896.7833333333335</v>
      </c>
      <c r="W35" s="255">
        <f t="shared" si="22"/>
        <v>245.55916666666661</v>
      </c>
      <c r="X35" s="254">
        <f t="shared" si="22"/>
        <v>687.31666666666672</v>
      </c>
      <c r="Y35" s="253">
        <f t="shared" si="22"/>
        <v>-441.75750000000016</v>
      </c>
      <c r="Z35" s="252">
        <f t="shared" si="22"/>
        <v>3282.0983333333329</v>
      </c>
      <c r="AA35" s="251">
        <v>0.13247468215627561</v>
      </c>
      <c r="AB35" s="250">
        <f t="shared" si="7"/>
        <v>5.8349068278982105E-2</v>
      </c>
      <c r="AC35" s="249">
        <f>SUM(AC21:AC23,AC30:AC32)</f>
        <v>5668.2241666666669</v>
      </c>
      <c r="AD35" s="248">
        <v>0.22878540452498922</v>
      </c>
      <c r="AE35" s="247">
        <f t="shared" si="8"/>
        <v>0</v>
      </c>
      <c r="AF35" s="246">
        <f>SUM(AF21:AF23,AF30:AF32)</f>
        <v>-2386.125833333334</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22.63</v>
      </c>
      <c r="O36" s="88">
        <v>0</v>
      </c>
      <c r="P36" s="240">
        <f t="shared" ref="P36:P47" si="25">N36-O36</f>
        <v>22.63</v>
      </c>
      <c r="Q36" s="239">
        <v>4.2375000000000282</v>
      </c>
      <c r="R36" s="88">
        <v>88.375</v>
      </c>
      <c r="S36" s="240">
        <f t="shared" ref="S36:S47" si="26">Q36-R36</f>
        <v>-84.137499999999974</v>
      </c>
      <c r="T36" s="239">
        <v>15.124999999999972</v>
      </c>
      <c r="U36" s="88">
        <v>0</v>
      </c>
      <c r="V36" s="240">
        <f t="shared" ref="V36:V47" si="27">T36-U36</f>
        <v>15.124999999999972</v>
      </c>
      <c r="W36" s="239">
        <v>0</v>
      </c>
      <c r="X36" s="88">
        <v>0</v>
      </c>
      <c r="Y36" s="238">
        <f t="shared" ref="Y36:Y47" si="28">W36-X36</f>
        <v>0</v>
      </c>
      <c r="Z36" s="92">
        <v>41.9925</v>
      </c>
      <c r="AA36" s="237">
        <v>1.6949349243895512E-3</v>
      </c>
      <c r="AB36" s="236">
        <f t="shared" si="7"/>
        <v>0</v>
      </c>
      <c r="AC36" s="235">
        <v>88.375</v>
      </c>
      <c r="AD36" s="234">
        <v>3.5670625455849129E-3</v>
      </c>
      <c r="AE36" s="233">
        <f t="shared" si="8"/>
        <v>0</v>
      </c>
      <c r="AF36" s="232">
        <f t="shared" ref="AF36:AF47" si="29">Z36-AC36</f>
        <v>-46.3825</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50.995000000000005</v>
      </c>
      <c r="O37" s="66">
        <v>0</v>
      </c>
      <c r="P37" s="211">
        <f t="shared" si="25"/>
        <v>50.995000000000005</v>
      </c>
      <c r="Q37" s="210">
        <v>18.774999999999967</v>
      </c>
      <c r="R37" s="66">
        <v>65.614999999999995</v>
      </c>
      <c r="S37" s="211">
        <f t="shared" si="26"/>
        <v>-46.840000000000032</v>
      </c>
      <c r="T37" s="210">
        <v>258.50000000000006</v>
      </c>
      <c r="U37" s="66">
        <v>0</v>
      </c>
      <c r="V37" s="211">
        <f t="shared" si="27"/>
        <v>258.50000000000006</v>
      </c>
      <c r="W37" s="210">
        <v>0</v>
      </c>
      <c r="X37" s="66">
        <v>0</v>
      </c>
      <c r="Y37" s="209">
        <f t="shared" si="28"/>
        <v>0</v>
      </c>
      <c r="Z37" s="70">
        <v>328.27000000000004</v>
      </c>
      <c r="AA37" s="208">
        <v>1.3249896710825933E-2</v>
      </c>
      <c r="AB37" s="207">
        <f t="shared" si="7"/>
        <v>0</v>
      </c>
      <c r="AC37" s="206">
        <v>65.614999999999995</v>
      </c>
      <c r="AD37" s="205">
        <v>2.6484051929680798E-3</v>
      </c>
      <c r="AE37" s="204">
        <f t="shared" si="8"/>
        <v>0</v>
      </c>
      <c r="AF37" s="203">
        <f t="shared" si="29"/>
        <v>262.65500000000003</v>
      </c>
    </row>
    <row r="38" spans="1:32" ht="15" x14ac:dyDescent="0.2">
      <c r="A38" s="405"/>
      <c r="B38" s="231" t="s">
        <v>20</v>
      </c>
      <c r="C38" s="230">
        <f t="shared" si="0"/>
        <v>0.52762159544773857</v>
      </c>
      <c r="D38" s="225">
        <v>14.467952500000001</v>
      </c>
      <c r="E38" s="229">
        <v>5.8396708880536087E-4</v>
      </c>
      <c r="F38" s="221">
        <v>0</v>
      </c>
      <c r="G38" s="228">
        <v>0</v>
      </c>
      <c r="H38" s="227">
        <f t="shared" si="23"/>
        <v>14.467952500000001</v>
      </c>
      <c r="I38" s="225">
        <v>27.421077197802198</v>
      </c>
      <c r="J38" s="229">
        <v>1.1067914843588E-3</v>
      </c>
      <c r="K38" s="221">
        <v>0</v>
      </c>
      <c r="L38" s="228">
        <v>0</v>
      </c>
      <c r="M38" s="227">
        <f t="shared" si="24"/>
        <v>27.421077197802198</v>
      </c>
      <c r="N38" s="225">
        <v>6.3275000000000006</v>
      </c>
      <c r="O38" s="77">
        <v>129.86500000000001</v>
      </c>
      <c r="P38" s="226">
        <f t="shared" si="25"/>
        <v>-123.53750000000001</v>
      </c>
      <c r="Q38" s="225">
        <v>149.13999999999996</v>
      </c>
      <c r="R38" s="77">
        <v>221.4300000000004</v>
      </c>
      <c r="S38" s="226">
        <f t="shared" si="26"/>
        <v>-72.290000000000447</v>
      </c>
      <c r="T38" s="225">
        <v>235.33750000000003</v>
      </c>
      <c r="U38" s="77">
        <v>4042.1875</v>
      </c>
      <c r="V38" s="226">
        <f t="shared" si="27"/>
        <v>-3806.85</v>
      </c>
      <c r="W38" s="225">
        <v>130.72999999999999</v>
      </c>
      <c r="X38" s="77">
        <v>391.83499999999998</v>
      </c>
      <c r="Y38" s="224">
        <f t="shared" si="28"/>
        <v>-261.10500000000002</v>
      </c>
      <c r="Z38" s="81">
        <v>521.53499999999997</v>
      </c>
      <c r="AA38" s="223">
        <v>2.1050613461725414E-2</v>
      </c>
      <c r="AB38" s="222">
        <f t="shared" si="7"/>
        <v>2.7741095995474901E-2</v>
      </c>
      <c r="AC38" s="221">
        <v>4785.3175000000001</v>
      </c>
      <c r="AD38" s="220">
        <v>0.19314881836471889</v>
      </c>
      <c r="AE38" s="219">
        <f t="shared" si="8"/>
        <v>0</v>
      </c>
      <c r="AF38" s="218">
        <f t="shared" si="29"/>
        <v>-4263.7825000000003</v>
      </c>
    </row>
    <row r="39" spans="1:32" ht="15" x14ac:dyDescent="0.2">
      <c r="A39" s="405"/>
      <c r="B39" s="201" t="s">
        <v>19</v>
      </c>
      <c r="C39" s="200">
        <f t="shared" si="0"/>
        <v>0.51873820406417381</v>
      </c>
      <c r="D39" s="195">
        <v>160.06399624999997</v>
      </c>
      <c r="E39" s="199">
        <v>6.4606312408521304E-3</v>
      </c>
      <c r="F39" s="191">
        <v>238.10769925000005</v>
      </c>
      <c r="G39" s="198">
        <v>9.6106937008211824E-3</v>
      </c>
      <c r="H39" s="197">
        <f t="shared" si="23"/>
        <v>-78.043703000000079</v>
      </c>
      <c r="I39" s="195">
        <v>308.56411769162514</v>
      </c>
      <c r="J39" s="199">
        <v>1.2454512103089437E-2</v>
      </c>
      <c r="K39" s="191">
        <v>471.56382581216297</v>
      </c>
      <c r="L39" s="198">
        <v>1.9033636898526669E-2</v>
      </c>
      <c r="M39" s="197">
        <f t="shared" si="24"/>
        <v>-162.99970812053783</v>
      </c>
      <c r="N39" s="195">
        <v>362.18999999999994</v>
      </c>
      <c r="O39" s="54">
        <v>1050.6924999999999</v>
      </c>
      <c r="P39" s="196">
        <f t="shared" si="25"/>
        <v>-688.50249999999994</v>
      </c>
      <c r="Q39" s="195">
        <v>169.9675</v>
      </c>
      <c r="R39" s="54">
        <v>141.99474947868194</v>
      </c>
      <c r="S39" s="196">
        <f t="shared" si="26"/>
        <v>27.972750521318062</v>
      </c>
      <c r="T39" s="195">
        <v>152.80250000000001</v>
      </c>
      <c r="U39" s="54">
        <v>876.27500000000009</v>
      </c>
      <c r="V39" s="196">
        <f t="shared" si="27"/>
        <v>-723.47250000000008</v>
      </c>
      <c r="W39" s="195">
        <v>0</v>
      </c>
      <c r="X39" s="54">
        <v>0.70775052131806604</v>
      </c>
      <c r="Y39" s="194">
        <f t="shared" si="28"/>
        <v>-0.70775052131806604</v>
      </c>
      <c r="Z39" s="58">
        <v>684.95999999999992</v>
      </c>
      <c r="AA39" s="193">
        <v>2.7646904228370944E-2</v>
      </c>
      <c r="AB39" s="192">
        <f t="shared" si="7"/>
        <v>0.23368371328252743</v>
      </c>
      <c r="AC39" s="191">
        <v>2069.6699999999996</v>
      </c>
      <c r="AD39" s="190">
        <v>8.3537678514520236E-2</v>
      </c>
      <c r="AE39" s="189">
        <f t="shared" si="8"/>
        <v>0.11504621473471621</v>
      </c>
      <c r="AF39" s="188">
        <f t="shared" si="29"/>
        <v>-1384.7099999999996</v>
      </c>
    </row>
    <row r="40" spans="1:32" ht="15" x14ac:dyDescent="0.2">
      <c r="A40" s="405"/>
      <c r="B40" s="217" t="s">
        <v>18</v>
      </c>
      <c r="C40" s="215">
        <f t="shared" si="0"/>
        <v>0.51916597271163623</v>
      </c>
      <c r="D40" s="210">
        <v>2310.62981025</v>
      </c>
      <c r="E40" s="214">
        <v>9.3263491402710647E-2</v>
      </c>
      <c r="F40" s="206">
        <v>1474.1689819999999</v>
      </c>
      <c r="G40" s="213">
        <v>5.950158938110596E-2</v>
      </c>
      <c r="H40" s="212">
        <f t="shared" si="23"/>
        <v>836.46082825000008</v>
      </c>
      <c r="I40" s="210">
        <v>4450.6572689682198</v>
      </c>
      <c r="J40" s="214">
        <v>0.17964099402661085</v>
      </c>
      <c r="K40" s="206">
        <v>2818.6081237027811</v>
      </c>
      <c r="L40" s="213">
        <v>0.11376691902394973</v>
      </c>
      <c r="M40" s="212">
        <f t="shared" si="24"/>
        <v>1632.0491452654387</v>
      </c>
      <c r="N40" s="210">
        <v>4940.6875</v>
      </c>
      <c r="O40" s="66">
        <v>3950.7725</v>
      </c>
      <c r="P40" s="211">
        <f t="shared" si="25"/>
        <v>989.91499999999996</v>
      </c>
      <c r="Q40" s="210">
        <v>697.32999999999993</v>
      </c>
      <c r="R40" s="66">
        <v>426.51250000000016</v>
      </c>
      <c r="S40" s="211">
        <f t="shared" si="26"/>
        <v>270.81749999999977</v>
      </c>
      <c r="T40" s="210">
        <v>2722.8650000000002</v>
      </c>
      <c r="U40" s="66">
        <v>203.04750000000001</v>
      </c>
      <c r="V40" s="211">
        <f t="shared" si="27"/>
        <v>2519.8175000000001</v>
      </c>
      <c r="W40" s="210">
        <v>50.000000000000014</v>
      </c>
      <c r="X40" s="66">
        <v>0</v>
      </c>
      <c r="Y40" s="209">
        <f t="shared" si="28"/>
        <v>50.000000000000014</v>
      </c>
      <c r="Z40" s="70">
        <v>8410.8824999999997</v>
      </c>
      <c r="AA40" s="208">
        <v>0.33948677726229443</v>
      </c>
      <c r="AB40" s="207">
        <f t="shared" si="7"/>
        <v>0.27471906904537069</v>
      </c>
      <c r="AC40" s="206">
        <v>4580.3324999999995</v>
      </c>
      <c r="AD40" s="205">
        <v>0.18487504958501055</v>
      </c>
      <c r="AE40" s="204">
        <f t="shared" si="8"/>
        <v>0.32184759119561734</v>
      </c>
      <c r="AF40" s="203">
        <f t="shared" si="29"/>
        <v>3830.55</v>
      </c>
    </row>
    <row r="41" spans="1:32" ht="15" x14ac:dyDescent="0.2">
      <c r="A41" s="405"/>
      <c r="B41" s="217" t="s">
        <v>17</v>
      </c>
      <c r="C41" s="215">
        <f t="shared" si="0"/>
        <v>0.57610529855538062</v>
      </c>
      <c r="D41" s="210">
        <v>2928.4234465</v>
      </c>
      <c r="E41" s="214">
        <v>0.11819937305171319</v>
      </c>
      <c r="F41" s="206">
        <v>2990.8378250000005</v>
      </c>
      <c r="G41" s="213">
        <v>0.12071859219774989</v>
      </c>
      <c r="H41" s="212">
        <f t="shared" si="23"/>
        <v>-62.414378500000566</v>
      </c>
      <c r="I41" s="210">
        <v>5083.1392348641848</v>
      </c>
      <c r="J41" s="214">
        <v>0.20516973780332412</v>
      </c>
      <c r="K41" s="206">
        <v>5224.0026244631617</v>
      </c>
      <c r="L41" s="213">
        <v>0.21085537878087504</v>
      </c>
      <c r="M41" s="212">
        <f t="shared" si="24"/>
        <v>-140.86338959897694</v>
      </c>
      <c r="N41" s="210">
        <v>6613.3749999999991</v>
      </c>
      <c r="O41" s="66">
        <v>5285.8024999999998</v>
      </c>
      <c r="P41" s="211">
        <f t="shared" si="25"/>
        <v>1327.5724999999993</v>
      </c>
      <c r="Q41" s="210">
        <v>1104.7329990429057</v>
      </c>
      <c r="R41" s="66">
        <v>818.57775000019433</v>
      </c>
      <c r="S41" s="211">
        <f t="shared" si="26"/>
        <v>286.15524904271138</v>
      </c>
      <c r="T41" s="210">
        <v>4927.8946259564655</v>
      </c>
      <c r="U41" s="66">
        <v>4313.6549999999997</v>
      </c>
      <c r="V41" s="211">
        <f t="shared" si="27"/>
        <v>614.23962595646572</v>
      </c>
      <c r="W41" s="210">
        <v>2.3750006275939854E-3</v>
      </c>
      <c r="X41" s="66">
        <v>110.01724999980547</v>
      </c>
      <c r="Y41" s="209">
        <f t="shared" si="28"/>
        <v>-110.01487499917788</v>
      </c>
      <c r="Z41" s="70">
        <v>12646.004999999997</v>
      </c>
      <c r="AA41" s="208">
        <v>0.51042818428302394</v>
      </c>
      <c r="AB41" s="207">
        <f t="shared" si="7"/>
        <v>0.2315690565123136</v>
      </c>
      <c r="AC41" s="206">
        <v>10528.0525</v>
      </c>
      <c r="AD41" s="205">
        <v>0.42494168883396444</v>
      </c>
      <c r="AE41" s="204">
        <f t="shared" si="8"/>
        <v>0.28408272327669343</v>
      </c>
      <c r="AF41" s="203">
        <f t="shared" si="29"/>
        <v>2117.9524999999976</v>
      </c>
    </row>
    <row r="42" spans="1:32" ht="15" x14ac:dyDescent="0.2">
      <c r="A42" s="405"/>
      <c r="B42" s="217" t="s">
        <v>16</v>
      </c>
      <c r="C42" s="215">
        <f t="shared" si="0"/>
        <v>0.57169090434570058</v>
      </c>
      <c r="D42" s="210">
        <v>5979.6297562499994</v>
      </c>
      <c r="E42" s="214">
        <v>0.24135460638892903</v>
      </c>
      <c r="F42" s="206">
        <v>4947.7490172500002</v>
      </c>
      <c r="G42" s="213">
        <v>0.19970500938486038</v>
      </c>
      <c r="H42" s="212">
        <f t="shared" si="23"/>
        <v>1031.8807389999993</v>
      </c>
      <c r="I42" s="210">
        <v>10459.550275849984</v>
      </c>
      <c r="J42" s="214">
        <v>0.42217674717977022</v>
      </c>
      <c r="K42" s="206">
        <v>8647.816335369751</v>
      </c>
      <c r="L42" s="213">
        <v>0.34905009053459479</v>
      </c>
      <c r="M42" s="212">
        <f t="shared" si="24"/>
        <v>1811.7339404802333</v>
      </c>
      <c r="N42" s="210">
        <v>2194.6799999999994</v>
      </c>
      <c r="O42" s="66">
        <v>3535.5299999999997</v>
      </c>
      <c r="P42" s="211">
        <f t="shared" si="25"/>
        <v>-1340.8500000000004</v>
      </c>
      <c r="Q42" s="210">
        <v>1649.4449999999997</v>
      </c>
      <c r="R42" s="66">
        <v>1621.520374999141</v>
      </c>
      <c r="S42" s="211">
        <f t="shared" si="26"/>
        <v>27.924625000858668</v>
      </c>
      <c r="T42" s="210">
        <v>3579.6375000000016</v>
      </c>
      <c r="U42" s="66">
        <v>297.9975</v>
      </c>
      <c r="V42" s="211">
        <f t="shared" si="27"/>
        <v>3281.6400000000017</v>
      </c>
      <c r="W42" s="210">
        <v>0</v>
      </c>
      <c r="X42" s="66">
        <v>838.92962500085946</v>
      </c>
      <c r="Y42" s="209">
        <f t="shared" si="28"/>
        <v>-838.92962500085946</v>
      </c>
      <c r="Z42" s="70">
        <v>7423.7625000000007</v>
      </c>
      <c r="AA42" s="208">
        <v>0.29964384905931979</v>
      </c>
      <c r="AB42" s="207">
        <f t="shared" si="7"/>
        <v>0.80547158617345305</v>
      </c>
      <c r="AC42" s="206">
        <v>6293.9775</v>
      </c>
      <c r="AD42" s="205">
        <v>0.25404256184446017</v>
      </c>
      <c r="AE42" s="204">
        <f t="shared" si="8"/>
        <v>0.78610846912782895</v>
      </c>
      <c r="AF42" s="203">
        <f t="shared" si="29"/>
        <v>1129.7850000000008</v>
      </c>
    </row>
    <row r="43" spans="1:32" ht="15" x14ac:dyDescent="0.2">
      <c r="A43" s="405"/>
      <c r="B43" s="217" t="s">
        <v>15</v>
      </c>
      <c r="C43" s="215">
        <f t="shared" si="0"/>
        <v>0.61798307282454812</v>
      </c>
      <c r="D43" s="210">
        <v>5838.6163495000001</v>
      </c>
      <c r="E43" s="214">
        <v>0.23566291030253925</v>
      </c>
      <c r="F43" s="206">
        <v>4698.1708289999997</v>
      </c>
      <c r="G43" s="213">
        <v>0.18963133461822371</v>
      </c>
      <c r="H43" s="212">
        <f t="shared" si="23"/>
        <v>1140.4455205000004</v>
      </c>
      <c r="I43" s="210">
        <v>9447.8580502441109</v>
      </c>
      <c r="J43" s="214">
        <v>0.38134201512255078</v>
      </c>
      <c r="K43" s="206">
        <v>7566.255549771955</v>
      </c>
      <c r="L43" s="213">
        <v>0.30539526768787018</v>
      </c>
      <c r="M43" s="212">
        <f t="shared" si="24"/>
        <v>1881.602500472156</v>
      </c>
      <c r="N43" s="210">
        <v>415.35750000000053</v>
      </c>
      <c r="O43" s="66">
        <v>906.38249999999971</v>
      </c>
      <c r="P43" s="211">
        <f t="shared" si="25"/>
        <v>-491.02499999999918</v>
      </c>
      <c r="Q43" s="210">
        <v>2020.5441188791297</v>
      </c>
      <c r="R43" s="66">
        <v>1176.0098382801561</v>
      </c>
      <c r="S43" s="211">
        <f t="shared" si="26"/>
        <v>844.53428059897351</v>
      </c>
      <c r="T43" s="210">
        <v>2939.5250094189582</v>
      </c>
      <c r="U43" s="66">
        <v>0</v>
      </c>
      <c r="V43" s="211">
        <f t="shared" si="27"/>
        <v>2939.5250094189582</v>
      </c>
      <c r="W43" s="210">
        <v>559.52087170191214</v>
      </c>
      <c r="X43" s="66">
        <v>134.08766171984416</v>
      </c>
      <c r="Y43" s="209">
        <f t="shared" si="28"/>
        <v>425.43320998206798</v>
      </c>
      <c r="Z43" s="70">
        <v>5934.9475000000002</v>
      </c>
      <c r="AA43" s="208">
        <v>0.23955110536806468</v>
      </c>
      <c r="AB43" s="207">
        <f t="shared" si="7"/>
        <v>0.98376882853639391</v>
      </c>
      <c r="AC43" s="206">
        <v>2216.48</v>
      </c>
      <c r="AD43" s="205">
        <v>8.946334134130747E-2</v>
      </c>
      <c r="AE43" s="204">
        <f t="shared" si="8"/>
        <v>2.1196540591388144</v>
      </c>
      <c r="AF43" s="203">
        <f t="shared" si="29"/>
        <v>3718.4675000000002</v>
      </c>
    </row>
    <row r="44" spans="1:32" ht="15" x14ac:dyDescent="0.2">
      <c r="A44" s="405"/>
      <c r="B44" s="216" t="s">
        <v>14</v>
      </c>
      <c r="C44" s="215">
        <f t="shared" si="0"/>
        <v>0.61421496783655249</v>
      </c>
      <c r="D44" s="210">
        <v>2225.60479725</v>
      </c>
      <c r="E44" s="214">
        <v>8.9831643716090995E-2</v>
      </c>
      <c r="F44" s="206">
        <v>2046.3287034999998</v>
      </c>
      <c r="G44" s="213">
        <v>8.2595558406904482E-2</v>
      </c>
      <c r="H44" s="212">
        <f t="shared" si="23"/>
        <v>179.2760937500002</v>
      </c>
      <c r="I44" s="210">
        <v>3623.4948898904904</v>
      </c>
      <c r="J44" s="214">
        <v>0.14625440345829524</v>
      </c>
      <c r="K44" s="206">
        <v>3297.3845890036337</v>
      </c>
      <c r="L44" s="213">
        <v>0.13309167825543156</v>
      </c>
      <c r="M44" s="212">
        <f t="shared" si="24"/>
        <v>326.11030088685675</v>
      </c>
      <c r="N44" s="210">
        <v>389.35499999999996</v>
      </c>
      <c r="O44" s="66">
        <v>601.66000000000031</v>
      </c>
      <c r="P44" s="211">
        <f t="shared" si="25"/>
        <v>-212.30500000000035</v>
      </c>
      <c r="Q44" s="210">
        <v>1217.5484601526493</v>
      </c>
      <c r="R44" s="66">
        <v>1007.6775</v>
      </c>
      <c r="S44" s="211">
        <f t="shared" si="26"/>
        <v>209.87096015264933</v>
      </c>
      <c r="T44" s="210">
        <v>1892.100392835908</v>
      </c>
      <c r="U44" s="66">
        <v>282.39</v>
      </c>
      <c r="V44" s="211">
        <f t="shared" si="27"/>
        <v>1609.7103928359079</v>
      </c>
      <c r="W44" s="210">
        <v>204.08614701144288</v>
      </c>
      <c r="X44" s="66">
        <v>240.86999999999981</v>
      </c>
      <c r="Y44" s="209">
        <f t="shared" si="28"/>
        <v>-36.78385298855693</v>
      </c>
      <c r="Z44" s="70">
        <v>3703.09</v>
      </c>
      <c r="AA44" s="208">
        <v>0.14946708505465744</v>
      </c>
      <c r="AB44" s="207">
        <f t="shared" si="7"/>
        <v>0.60101288309222833</v>
      </c>
      <c r="AC44" s="206">
        <v>2132.5975000000003</v>
      </c>
      <c r="AD44" s="205">
        <v>8.6077608679581585E-2</v>
      </c>
      <c r="AE44" s="204">
        <f t="shared" si="8"/>
        <v>0.95954754870527592</v>
      </c>
      <c r="AF44" s="203">
        <f t="shared" si="29"/>
        <v>1570.4924999999998</v>
      </c>
    </row>
    <row r="45" spans="1:32" ht="15" x14ac:dyDescent="0.2">
      <c r="A45" s="405"/>
      <c r="B45" s="202" t="s">
        <v>13</v>
      </c>
      <c r="C45" s="158">
        <f t="shared" si="0"/>
        <v>0.60235524515886396</v>
      </c>
      <c r="D45" s="153">
        <v>256.26995575000001</v>
      </c>
      <c r="E45" s="157">
        <v>1.0343773246947428E-2</v>
      </c>
      <c r="F45" s="149">
        <v>0</v>
      </c>
      <c r="G45" s="156">
        <v>0</v>
      </c>
      <c r="H45" s="155">
        <f t="shared" si="23"/>
        <v>256.26995575000001</v>
      </c>
      <c r="I45" s="153">
        <v>425.4465414050008</v>
      </c>
      <c r="J45" s="157">
        <v>1.7172214121285494E-2</v>
      </c>
      <c r="K45" s="149">
        <v>0</v>
      </c>
      <c r="L45" s="156">
        <v>0</v>
      </c>
      <c r="M45" s="155">
        <f t="shared" si="24"/>
        <v>425.4465414050008</v>
      </c>
      <c r="N45" s="153">
        <v>329.3024999999999</v>
      </c>
      <c r="O45" s="21">
        <v>642.3024999999999</v>
      </c>
      <c r="P45" s="154">
        <f t="shared" si="25"/>
        <v>-313</v>
      </c>
      <c r="Q45" s="153">
        <v>355.47000000000014</v>
      </c>
      <c r="R45" s="21">
        <v>149.14500000000001</v>
      </c>
      <c r="S45" s="154">
        <f t="shared" si="26"/>
        <v>206.32500000000013</v>
      </c>
      <c r="T45" s="153">
        <v>751.78749999999991</v>
      </c>
      <c r="U45" s="21">
        <v>123.71750000000003</v>
      </c>
      <c r="V45" s="154">
        <f t="shared" si="27"/>
        <v>628.06999999999994</v>
      </c>
      <c r="W45" s="153">
        <v>116.11750000000001</v>
      </c>
      <c r="X45" s="21">
        <v>76.885000000000048</v>
      </c>
      <c r="Y45" s="152">
        <f t="shared" si="28"/>
        <v>39.232499999999959</v>
      </c>
      <c r="Z45" s="25">
        <v>1552.6775</v>
      </c>
      <c r="AA45" s="151">
        <v>6.2670413075283857E-2</v>
      </c>
      <c r="AB45" s="150">
        <f t="shared" si="7"/>
        <v>0.16505034416354974</v>
      </c>
      <c r="AC45" s="149">
        <v>992.05</v>
      </c>
      <c r="AD45" s="148">
        <v>4.0041916812984586E-2</v>
      </c>
      <c r="AE45" s="147">
        <f t="shared" si="8"/>
        <v>0</v>
      </c>
      <c r="AF45" s="146">
        <f t="shared" si="29"/>
        <v>560.62750000000005</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42.424999999999976</v>
      </c>
      <c r="O46" s="54">
        <v>569.03499999999997</v>
      </c>
      <c r="P46" s="196">
        <f t="shared" si="25"/>
        <v>-526.61</v>
      </c>
      <c r="Q46" s="195">
        <v>58.22</v>
      </c>
      <c r="R46" s="54">
        <v>196.75749999999999</v>
      </c>
      <c r="S46" s="196">
        <f t="shared" si="26"/>
        <v>-138.53749999999999</v>
      </c>
      <c r="T46" s="195">
        <v>236.5</v>
      </c>
      <c r="U46" s="54">
        <v>330.45249999999999</v>
      </c>
      <c r="V46" s="196">
        <f t="shared" si="27"/>
        <v>-93.952499999999986</v>
      </c>
      <c r="W46" s="195">
        <v>50</v>
      </c>
      <c r="X46" s="54">
        <v>0.93500000000000227</v>
      </c>
      <c r="Y46" s="194">
        <f t="shared" si="28"/>
        <v>49.064999999999998</v>
      </c>
      <c r="Z46" s="58">
        <v>387.14499999999998</v>
      </c>
      <c r="AA46" s="193">
        <v>1.5626256624463718E-2</v>
      </c>
      <c r="AB46" s="192">
        <f t="shared" si="7"/>
        <v>0</v>
      </c>
      <c r="AC46" s="191">
        <v>1097.1799999999998</v>
      </c>
      <c r="AD46" s="190">
        <v>4.4285258090691421E-2</v>
      </c>
      <c r="AE46" s="189">
        <f t="shared" si="8"/>
        <v>0</v>
      </c>
      <c r="AF46" s="188">
        <f t="shared" si="29"/>
        <v>-710.03499999999985</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83.247499999999988</v>
      </c>
      <c r="O47" s="43">
        <v>232.69250000000002</v>
      </c>
      <c r="P47" s="182">
        <f t="shared" si="25"/>
        <v>-149.44500000000005</v>
      </c>
      <c r="Q47" s="181">
        <v>53.265000000000001</v>
      </c>
      <c r="R47" s="43">
        <v>161.89750000000001</v>
      </c>
      <c r="S47" s="182">
        <f t="shared" si="26"/>
        <v>-108.63250000000001</v>
      </c>
      <c r="T47" s="181">
        <v>29.86</v>
      </c>
      <c r="U47" s="43">
        <v>351.79250000000002</v>
      </c>
      <c r="V47" s="182">
        <f t="shared" si="27"/>
        <v>-321.9325</v>
      </c>
      <c r="W47" s="181">
        <v>0</v>
      </c>
      <c r="X47" s="43">
        <v>0</v>
      </c>
      <c r="Y47" s="180">
        <f t="shared" si="28"/>
        <v>0</v>
      </c>
      <c r="Z47" s="47">
        <v>166.3725</v>
      </c>
      <c r="AA47" s="179">
        <v>6.7152601228314722E-3</v>
      </c>
      <c r="AB47" s="178">
        <f t="shared" si="7"/>
        <v>0</v>
      </c>
      <c r="AC47" s="177">
        <v>746.38250000000005</v>
      </c>
      <c r="AD47" s="176">
        <v>3.0126088378274754E-2</v>
      </c>
      <c r="AE47" s="175">
        <f t="shared" si="8"/>
        <v>0</v>
      </c>
      <c r="AF47" s="174">
        <f t="shared" si="29"/>
        <v>-580.01</v>
      </c>
    </row>
    <row r="48" spans="1:32" ht="15" x14ac:dyDescent="0.2">
      <c r="A48" s="405"/>
      <c r="B48" s="173" t="s">
        <v>10</v>
      </c>
      <c r="C48" s="172">
        <f t="shared" si="0"/>
        <v>0.58279517094137867</v>
      </c>
      <c r="D48" s="167">
        <f>SUM(D36:D47)</f>
        <v>19713.70606425</v>
      </c>
      <c r="E48" s="171">
        <v>0.79570039643858803</v>
      </c>
      <c r="F48" s="163">
        <f>SUM(F36:F47)</f>
        <v>16395.363055999998</v>
      </c>
      <c r="G48" s="170">
        <v>0.66176277768966552</v>
      </c>
      <c r="H48" s="169">
        <f>SUM(H36:H47)</f>
        <v>3318.3430082499995</v>
      </c>
      <c r="I48" s="167">
        <f>SUM(I36:I47)</f>
        <v>33826.13145611142</v>
      </c>
      <c r="J48" s="171">
        <v>1.3653174152992851</v>
      </c>
      <c r="K48" s="163">
        <f>SUM(K36:K47)</f>
        <v>28025.631048123447</v>
      </c>
      <c r="L48" s="170">
        <v>1.1311929711812481</v>
      </c>
      <c r="M48" s="169">
        <f t="shared" ref="M48:Z48" si="30">SUM(M36:M47)</f>
        <v>5800.5004079879736</v>
      </c>
      <c r="N48" s="167">
        <f t="shared" si="30"/>
        <v>15450.572499999997</v>
      </c>
      <c r="O48" s="32">
        <f t="shared" si="30"/>
        <v>16904.735000000001</v>
      </c>
      <c r="P48" s="168">
        <f t="shared" si="30"/>
        <v>-1454.1625000000008</v>
      </c>
      <c r="Q48" s="167">
        <f t="shared" si="30"/>
        <v>7498.6755780746853</v>
      </c>
      <c r="R48" s="32">
        <f t="shared" si="30"/>
        <v>6075.5127127581736</v>
      </c>
      <c r="S48" s="168">
        <f t="shared" si="30"/>
        <v>1423.1628653165103</v>
      </c>
      <c r="T48" s="167">
        <f t="shared" si="30"/>
        <v>17741.935028211334</v>
      </c>
      <c r="U48" s="32">
        <f t="shared" si="30"/>
        <v>10821.514999999998</v>
      </c>
      <c r="V48" s="168">
        <f t="shared" si="30"/>
        <v>6920.4200282113325</v>
      </c>
      <c r="W48" s="167">
        <f t="shared" si="30"/>
        <v>1110.4568937139827</v>
      </c>
      <c r="X48" s="32">
        <f t="shared" si="30"/>
        <v>1794.267287241827</v>
      </c>
      <c r="Y48" s="166">
        <f t="shared" si="30"/>
        <v>-683.81039352784455</v>
      </c>
      <c r="Z48" s="36">
        <f t="shared" si="30"/>
        <v>41801.639999999985</v>
      </c>
      <c r="AA48" s="165">
        <v>1.6872312801752505</v>
      </c>
      <c r="AB48" s="164">
        <f t="shared" si="7"/>
        <v>0.47160125928671714</v>
      </c>
      <c r="AC48" s="163">
        <f>SUM(AC36:AC47)</f>
        <v>35596.03</v>
      </c>
      <c r="AD48" s="162">
        <v>1.436755478184067</v>
      </c>
      <c r="AE48" s="161">
        <f t="shared" si="8"/>
        <v>0.46059527020288493</v>
      </c>
      <c r="AF48" s="160">
        <f>SUM(AF36:AF47)</f>
        <v>6205.6100000000006</v>
      </c>
    </row>
    <row r="49" spans="1:32" ht="15" x14ac:dyDescent="0.2">
      <c r="A49" s="405"/>
      <c r="B49" s="159" t="s">
        <v>9</v>
      </c>
      <c r="C49" s="158">
        <f t="shared" si="0"/>
        <v>0.58259114992965755</v>
      </c>
      <c r="D49" s="153">
        <f>SUM(D39:D44)</f>
        <v>19442.968156000003</v>
      </c>
      <c r="E49" s="157">
        <v>0.78477265610283542</v>
      </c>
      <c r="F49" s="149">
        <f>SUM(F39:F44)</f>
        <v>16395.363055999998</v>
      </c>
      <c r="G49" s="156">
        <v>0.66176277768966552</v>
      </c>
      <c r="H49" s="155">
        <f>SUM(H39:H44)</f>
        <v>3047.6050999999993</v>
      </c>
      <c r="I49" s="153">
        <f>SUM(I39:I44)</f>
        <v>33373.263837508617</v>
      </c>
      <c r="J49" s="157">
        <v>1.3470384096936407</v>
      </c>
      <c r="K49" s="149">
        <f>SUM(K39:K44)</f>
        <v>28025.631048123447</v>
      </c>
      <c r="L49" s="156">
        <v>1.1311929711812481</v>
      </c>
      <c r="M49" s="155">
        <f t="shared" ref="M49:Z49" si="31">SUM(M39:M44)</f>
        <v>5347.6327893851694</v>
      </c>
      <c r="N49" s="153">
        <f t="shared" si="31"/>
        <v>14915.644999999999</v>
      </c>
      <c r="O49" s="21">
        <f t="shared" si="31"/>
        <v>15330.84</v>
      </c>
      <c r="P49" s="154">
        <f t="shared" si="31"/>
        <v>-415.19500000000068</v>
      </c>
      <c r="Q49" s="153">
        <f t="shared" si="31"/>
        <v>6859.5680780746843</v>
      </c>
      <c r="R49" s="21">
        <f t="shared" si="31"/>
        <v>5192.2927127581734</v>
      </c>
      <c r="S49" s="154">
        <f t="shared" si="31"/>
        <v>1667.2753653165107</v>
      </c>
      <c r="T49" s="153">
        <f t="shared" si="31"/>
        <v>16214.825028211333</v>
      </c>
      <c r="U49" s="21">
        <f t="shared" si="31"/>
        <v>5973.3650000000007</v>
      </c>
      <c r="V49" s="154">
        <f t="shared" si="31"/>
        <v>10241.460028211333</v>
      </c>
      <c r="W49" s="153">
        <f t="shared" si="31"/>
        <v>813.60939371398263</v>
      </c>
      <c r="X49" s="21">
        <f t="shared" si="31"/>
        <v>1324.6122872418271</v>
      </c>
      <c r="Y49" s="152">
        <f t="shared" si="31"/>
        <v>-511.00289352784438</v>
      </c>
      <c r="Z49" s="25">
        <f t="shared" si="31"/>
        <v>38803.647499999992</v>
      </c>
      <c r="AA49" s="151">
        <v>1.566223905255731</v>
      </c>
      <c r="AB49" s="150">
        <f t="shared" si="7"/>
        <v>0.50106032315647664</v>
      </c>
      <c r="AC49" s="149">
        <f>SUM(AC39:AC44)</f>
        <v>27821.11</v>
      </c>
      <c r="AD49" s="148">
        <v>1.1229379287988444</v>
      </c>
      <c r="AE49" s="147">
        <f t="shared" si="8"/>
        <v>0.58931376411652869</v>
      </c>
      <c r="AF49" s="146">
        <f>SUM(AF39:AF44)</f>
        <v>10982.537499999999</v>
      </c>
    </row>
    <row r="50" spans="1:32" ht="15.75" thickBot="1" x14ac:dyDescent="0.25">
      <c r="A50" s="422"/>
      <c r="B50" s="145" t="s">
        <v>8</v>
      </c>
      <c r="C50" s="144">
        <f t="shared" si="0"/>
        <v>0.5978301320930971</v>
      </c>
      <c r="D50" s="139">
        <f>SUM(D36:D38,D45:D47)</f>
        <v>270.73790825000003</v>
      </c>
      <c r="E50" s="143">
        <v>1.092774033575279E-2</v>
      </c>
      <c r="F50" s="135">
        <f>SUM(F36:F38,F45:F47)</f>
        <v>0</v>
      </c>
      <c r="G50" s="142">
        <v>0</v>
      </c>
      <c r="H50" s="141">
        <f>SUM(H36:H38,H45:H47)</f>
        <v>270.73790825000003</v>
      </c>
      <c r="I50" s="139">
        <f>SUM(I36:I38,I45:I47)</f>
        <v>452.86761860280302</v>
      </c>
      <c r="J50" s="143">
        <v>1.8279005605644293E-2</v>
      </c>
      <c r="K50" s="135">
        <f>SUM(K36:K38,K45:K47)</f>
        <v>0</v>
      </c>
      <c r="L50" s="142">
        <v>0</v>
      </c>
      <c r="M50" s="141">
        <f t="shared" ref="M50:Z50" si="32">SUM(M36:M38,M45:M47)</f>
        <v>452.86761860280302</v>
      </c>
      <c r="N50" s="139">
        <f t="shared" si="32"/>
        <v>534.92749999999978</v>
      </c>
      <c r="O50" s="10">
        <f t="shared" si="32"/>
        <v>1573.895</v>
      </c>
      <c r="P50" s="140">
        <f t="shared" si="32"/>
        <v>-1038.9675000000002</v>
      </c>
      <c r="Q50" s="139">
        <f t="shared" si="32"/>
        <v>639.10750000000007</v>
      </c>
      <c r="R50" s="10">
        <f t="shared" si="32"/>
        <v>883.22000000000048</v>
      </c>
      <c r="S50" s="140">
        <f t="shared" si="32"/>
        <v>-244.11250000000035</v>
      </c>
      <c r="T50" s="139">
        <f t="shared" si="32"/>
        <v>1527.11</v>
      </c>
      <c r="U50" s="10">
        <f t="shared" si="32"/>
        <v>4848.1499999999996</v>
      </c>
      <c r="V50" s="140">
        <f t="shared" si="32"/>
        <v>-3321.0399999999995</v>
      </c>
      <c r="W50" s="139">
        <f t="shared" si="32"/>
        <v>296.84749999999997</v>
      </c>
      <c r="X50" s="10">
        <f t="shared" si="32"/>
        <v>469.65500000000003</v>
      </c>
      <c r="Y50" s="138">
        <f t="shared" si="32"/>
        <v>-172.80750000000006</v>
      </c>
      <c r="Z50" s="14">
        <f t="shared" si="32"/>
        <v>2997.9924999999998</v>
      </c>
      <c r="AA50" s="137">
        <v>0.12100737491951993</v>
      </c>
      <c r="AB50" s="136">
        <f t="shared" si="7"/>
        <v>9.0306399448964611E-2</v>
      </c>
      <c r="AC50" s="135">
        <f>SUM(AC36:AC38,AC45:AC47)</f>
        <v>7774.92</v>
      </c>
      <c r="AD50" s="134">
        <v>0.31381754938522266</v>
      </c>
      <c r="AE50" s="133">
        <f t="shared" si="8"/>
        <v>0</v>
      </c>
      <c r="AF50" s="132">
        <f>SUM(AF36:AF38,AF45:AF47)</f>
        <v>-4776.9274999999998</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118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57:AF57"/>
    <mergeCell ref="A36:A50"/>
    <mergeCell ref="B52:AF52"/>
    <mergeCell ref="B53:AF53"/>
    <mergeCell ref="A55:AF55"/>
    <mergeCell ref="A56:AF56"/>
    <mergeCell ref="AE3:AE4"/>
    <mergeCell ref="AF3:AF4"/>
    <mergeCell ref="D4:E4"/>
    <mergeCell ref="F4:G4"/>
    <mergeCell ref="A6:A20"/>
    <mergeCell ref="A58:AF58"/>
    <mergeCell ref="A60:AF60"/>
    <mergeCell ref="A61:AF61"/>
    <mergeCell ref="A62:AF62"/>
    <mergeCell ref="A59:AF59"/>
    <mergeCell ref="AB3:AB4"/>
    <mergeCell ref="AC3:AD4"/>
    <mergeCell ref="I4:J4"/>
    <mergeCell ref="K4:L4"/>
    <mergeCell ref="A21:A35"/>
    <mergeCell ref="A3:A5"/>
    <mergeCell ref="B3:B5"/>
    <mergeCell ref="C3:C4"/>
    <mergeCell ref="Z3:AA4"/>
  </mergeCells>
  <pageMargins left="0.7" right="0.3" top="0.7" bottom="0.7" header="0.3" footer="0.3"/>
  <pageSetup paperSize="3" scale="68" orientation="landscape" r:id="rId1"/>
  <headerFooter>
    <oddFooter>&amp;L&amp;Z&amp;F
Tab: &amp;A&amp;R&amp;D &amp;T
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KickingHorseNinepipeComplex!A1</f>
        <v>FIIP AREA: Kicking Horse / Ninepipe Complex</v>
      </c>
      <c r="C1" s="129"/>
      <c r="D1" s="129"/>
      <c r="E1" s="129"/>
      <c r="F1" s="129"/>
      <c r="G1" s="129"/>
      <c r="H1" s="129"/>
      <c r="I1" s="129"/>
      <c r="J1" s="129"/>
      <c r="K1" s="129"/>
      <c r="L1" s="129"/>
      <c r="M1" s="129"/>
      <c r="N1" s="129"/>
      <c r="O1" s="129"/>
    </row>
    <row r="2" spans="2:15" ht="23.25" x14ac:dyDescent="0.35">
      <c r="B2" s="289" t="str">
        <f>KickingHorseNinepipeComplex!A2</f>
        <v>24,775 Acres (41% Sprinkler / 59% Flood)</v>
      </c>
      <c r="C2" s="288"/>
      <c r="D2" s="288"/>
      <c r="E2" s="288"/>
      <c r="F2" s="288"/>
      <c r="G2" s="288"/>
      <c r="H2" s="288"/>
      <c r="I2" s="288"/>
      <c r="J2" s="288"/>
      <c r="K2" s="288"/>
      <c r="L2" s="288"/>
      <c r="M2" s="288"/>
      <c r="N2" s="288"/>
      <c r="O2" s="288"/>
    </row>
  </sheetData>
  <pageMargins left="0.7" right="0.3" top="0.3" bottom="0.7" header="0.3" footer="0.3"/>
  <pageSetup scale="56" orientation="portrait" r:id="rId1"/>
  <headerFooter>
    <oddFooter>&amp;L&amp;Z&amp;F
Tab: &amp;A&amp;R&amp;D &amp;T
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126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32.25" thickBot="1" x14ac:dyDescent="0.3">
      <c r="A2" s="286" t="s">
        <v>267</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ht="13.5" customHeight="1" thickTop="1" x14ac:dyDescent="0.2">
      <c r="A3" s="407" t="s">
        <v>72</v>
      </c>
      <c r="B3" s="410" t="s">
        <v>39</v>
      </c>
      <c r="C3" s="413" t="s">
        <v>71</v>
      </c>
      <c r="D3" s="292" t="s">
        <v>70</v>
      </c>
      <c r="E3" s="292"/>
      <c r="F3" s="295"/>
      <c r="G3" s="291"/>
      <c r="H3" s="294"/>
      <c r="I3" s="292" t="s">
        <v>69</v>
      </c>
      <c r="J3" s="292"/>
      <c r="K3" s="291"/>
      <c r="L3" s="291"/>
      <c r="M3" s="294"/>
      <c r="N3" s="292" t="s">
        <v>68</v>
      </c>
      <c r="O3" s="291"/>
      <c r="P3" s="293"/>
      <c r="Q3" s="292" t="s">
        <v>125</v>
      </c>
      <c r="R3" s="291"/>
      <c r="S3" s="293"/>
      <c r="T3" s="292" t="s">
        <v>124</v>
      </c>
      <c r="U3" s="291"/>
      <c r="V3" s="293"/>
      <c r="W3" s="292" t="s">
        <v>123</v>
      </c>
      <c r="X3" s="291"/>
      <c r="Y3" s="290"/>
      <c r="Z3" s="415" t="s">
        <v>114</v>
      </c>
      <c r="AA3" s="397"/>
      <c r="AB3" s="394" t="s">
        <v>62</v>
      </c>
      <c r="AC3" s="396" t="s">
        <v>113</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1.23</v>
      </c>
      <c r="O6" s="88">
        <v>0</v>
      </c>
      <c r="P6" s="240">
        <f t="shared" ref="P6:P17" si="3">N6-O6</f>
        <v>1.23</v>
      </c>
      <c r="Q6" s="239">
        <v>0</v>
      </c>
      <c r="R6" s="88">
        <v>0</v>
      </c>
      <c r="S6" s="240">
        <f t="shared" ref="S6:S17" si="4">Q6-R6</f>
        <v>0</v>
      </c>
      <c r="T6" s="239">
        <v>0</v>
      </c>
      <c r="U6" s="88">
        <v>0</v>
      </c>
      <c r="V6" s="240">
        <f t="shared" ref="V6:V17" si="5">T6-U6</f>
        <v>0</v>
      </c>
      <c r="W6" s="239">
        <v>0</v>
      </c>
      <c r="X6" s="88">
        <v>0</v>
      </c>
      <c r="Y6" s="238">
        <f t="shared" ref="Y6:Y17" si="6">W6-X6</f>
        <v>0</v>
      </c>
      <c r="Z6" s="92">
        <v>1.23</v>
      </c>
      <c r="AA6" s="237">
        <v>1.8892462464541797E-4</v>
      </c>
      <c r="AB6" s="236">
        <f t="shared" ref="AB6:AB50" si="7">IFERROR(D6/Z6,1)</f>
        <v>0</v>
      </c>
      <c r="AC6" s="235">
        <v>0</v>
      </c>
      <c r="AD6" s="234">
        <v>0</v>
      </c>
      <c r="AE6" s="233">
        <f t="shared" ref="AE6:AE50" si="8">IFERROR(F6/AC6,1)</f>
        <v>1</v>
      </c>
      <c r="AF6" s="232">
        <f t="shared" ref="AF6:AF17" si="9">Z6-AC6</f>
        <v>1.23</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0.97250000000000003</v>
      </c>
      <c r="U7" s="66">
        <v>0</v>
      </c>
      <c r="V7" s="211">
        <f t="shared" si="5"/>
        <v>0.97250000000000003</v>
      </c>
      <c r="W7" s="210">
        <v>0</v>
      </c>
      <c r="X7" s="66">
        <v>0</v>
      </c>
      <c r="Y7" s="209">
        <f t="shared" si="6"/>
        <v>0</v>
      </c>
      <c r="Z7" s="70">
        <v>0.97250000000000003</v>
      </c>
      <c r="AA7" s="208">
        <v>1.4937333127452762E-4</v>
      </c>
      <c r="AB7" s="207">
        <f t="shared" si="7"/>
        <v>0</v>
      </c>
      <c r="AC7" s="206">
        <v>0</v>
      </c>
      <c r="AD7" s="205">
        <v>0</v>
      </c>
      <c r="AE7" s="204">
        <f t="shared" si="8"/>
        <v>1</v>
      </c>
      <c r="AF7" s="203">
        <f t="shared" si="9"/>
        <v>0.97250000000000003</v>
      </c>
    </row>
    <row r="8" spans="1:33" ht="15" x14ac:dyDescent="0.2">
      <c r="A8" s="405"/>
      <c r="B8" s="231" t="s">
        <v>20</v>
      </c>
      <c r="C8" s="230">
        <f t="shared" si="0"/>
        <v>0.59503026850554919</v>
      </c>
      <c r="D8" s="225">
        <v>1.4704980000000001</v>
      </c>
      <c r="E8" s="229">
        <v>2.2586445747303891E-4</v>
      </c>
      <c r="F8" s="221">
        <v>0</v>
      </c>
      <c r="G8" s="228">
        <v>0</v>
      </c>
      <c r="H8" s="227">
        <f t="shared" si="1"/>
        <v>1.4704980000000001</v>
      </c>
      <c r="I8" s="225">
        <v>2.4712994915254236</v>
      </c>
      <c r="J8" s="229">
        <v>3.7958482018118125E-4</v>
      </c>
      <c r="K8" s="221">
        <v>0</v>
      </c>
      <c r="L8" s="228">
        <v>0</v>
      </c>
      <c r="M8" s="227">
        <f t="shared" si="2"/>
        <v>2.4712994915254236</v>
      </c>
      <c r="N8" s="225">
        <v>0</v>
      </c>
      <c r="O8" s="77">
        <v>0</v>
      </c>
      <c r="P8" s="226">
        <f t="shared" si="3"/>
        <v>0</v>
      </c>
      <c r="Q8" s="225">
        <v>1.9873750352013517</v>
      </c>
      <c r="R8" s="77">
        <v>0</v>
      </c>
      <c r="S8" s="226">
        <f t="shared" si="4"/>
        <v>1.9873750352013517</v>
      </c>
      <c r="T8" s="225">
        <v>0.4375</v>
      </c>
      <c r="U8" s="77">
        <v>0</v>
      </c>
      <c r="V8" s="226">
        <f t="shared" si="5"/>
        <v>0.4375</v>
      </c>
      <c r="W8" s="225">
        <v>0.92262496479864819</v>
      </c>
      <c r="X8" s="77">
        <v>0</v>
      </c>
      <c r="Y8" s="224">
        <f t="shared" si="6"/>
        <v>0.92262496479864819</v>
      </c>
      <c r="Z8" s="81">
        <v>3.3475000000000001</v>
      </c>
      <c r="AA8" s="223">
        <v>5.1416681382157451E-4</v>
      </c>
      <c r="AB8" s="222">
        <f t="shared" si="7"/>
        <v>0.43928244958924573</v>
      </c>
      <c r="AC8" s="221">
        <v>0</v>
      </c>
      <c r="AD8" s="220">
        <v>0</v>
      </c>
      <c r="AE8" s="219">
        <f t="shared" si="8"/>
        <v>1</v>
      </c>
      <c r="AF8" s="218">
        <f t="shared" si="9"/>
        <v>3.3475000000000001</v>
      </c>
    </row>
    <row r="9" spans="1:33" ht="15" x14ac:dyDescent="0.2">
      <c r="A9" s="405"/>
      <c r="B9" s="201" t="s">
        <v>19</v>
      </c>
      <c r="C9" s="200">
        <f t="shared" si="0"/>
        <v>0.59282631397972141</v>
      </c>
      <c r="D9" s="195">
        <v>114.59554100000001</v>
      </c>
      <c r="E9" s="199">
        <v>1.760156062558017E-2</v>
      </c>
      <c r="F9" s="191">
        <v>50.846234750000001</v>
      </c>
      <c r="G9" s="198">
        <v>7.6237635575278941E-3</v>
      </c>
      <c r="H9" s="197">
        <f t="shared" si="1"/>
        <v>63.749306250000011</v>
      </c>
      <c r="I9" s="195">
        <v>193.30373550847463</v>
      </c>
      <c r="J9" s="199">
        <v>2.969092331178514E-2</v>
      </c>
      <c r="K9" s="191">
        <v>85.751602648305067</v>
      </c>
      <c r="L9" s="198">
        <v>1.2857391436831232E-2</v>
      </c>
      <c r="M9" s="197">
        <f t="shared" si="2"/>
        <v>107.55213286016956</v>
      </c>
      <c r="N9" s="195">
        <v>200.2475</v>
      </c>
      <c r="O9" s="54">
        <v>80.335000000000008</v>
      </c>
      <c r="P9" s="196">
        <f t="shared" si="3"/>
        <v>119.91249999999999</v>
      </c>
      <c r="Q9" s="195">
        <v>203.64250000000004</v>
      </c>
      <c r="R9" s="54">
        <v>104.84749999999994</v>
      </c>
      <c r="S9" s="196">
        <f t="shared" si="4"/>
        <v>98.795000000000101</v>
      </c>
      <c r="T9" s="195">
        <v>4.0175000000000018</v>
      </c>
      <c r="U9" s="54">
        <v>5.577499999999973</v>
      </c>
      <c r="V9" s="196">
        <f t="shared" si="5"/>
        <v>-1.5599999999999712</v>
      </c>
      <c r="W9" s="195">
        <v>31.185000000000002</v>
      </c>
      <c r="X9" s="54">
        <v>40.800000000000061</v>
      </c>
      <c r="Y9" s="194">
        <f t="shared" si="6"/>
        <v>-9.6150000000000588</v>
      </c>
      <c r="Z9" s="58">
        <v>439.09250000000003</v>
      </c>
      <c r="AA9" s="193">
        <v>6.7443403046437561E-2</v>
      </c>
      <c r="AB9" s="192">
        <f t="shared" si="7"/>
        <v>0.26098268815796216</v>
      </c>
      <c r="AC9" s="191">
        <v>231.56</v>
      </c>
      <c r="AD9" s="190">
        <v>3.4719555893588744E-2</v>
      </c>
      <c r="AE9" s="189">
        <f t="shared" si="8"/>
        <v>0.21958125215926758</v>
      </c>
      <c r="AF9" s="188">
        <f t="shared" si="9"/>
        <v>207.53250000000003</v>
      </c>
    </row>
    <row r="10" spans="1:33" ht="15" x14ac:dyDescent="0.2">
      <c r="A10" s="405"/>
      <c r="B10" s="217" t="s">
        <v>18</v>
      </c>
      <c r="C10" s="215">
        <f t="shared" si="0"/>
        <v>0.64217864932504687</v>
      </c>
      <c r="D10" s="210">
        <v>744.22016699999995</v>
      </c>
      <c r="E10" s="214">
        <v>0.11431017536912624</v>
      </c>
      <c r="F10" s="206">
        <v>451.45111200000002</v>
      </c>
      <c r="G10" s="213">
        <v>6.7689506461853483E-2</v>
      </c>
      <c r="H10" s="212">
        <f t="shared" si="1"/>
        <v>292.76905499999992</v>
      </c>
      <c r="I10" s="210">
        <v>1158.8989571394229</v>
      </c>
      <c r="J10" s="214">
        <v>0.17800369957685513</v>
      </c>
      <c r="K10" s="206">
        <v>703.14422846153855</v>
      </c>
      <c r="L10" s="213">
        <v>0.10542777397359095</v>
      </c>
      <c r="M10" s="212">
        <f t="shared" si="2"/>
        <v>455.75472867788437</v>
      </c>
      <c r="N10" s="210">
        <v>411.17149379903447</v>
      </c>
      <c r="O10" s="66">
        <v>580.07735419824496</v>
      </c>
      <c r="P10" s="211">
        <f t="shared" si="3"/>
        <v>-168.9058603992105</v>
      </c>
      <c r="Q10" s="210">
        <v>1278.9135062009657</v>
      </c>
      <c r="R10" s="66">
        <v>803.00264580175519</v>
      </c>
      <c r="S10" s="211">
        <f t="shared" si="4"/>
        <v>475.91086039921049</v>
      </c>
      <c r="T10" s="210">
        <v>152.95999999999995</v>
      </c>
      <c r="U10" s="66">
        <v>118.63000000000001</v>
      </c>
      <c r="V10" s="211">
        <f t="shared" si="5"/>
        <v>34.329999999999941</v>
      </c>
      <c r="W10" s="210">
        <v>1234.585</v>
      </c>
      <c r="X10" s="66">
        <v>0</v>
      </c>
      <c r="Y10" s="209">
        <f t="shared" si="6"/>
        <v>1234.585</v>
      </c>
      <c r="Z10" s="70">
        <v>3077.63</v>
      </c>
      <c r="AA10" s="208">
        <v>0.47271552239632336</v>
      </c>
      <c r="AB10" s="207">
        <f t="shared" si="7"/>
        <v>0.24181599704967782</v>
      </c>
      <c r="AC10" s="206">
        <v>1501.7100000000003</v>
      </c>
      <c r="AD10" s="205">
        <v>0.22516282726274467</v>
      </c>
      <c r="AE10" s="204">
        <f t="shared" si="8"/>
        <v>0.30062469584673468</v>
      </c>
      <c r="AF10" s="203">
        <f t="shared" si="9"/>
        <v>1575.9199999999998</v>
      </c>
    </row>
    <row r="11" spans="1:33" ht="15" x14ac:dyDescent="0.2">
      <c r="A11" s="405"/>
      <c r="B11" s="217" t="s">
        <v>17</v>
      </c>
      <c r="C11" s="215">
        <f t="shared" si="0"/>
        <v>0.69066583528524095</v>
      </c>
      <c r="D11" s="210">
        <v>1013.9761779999999</v>
      </c>
      <c r="E11" s="214">
        <v>0.15574395839678495</v>
      </c>
      <c r="F11" s="206">
        <v>950.63127500000007</v>
      </c>
      <c r="G11" s="213">
        <v>0.14253539336049417</v>
      </c>
      <c r="H11" s="212">
        <f t="shared" si="1"/>
        <v>63.344902999999817</v>
      </c>
      <c r="I11" s="210">
        <v>1468.1139940579712</v>
      </c>
      <c r="J11" s="214">
        <v>0.22549828070251027</v>
      </c>
      <c r="K11" s="206">
        <v>1373.6555871014493</v>
      </c>
      <c r="L11" s="213">
        <v>0.20596265302690114</v>
      </c>
      <c r="M11" s="212">
        <f t="shared" si="2"/>
        <v>94.458406956521912</v>
      </c>
      <c r="N11" s="210">
        <v>1599.5248520763462</v>
      </c>
      <c r="O11" s="66">
        <v>856.65868755803263</v>
      </c>
      <c r="P11" s="211">
        <f t="shared" si="3"/>
        <v>742.86616451831355</v>
      </c>
      <c r="Q11" s="210">
        <v>1519.5701479236538</v>
      </c>
      <c r="R11" s="66">
        <v>1954.9413124419673</v>
      </c>
      <c r="S11" s="211">
        <f t="shared" si="4"/>
        <v>-435.37116451831344</v>
      </c>
      <c r="T11" s="210">
        <v>18.107500000000016</v>
      </c>
      <c r="U11" s="66">
        <v>120.90250000000006</v>
      </c>
      <c r="V11" s="211">
        <f t="shared" si="5"/>
        <v>-102.79500000000004</v>
      </c>
      <c r="W11" s="210">
        <v>0</v>
      </c>
      <c r="X11" s="66">
        <v>0</v>
      </c>
      <c r="Y11" s="209">
        <f t="shared" si="6"/>
        <v>0</v>
      </c>
      <c r="Z11" s="70">
        <v>3137.2025000000003</v>
      </c>
      <c r="AA11" s="208">
        <v>0.48186569491802189</v>
      </c>
      <c r="AB11" s="207">
        <f t="shared" si="7"/>
        <v>0.32321030535963163</v>
      </c>
      <c r="AC11" s="206">
        <v>2932.5025000000001</v>
      </c>
      <c r="AD11" s="205">
        <v>0.43969245317342681</v>
      </c>
      <c r="AE11" s="204">
        <f t="shared" si="8"/>
        <v>0.3241706614060858</v>
      </c>
      <c r="AF11" s="203">
        <f t="shared" si="9"/>
        <v>204.70000000000027</v>
      </c>
    </row>
    <row r="12" spans="1:33" ht="15" x14ac:dyDescent="0.2">
      <c r="A12" s="405"/>
      <c r="B12" s="217" t="s">
        <v>16</v>
      </c>
      <c r="C12" s="215">
        <f t="shared" si="0"/>
        <v>0.69073773968833541</v>
      </c>
      <c r="D12" s="210">
        <v>1276.8183059999999</v>
      </c>
      <c r="E12" s="214">
        <v>0.19611578796865725</v>
      </c>
      <c r="F12" s="206">
        <v>1677.3015270000001</v>
      </c>
      <c r="G12" s="213">
        <v>0.25149060337311385</v>
      </c>
      <c r="H12" s="212">
        <f t="shared" si="1"/>
        <v>-400.48322100000019</v>
      </c>
      <c r="I12" s="210">
        <v>1848.4849352173912</v>
      </c>
      <c r="J12" s="214">
        <v>0.28392221345419139</v>
      </c>
      <c r="K12" s="206">
        <v>2423.6816419668739</v>
      </c>
      <c r="L12" s="213">
        <v>0.36340106338112721</v>
      </c>
      <c r="M12" s="212">
        <f t="shared" si="2"/>
        <v>-575.1967067494827</v>
      </c>
      <c r="N12" s="210">
        <v>674.95304436899755</v>
      </c>
      <c r="O12" s="66">
        <v>1814.4499999999998</v>
      </c>
      <c r="P12" s="211">
        <f t="shared" si="3"/>
        <v>-1139.4969556310023</v>
      </c>
      <c r="Q12" s="210">
        <v>2811.4969556310025</v>
      </c>
      <c r="R12" s="66">
        <v>3259.7849999999999</v>
      </c>
      <c r="S12" s="211">
        <f t="shared" si="4"/>
        <v>-448.28804436899736</v>
      </c>
      <c r="T12" s="210">
        <v>107.7975</v>
      </c>
      <c r="U12" s="66">
        <v>99.305000000000064</v>
      </c>
      <c r="V12" s="211">
        <f t="shared" si="5"/>
        <v>8.4924999999999358</v>
      </c>
      <c r="W12" s="210">
        <v>294.25</v>
      </c>
      <c r="X12" s="66">
        <v>0</v>
      </c>
      <c r="Y12" s="209">
        <f t="shared" si="6"/>
        <v>294.25</v>
      </c>
      <c r="Z12" s="70">
        <v>3888.4974999999999</v>
      </c>
      <c r="AA12" s="208">
        <v>0.5972625452212571</v>
      </c>
      <c r="AB12" s="207">
        <f t="shared" si="7"/>
        <v>0.32835775411968243</v>
      </c>
      <c r="AC12" s="206">
        <v>5173.54</v>
      </c>
      <c r="AD12" s="205">
        <v>0.77570828812280657</v>
      </c>
      <c r="AE12" s="204">
        <f t="shared" si="8"/>
        <v>0.32420770439582958</v>
      </c>
      <c r="AF12" s="203">
        <f t="shared" si="9"/>
        <v>-1285.0425</v>
      </c>
    </row>
    <row r="13" spans="1:33" ht="15" x14ac:dyDescent="0.2">
      <c r="A13" s="405"/>
      <c r="B13" s="217" t="s">
        <v>15</v>
      </c>
      <c r="C13" s="215">
        <f t="shared" si="0"/>
        <v>0.74166347982838876</v>
      </c>
      <c r="D13" s="210">
        <v>1372.476134</v>
      </c>
      <c r="E13" s="214">
        <v>0.21080856784613364</v>
      </c>
      <c r="F13" s="206">
        <v>1404.0420259999999</v>
      </c>
      <c r="G13" s="213">
        <v>0.21051872343519853</v>
      </c>
      <c r="H13" s="212">
        <f t="shared" si="1"/>
        <v>-31.565891999999849</v>
      </c>
      <c r="I13" s="210">
        <v>1850.5375703783784</v>
      </c>
      <c r="J13" s="214">
        <v>0.28423749258209668</v>
      </c>
      <c r="K13" s="206">
        <v>1892.1149228108106</v>
      </c>
      <c r="L13" s="213">
        <v>0.28369921324763897</v>
      </c>
      <c r="M13" s="212">
        <f t="shared" si="2"/>
        <v>-41.577352432432235</v>
      </c>
      <c r="N13" s="210">
        <v>0</v>
      </c>
      <c r="O13" s="66">
        <v>392.04944966282278</v>
      </c>
      <c r="P13" s="211">
        <f t="shared" si="3"/>
        <v>-392.04944966282278</v>
      </c>
      <c r="Q13" s="210">
        <v>3292.1262708001977</v>
      </c>
      <c r="R13" s="66">
        <v>3531.4255503371769</v>
      </c>
      <c r="S13" s="211">
        <f t="shared" si="4"/>
        <v>-239.29927953697916</v>
      </c>
      <c r="T13" s="210">
        <v>503.4962291998022</v>
      </c>
      <c r="U13" s="66">
        <v>92.04000000000002</v>
      </c>
      <c r="V13" s="211">
        <f t="shared" si="5"/>
        <v>411.45622919980218</v>
      </c>
      <c r="W13" s="210">
        <v>0</v>
      </c>
      <c r="X13" s="66">
        <v>85.522500000000036</v>
      </c>
      <c r="Y13" s="209">
        <f t="shared" si="6"/>
        <v>-85.522500000000036</v>
      </c>
      <c r="Z13" s="70">
        <v>3795.6224999999999</v>
      </c>
      <c r="AA13" s="208">
        <v>0.58299720008796996</v>
      </c>
      <c r="AB13" s="207">
        <f t="shared" si="7"/>
        <v>0.3615944773222311</v>
      </c>
      <c r="AC13" s="206">
        <v>4101.0374999999995</v>
      </c>
      <c r="AD13" s="205">
        <v>0.61489981302018226</v>
      </c>
      <c r="AE13" s="204">
        <f t="shared" si="8"/>
        <v>0.34236264018556278</v>
      </c>
      <c r="AF13" s="203">
        <f t="shared" si="9"/>
        <v>-305.41499999999951</v>
      </c>
    </row>
    <row r="14" spans="1:33" ht="15" x14ac:dyDescent="0.2">
      <c r="A14" s="405"/>
      <c r="B14" s="216" t="s">
        <v>14</v>
      </c>
      <c r="C14" s="215">
        <f t="shared" si="0"/>
        <v>0.74216215375036576</v>
      </c>
      <c r="D14" s="210">
        <v>815.35981700000002</v>
      </c>
      <c r="E14" s="214">
        <v>0.12523703038835909</v>
      </c>
      <c r="F14" s="206">
        <v>810.07966899999997</v>
      </c>
      <c r="G14" s="213">
        <v>0.12146141970161239</v>
      </c>
      <c r="H14" s="212">
        <f t="shared" si="1"/>
        <v>5.2801480000000538</v>
      </c>
      <c r="I14" s="210">
        <v>1098.6275881621621</v>
      </c>
      <c r="J14" s="214">
        <v>0.16874618269807912</v>
      </c>
      <c r="K14" s="206">
        <v>1091.7365935675675</v>
      </c>
      <c r="L14" s="213">
        <v>0.16369238936537112</v>
      </c>
      <c r="M14" s="212">
        <f t="shared" si="2"/>
        <v>6.890994594594531</v>
      </c>
      <c r="N14" s="210">
        <v>0</v>
      </c>
      <c r="O14" s="66">
        <v>0</v>
      </c>
      <c r="P14" s="211">
        <f t="shared" si="3"/>
        <v>0</v>
      </c>
      <c r="Q14" s="210">
        <v>1458.114005228058</v>
      </c>
      <c r="R14" s="66">
        <v>2313.9324999999999</v>
      </c>
      <c r="S14" s="211">
        <f t="shared" si="4"/>
        <v>-855.81849477194191</v>
      </c>
      <c r="T14" s="210">
        <v>435.3192267356543</v>
      </c>
      <c r="U14" s="66">
        <v>14.729999999999961</v>
      </c>
      <c r="V14" s="211">
        <f t="shared" si="5"/>
        <v>420.58922673565434</v>
      </c>
      <c r="W14" s="210">
        <v>700.36426803628797</v>
      </c>
      <c r="X14" s="66">
        <v>0</v>
      </c>
      <c r="Y14" s="209">
        <f t="shared" si="6"/>
        <v>700.36426803628797</v>
      </c>
      <c r="Z14" s="70">
        <v>2593.7975000000006</v>
      </c>
      <c r="AA14" s="208">
        <v>0.39840017812497858</v>
      </c>
      <c r="AB14" s="207">
        <f t="shared" si="7"/>
        <v>0.31434983532831684</v>
      </c>
      <c r="AC14" s="206">
        <v>2328.6624999999999</v>
      </c>
      <c r="AD14" s="205">
        <v>0.34915411913134431</v>
      </c>
      <c r="AE14" s="204">
        <f t="shared" si="8"/>
        <v>0.34787336894032517</v>
      </c>
      <c r="AF14" s="203">
        <f t="shared" si="9"/>
        <v>265.13500000000067</v>
      </c>
    </row>
    <row r="15" spans="1:33" ht="15" x14ac:dyDescent="0.2">
      <c r="A15" s="405"/>
      <c r="B15" s="202" t="s">
        <v>13</v>
      </c>
      <c r="C15" s="158">
        <f t="shared" si="0"/>
        <v>0.69202725947021682</v>
      </c>
      <c r="D15" s="153">
        <v>68.566652000000005</v>
      </c>
      <c r="E15" s="157">
        <v>1.0531649587230079E-2</v>
      </c>
      <c r="F15" s="149">
        <v>47.403905999999992</v>
      </c>
      <c r="G15" s="156">
        <v>7.1076289684808532E-3</v>
      </c>
      <c r="H15" s="155">
        <f t="shared" si="1"/>
        <v>21.162746000000013</v>
      </c>
      <c r="I15" s="153">
        <v>99.080854202898564</v>
      </c>
      <c r="J15" s="157">
        <v>1.5218547308804875E-2</v>
      </c>
      <c r="K15" s="149">
        <v>68.381189472049698</v>
      </c>
      <c r="L15" s="156">
        <v>1.0252912981278768E-2</v>
      </c>
      <c r="M15" s="155">
        <f t="shared" si="2"/>
        <v>30.699664730848866</v>
      </c>
      <c r="N15" s="153">
        <v>0</v>
      </c>
      <c r="O15" s="21">
        <v>1.4210854715202004E-14</v>
      </c>
      <c r="P15" s="154">
        <f t="shared" si="3"/>
        <v>-1.4210854715202004E-14</v>
      </c>
      <c r="Q15" s="153">
        <v>214.84000000000003</v>
      </c>
      <c r="R15" s="21">
        <v>159.47499999999999</v>
      </c>
      <c r="S15" s="154">
        <f t="shared" si="4"/>
        <v>55.365000000000038</v>
      </c>
      <c r="T15" s="153">
        <v>0</v>
      </c>
      <c r="U15" s="21">
        <v>9.882499999999979</v>
      </c>
      <c r="V15" s="154">
        <f t="shared" si="5"/>
        <v>-9.882499999999979</v>
      </c>
      <c r="W15" s="153">
        <v>595.71500000000015</v>
      </c>
      <c r="X15" s="21">
        <v>0</v>
      </c>
      <c r="Y15" s="152">
        <f t="shared" si="6"/>
        <v>595.71500000000015</v>
      </c>
      <c r="Z15" s="25">
        <v>810.55500000000018</v>
      </c>
      <c r="AA15" s="151">
        <v>0.12449902368249334</v>
      </c>
      <c r="AB15" s="150">
        <f t="shared" si="7"/>
        <v>8.459222631406875E-2</v>
      </c>
      <c r="AC15" s="149">
        <v>169.35750000000002</v>
      </c>
      <c r="AD15" s="148">
        <v>2.5393060922648366E-2</v>
      </c>
      <c r="AE15" s="147">
        <f t="shared" si="8"/>
        <v>0.27990437978831756</v>
      </c>
      <c r="AF15" s="146">
        <f t="shared" si="9"/>
        <v>641.19750000000022</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113.05500000000001</v>
      </c>
      <c r="R16" s="54">
        <v>0</v>
      </c>
      <c r="S16" s="196">
        <f t="shared" si="4"/>
        <v>113.05500000000001</v>
      </c>
      <c r="T16" s="195">
        <v>0</v>
      </c>
      <c r="U16" s="54">
        <v>0</v>
      </c>
      <c r="V16" s="196">
        <f t="shared" si="5"/>
        <v>0</v>
      </c>
      <c r="W16" s="195">
        <v>89.254999999999995</v>
      </c>
      <c r="X16" s="54">
        <v>0</v>
      </c>
      <c r="Y16" s="194">
        <f t="shared" si="6"/>
        <v>89.254999999999995</v>
      </c>
      <c r="Z16" s="58">
        <v>202.31</v>
      </c>
      <c r="AA16" s="193">
        <v>3.1074260822776024E-2</v>
      </c>
      <c r="AB16" s="192">
        <f t="shared" si="7"/>
        <v>0</v>
      </c>
      <c r="AC16" s="191">
        <v>0</v>
      </c>
      <c r="AD16" s="190">
        <v>0</v>
      </c>
      <c r="AE16" s="189">
        <f t="shared" si="8"/>
        <v>1</v>
      </c>
      <c r="AF16" s="188">
        <f t="shared" si="9"/>
        <v>202.31</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22.75</v>
      </c>
      <c r="R17" s="43">
        <v>0</v>
      </c>
      <c r="S17" s="182">
        <f t="shared" si="4"/>
        <v>22.75</v>
      </c>
      <c r="T17" s="181">
        <v>0</v>
      </c>
      <c r="U17" s="43">
        <v>0</v>
      </c>
      <c r="V17" s="182">
        <f t="shared" si="5"/>
        <v>0</v>
      </c>
      <c r="W17" s="181">
        <v>15.37</v>
      </c>
      <c r="X17" s="43">
        <v>0</v>
      </c>
      <c r="Y17" s="180">
        <f t="shared" si="6"/>
        <v>15.37</v>
      </c>
      <c r="Z17" s="47">
        <v>38.119999999999997</v>
      </c>
      <c r="AA17" s="179">
        <v>5.8551273914498637E-3</v>
      </c>
      <c r="AB17" s="178">
        <f t="shared" si="7"/>
        <v>0</v>
      </c>
      <c r="AC17" s="177">
        <v>0</v>
      </c>
      <c r="AD17" s="176">
        <v>0</v>
      </c>
      <c r="AE17" s="175">
        <f t="shared" si="8"/>
        <v>1</v>
      </c>
      <c r="AF17" s="174">
        <f t="shared" si="9"/>
        <v>38.119999999999997</v>
      </c>
    </row>
    <row r="18" spans="1:32" ht="15" x14ac:dyDescent="0.2">
      <c r="A18" s="405"/>
      <c r="B18" s="173" t="s">
        <v>10</v>
      </c>
      <c r="C18" s="172">
        <f t="shared" si="0"/>
        <v>0.70049485455270266</v>
      </c>
      <c r="D18" s="167">
        <f>SUM(D6:D17)</f>
        <v>5407.4832930000002</v>
      </c>
      <c r="E18" s="171">
        <v>0.83057459463934458</v>
      </c>
      <c r="F18" s="163">
        <f>SUM(F6:F17)</f>
        <v>5391.7557497499993</v>
      </c>
      <c r="G18" s="170">
        <v>0.80842703885828104</v>
      </c>
      <c r="H18" s="169">
        <f>SUM(H6:H17)</f>
        <v>15.727543249999755</v>
      </c>
      <c r="I18" s="167">
        <f>SUM(I6:I17)</f>
        <v>7719.5189341582254</v>
      </c>
      <c r="J18" s="171">
        <v>1.1856969244545039</v>
      </c>
      <c r="K18" s="163">
        <f>SUM(K6:K17)</f>
        <v>7638.4657660285939</v>
      </c>
      <c r="L18" s="170">
        <v>1.1452933974127393</v>
      </c>
      <c r="M18" s="169">
        <f t="shared" ref="M18:Z18" si="10">SUM(M6:M17)</f>
        <v>81.053168129629711</v>
      </c>
      <c r="N18" s="167">
        <f t="shared" si="10"/>
        <v>2887.126890244378</v>
      </c>
      <c r="O18" s="32">
        <f t="shared" si="10"/>
        <v>3723.5704914191001</v>
      </c>
      <c r="P18" s="168">
        <f t="shared" si="10"/>
        <v>-836.44360117472195</v>
      </c>
      <c r="Q18" s="167">
        <f t="shared" si="10"/>
        <v>10916.495760819078</v>
      </c>
      <c r="R18" s="32">
        <f t="shared" si="10"/>
        <v>12127.4095085809</v>
      </c>
      <c r="S18" s="168">
        <f t="shared" si="10"/>
        <v>-1210.9137477618199</v>
      </c>
      <c r="T18" s="167">
        <f t="shared" si="10"/>
        <v>1223.1079559354566</v>
      </c>
      <c r="U18" s="32">
        <f t="shared" si="10"/>
        <v>461.06750000000005</v>
      </c>
      <c r="V18" s="168">
        <f t="shared" si="10"/>
        <v>762.04045593545652</v>
      </c>
      <c r="W18" s="167">
        <f t="shared" si="10"/>
        <v>2961.6468930010869</v>
      </c>
      <c r="X18" s="32">
        <f t="shared" si="10"/>
        <v>126.3225000000001</v>
      </c>
      <c r="Y18" s="166">
        <f t="shared" si="10"/>
        <v>2835.3243930010867</v>
      </c>
      <c r="Z18" s="36">
        <f t="shared" si="10"/>
        <v>17988.377500000002</v>
      </c>
      <c r="AA18" s="165">
        <v>2.7629654204614491</v>
      </c>
      <c r="AB18" s="164">
        <f t="shared" si="7"/>
        <v>0.30060984060402335</v>
      </c>
      <c r="AC18" s="163">
        <f>SUM(AC6:AC17)</f>
        <v>16438.37</v>
      </c>
      <c r="AD18" s="162">
        <v>2.4647301175267415</v>
      </c>
      <c r="AE18" s="161">
        <f t="shared" si="8"/>
        <v>0.32799819871130775</v>
      </c>
      <c r="AF18" s="160">
        <f>SUM(AF6:AF17)</f>
        <v>1550.0075000000013</v>
      </c>
    </row>
    <row r="19" spans="1:32" ht="15" x14ac:dyDescent="0.2">
      <c r="A19" s="405"/>
      <c r="B19" s="159" t="s">
        <v>9</v>
      </c>
      <c r="C19" s="158">
        <f t="shared" si="0"/>
        <v>0.70063919899044813</v>
      </c>
      <c r="D19" s="153">
        <f>SUM(D9:D14)</f>
        <v>5337.446143000001</v>
      </c>
      <c r="E19" s="157">
        <v>0.21543427694990791</v>
      </c>
      <c r="F19" s="149">
        <f>SUM(F9:F14)</f>
        <v>5344.3518437499997</v>
      </c>
      <c r="G19" s="156">
        <v>0.21571301037927351</v>
      </c>
      <c r="H19" s="155">
        <f>SUM(H9:H14)</f>
        <v>-6.9057007500002214</v>
      </c>
      <c r="I19" s="153">
        <f>SUM(I9:I14)</f>
        <v>7617.9667804638011</v>
      </c>
      <c r="J19" s="157">
        <v>0.30748247780073884</v>
      </c>
      <c r="K19" s="149">
        <f>SUM(K9:K14)</f>
        <v>7570.0845765565446</v>
      </c>
      <c r="L19" s="156">
        <v>0.30554981793431257</v>
      </c>
      <c r="M19" s="155">
        <f t="shared" ref="M19:Z19" si="11">SUM(M9:M14)</f>
        <v>47.882203907255416</v>
      </c>
      <c r="N19" s="153">
        <f t="shared" si="11"/>
        <v>2885.8968902443785</v>
      </c>
      <c r="O19" s="21">
        <f t="shared" si="11"/>
        <v>3723.5704914191001</v>
      </c>
      <c r="P19" s="154">
        <f t="shared" si="11"/>
        <v>-837.67360117472197</v>
      </c>
      <c r="Q19" s="153">
        <f t="shared" si="11"/>
        <v>10563.863385783876</v>
      </c>
      <c r="R19" s="21">
        <f t="shared" si="11"/>
        <v>11967.9345085809</v>
      </c>
      <c r="S19" s="154">
        <f t="shared" si="11"/>
        <v>-1404.0711227970214</v>
      </c>
      <c r="T19" s="153">
        <f t="shared" si="11"/>
        <v>1221.6979559354563</v>
      </c>
      <c r="U19" s="21">
        <f t="shared" si="11"/>
        <v>451.18500000000006</v>
      </c>
      <c r="V19" s="154">
        <f t="shared" si="11"/>
        <v>770.51295593545638</v>
      </c>
      <c r="W19" s="153">
        <f t="shared" si="11"/>
        <v>2260.3842680362877</v>
      </c>
      <c r="X19" s="21">
        <f t="shared" si="11"/>
        <v>126.3225000000001</v>
      </c>
      <c r="Y19" s="152">
        <f t="shared" si="11"/>
        <v>2134.061768036288</v>
      </c>
      <c r="Z19" s="25">
        <f t="shared" si="11"/>
        <v>16931.842499999999</v>
      </c>
      <c r="AA19" s="151">
        <v>0.68341659076057115</v>
      </c>
      <c r="AB19" s="150">
        <f t="shared" si="7"/>
        <v>0.31523126576449084</v>
      </c>
      <c r="AC19" s="149">
        <f>SUM(AC9:AC14)</f>
        <v>16269.012499999999</v>
      </c>
      <c r="AD19" s="148">
        <v>0.65666291533129018</v>
      </c>
      <c r="AE19" s="147">
        <f t="shared" si="8"/>
        <v>0.3284988467339367</v>
      </c>
      <c r="AF19" s="146">
        <f>SUM(AF9:AF14)</f>
        <v>662.83000000000129</v>
      </c>
    </row>
    <row r="20" spans="1:32" ht="15.75" thickBot="1" x14ac:dyDescent="0.25">
      <c r="A20" s="406"/>
      <c r="B20" s="261" t="s">
        <v>8</v>
      </c>
      <c r="C20" s="260">
        <f t="shared" si="0"/>
        <v>0.68966681111210737</v>
      </c>
      <c r="D20" s="255">
        <f>SUM(D6:D8,D15:D17)</f>
        <v>70.037150000000011</v>
      </c>
      <c r="E20" s="259">
        <v>2.8268955537229189E-3</v>
      </c>
      <c r="F20" s="249">
        <f>SUM(F6:F8,F15:F17)</f>
        <v>47.403905999999992</v>
      </c>
      <c r="G20" s="258">
        <v>1.9133544283680669E-3</v>
      </c>
      <c r="H20" s="257">
        <f>SUM(H6:H8,H15:H17)</f>
        <v>22.633244000000012</v>
      </c>
      <c r="I20" s="255">
        <f>SUM(I6:I8,I15:I17)</f>
        <v>101.55215369442399</v>
      </c>
      <c r="J20" s="259">
        <v>4.0989293789046762E-3</v>
      </c>
      <c r="K20" s="249">
        <f>SUM(K6:K8,K15:K17)</f>
        <v>68.381189472049698</v>
      </c>
      <c r="L20" s="258">
        <v>2.7600563483823914E-3</v>
      </c>
      <c r="M20" s="257">
        <f t="shared" ref="M20:Z20" si="12">SUM(M6:M8,M15:M17)</f>
        <v>33.170964222374288</v>
      </c>
      <c r="N20" s="255">
        <f t="shared" si="12"/>
        <v>1.23</v>
      </c>
      <c r="O20" s="254">
        <f t="shared" si="12"/>
        <v>1.4210854715202004E-14</v>
      </c>
      <c r="P20" s="256">
        <f t="shared" si="12"/>
        <v>1.2299999999999858</v>
      </c>
      <c r="Q20" s="255">
        <f t="shared" si="12"/>
        <v>352.63237503520139</v>
      </c>
      <c r="R20" s="254">
        <f t="shared" si="12"/>
        <v>159.47499999999999</v>
      </c>
      <c r="S20" s="256">
        <f t="shared" si="12"/>
        <v>193.1573750352014</v>
      </c>
      <c r="T20" s="255">
        <f t="shared" si="12"/>
        <v>1.4100000000000001</v>
      </c>
      <c r="U20" s="254">
        <f t="shared" si="12"/>
        <v>9.882499999999979</v>
      </c>
      <c r="V20" s="256">
        <f t="shared" si="12"/>
        <v>-8.4724999999999788</v>
      </c>
      <c r="W20" s="255">
        <f t="shared" si="12"/>
        <v>701.26262496479876</v>
      </c>
      <c r="X20" s="254">
        <f t="shared" si="12"/>
        <v>0</v>
      </c>
      <c r="Y20" s="253">
        <f t="shared" si="12"/>
        <v>701.26262496479876</v>
      </c>
      <c r="Z20" s="252">
        <f t="shared" si="12"/>
        <v>1056.5350000000001</v>
      </c>
      <c r="AA20" s="251">
        <v>4.2644712040005112E-2</v>
      </c>
      <c r="AB20" s="250">
        <f t="shared" si="7"/>
        <v>6.6289474555977806E-2</v>
      </c>
      <c r="AC20" s="249">
        <f>SUM(AC6:AC8,AC15:AC17)</f>
        <v>169.35750000000002</v>
      </c>
      <c r="AD20" s="248">
        <v>6.8357430841742232E-3</v>
      </c>
      <c r="AE20" s="247">
        <f t="shared" si="8"/>
        <v>0.27990437978831756</v>
      </c>
      <c r="AF20" s="246">
        <f>SUM(AF6:AF8,AF15:AF17)</f>
        <v>887.17750000000012</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40">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11">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0.59558595404961023</v>
      </c>
      <c r="D23" s="225">
        <v>1.7657999999999998</v>
      </c>
      <c r="E23" s="229">
        <v>2.7122203430803173E-4</v>
      </c>
      <c r="F23" s="221">
        <v>0</v>
      </c>
      <c r="G23" s="228">
        <v>0</v>
      </c>
      <c r="H23" s="227">
        <f t="shared" si="13"/>
        <v>1.7657999999999998</v>
      </c>
      <c r="I23" s="225">
        <v>2.9648113559322034</v>
      </c>
      <c r="J23" s="229">
        <v>4.5538688826338554E-4</v>
      </c>
      <c r="K23" s="221">
        <v>0</v>
      </c>
      <c r="L23" s="228">
        <v>0</v>
      </c>
      <c r="M23" s="227">
        <f t="shared" si="14"/>
        <v>2.9648113559322034</v>
      </c>
      <c r="N23" s="225">
        <v>0</v>
      </c>
      <c r="O23" s="77">
        <v>0</v>
      </c>
      <c r="P23" s="226">
        <f t="shared" si="15"/>
        <v>0</v>
      </c>
      <c r="Q23" s="225">
        <v>2.2475000000000001</v>
      </c>
      <c r="R23" s="77">
        <v>0</v>
      </c>
      <c r="S23" s="226">
        <f t="shared" si="16"/>
        <v>2.2475000000000001</v>
      </c>
      <c r="T23" s="225">
        <v>0.3075</v>
      </c>
      <c r="U23" s="77">
        <v>0</v>
      </c>
      <c r="V23" s="226">
        <f t="shared" si="17"/>
        <v>0.3075</v>
      </c>
      <c r="W23" s="225">
        <v>0</v>
      </c>
      <c r="X23" s="77">
        <v>0</v>
      </c>
      <c r="Y23" s="224">
        <f t="shared" si="18"/>
        <v>0</v>
      </c>
      <c r="Z23" s="81">
        <v>2.5550000000000002</v>
      </c>
      <c r="AA23" s="223">
        <v>3.9244098859271786E-4</v>
      </c>
      <c r="AB23" s="222">
        <f t="shared" si="7"/>
        <v>0.69111545988258305</v>
      </c>
      <c r="AC23" s="221">
        <v>0</v>
      </c>
      <c r="AD23" s="220">
        <v>0</v>
      </c>
      <c r="AE23" s="219">
        <f t="shared" si="8"/>
        <v>1</v>
      </c>
      <c r="AF23" s="218">
        <f t="shared" si="19"/>
        <v>2.5550000000000002</v>
      </c>
    </row>
    <row r="24" spans="1:32" ht="15" x14ac:dyDescent="0.2">
      <c r="A24" s="405"/>
      <c r="B24" s="201" t="s">
        <v>19</v>
      </c>
      <c r="C24" s="200">
        <f t="shared" si="0"/>
        <v>0.59286881084767673</v>
      </c>
      <c r="D24" s="195">
        <v>153.10480866666668</v>
      </c>
      <c r="E24" s="199">
        <v>2.3516478462405316E-2</v>
      </c>
      <c r="F24" s="191">
        <v>82.600309249999995</v>
      </c>
      <c r="G24" s="198">
        <v>1.238489399651533E-2</v>
      </c>
      <c r="H24" s="197">
        <f t="shared" si="13"/>
        <v>70.50449941666669</v>
      </c>
      <c r="I24" s="195">
        <v>258.24399237288139</v>
      </c>
      <c r="J24" s="199">
        <v>3.9665568557707968E-2</v>
      </c>
      <c r="K24" s="191">
        <v>139.2987379025424</v>
      </c>
      <c r="L24" s="198">
        <v>2.0886121594894148E-2</v>
      </c>
      <c r="M24" s="197">
        <f t="shared" si="14"/>
        <v>118.94525447033899</v>
      </c>
      <c r="N24" s="195">
        <v>36.057355404574601</v>
      </c>
      <c r="O24" s="54">
        <v>0</v>
      </c>
      <c r="P24" s="196">
        <f t="shared" si="15"/>
        <v>36.057355404574601</v>
      </c>
      <c r="Q24" s="195">
        <v>472.6209779287588</v>
      </c>
      <c r="R24" s="54">
        <v>240.20666666666662</v>
      </c>
      <c r="S24" s="196">
        <f t="shared" si="16"/>
        <v>232.41431126209218</v>
      </c>
      <c r="T24" s="195">
        <v>0</v>
      </c>
      <c r="U24" s="54">
        <v>22.047500000000003</v>
      </c>
      <c r="V24" s="196">
        <f t="shared" si="17"/>
        <v>-22.047500000000003</v>
      </c>
      <c r="W24" s="195">
        <v>0</v>
      </c>
      <c r="X24" s="54">
        <v>35.886666666666663</v>
      </c>
      <c r="Y24" s="194">
        <f t="shared" si="18"/>
        <v>-35.886666666666663</v>
      </c>
      <c r="Z24" s="58">
        <v>508.6783333333334</v>
      </c>
      <c r="AA24" s="193">
        <v>7.8131596089639696E-2</v>
      </c>
      <c r="AB24" s="192">
        <f t="shared" si="7"/>
        <v>0.30098551212783453</v>
      </c>
      <c r="AC24" s="191">
        <v>298.14083333333326</v>
      </c>
      <c r="AD24" s="190">
        <v>4.4702527755561362E-2</v>
      </c>
      <c r="AE24" s="189">
        <f t="shared" si="8"/>
        <v>0.27705131271854189</v>
      </c>
      <c r="AF24" s="188">
        <f t="shared" si="19"/>
        <v>210.53750000000014</v>
      </c>
    </row>
    <row r="25" spans="1:32" ht="15" x14ac:dyDescent="0.2">
      <c r="A25" s="405"/>
      <c r="B25" s="217" t="s">
        <v>18</v>
      </c>
      <c r="C25" s="215">
        <f t="shared" si="0"/>
        <v>0.64242197433923431</v>
      </c>
      <c r="D25" s="210">
        <v>771.1490665</v>
      </c>
      <c r="E25" s="214">
        <v>0.11844638043429022</v>
      </c>
      <c r="F25" s="206">
        <v>520.23851650000017</v>
      </c>
      <c r="G25" s="213">
        <v>7.8003326358695127E-2</v>
      </c>
      <c r="H25" s="212">
        <f t="shared" si="13"/>
        <v>250.91054999999983</v>
      </c>
      <c r="I25" s="210">
        <v>1200.3777848557693</v>
      </c>
      <c r="J25" s="214">
        <v>0.18437473368827195</v>
      </c>
      <c r="K25" s="206">
        <v>810.29194960336542</v>
      </c>
      <c r="L25" s="213">
        <v>0.12149324855060907</v>
      </c>
      <c r="M25" s="212">
        <f t="shared" si="14"/>
        <v>390.08583525240385</v>
      </c>
      <c r="N25" s="210">
        <v>623.83768165990307</v>
      </c>
      <c r="O25" s="66">
        <v>425.72251512886686</v>
      </c>
      <c r="P25" s="211">
        <f t="shared" si="15"/>
        <v>198.11516653103621</v>
      </c>
      <c r="Q25" s="210">
        <v>1589.3864850067637</v>
      </c>
      <c r="R25" s="66">
        <v>1129.9749848711333</v>
      </c>
      <c r="S25" s="211">
        <f t="shared" si="16"/>
        <v>459.41150013563038</v>
      </c>
      <c r="T25" s="210">
        <v>54.346666666666671</v>
      </c>
      <c r="U25" s="66">
        <v>173.66250000000002</v>
      </c>
      <c r="V25" s="211">
        <f t="shared" si="17"/>
        <v>-119.31583333333336</v>
      </c>
      <c r="W25" s="210">
        <v>815.4766666666668</v>
      </c>
      <c r="X25" s="66">
        <v>0</v>
      </c>
      <c r="Y25" s="209">
        <f t="shared" si="18"/>
        <v>815.4766666666668</v>
      </c>
      <c r="Z25" s="70">
        <v>3083.0475000000006</v>
      </c>
      <c r="AA25" s="208">
        <v>0.47354763552967022</v>
      </c>
      <c r="AB25" s="207">
        <f t="shared" si="7"/>
        <v>0.25012558726390038</v>
      </c>
      <c r="AC25" s="206">
        <v>1729.3600000000001</v>
      </c>
      <c r="AD25" s="205">
        <v>0.25929612705189425</v>
      </c>
      <c r="AE25" s="204">
        <f t="shared" si="8"/>
        <v>0.30082719416431519</v>
      </c>
      <c r="AF25" s="203">
        <f t="shared" si="19"/>
        <v>1353.6875000000005</v>
      </c>
    </row>
    <row r="26" spans="1:32" ht="15" x14ac:dyDescent="0.2">
      <c r="A26" s="405"/>
      <c r="B26" s="217" t="s">
        <v>17</v>
      </c>
      <c r="C26" s="215">
        <f t="shared" si="0"/>
        <v>0.69069409316268071</v>
      </c>
      <c r="D26" s="210">
        <v>1007.7820653333333</v>
      </c>
      <c r="E26" s="214">
        <v>0.15479255968901146</v>
      </c>
      <c r="F26" s="206">
        <v>990.94628175000014</v>
      </c>
      <c r="G26" s="213">
        <v>0.14858012962844647</v>
      </c>
      <c r="H26" s="212">
        <f t="shared" si="13"/>
        <v>16.835783583333182</v>
      </c>
      <c r="I26" s="210">
        <v>1459.0859764251209</v>
      </c>
      <c r="J26" s="214">
        <v>0.22411160196870661</v>
      </c>
      <c r="K26" s="206">
        <v>1431.9155303260868</v>
      </c>
      <c r="L26" s="213">
        <v>0.21469801040790437</v>
      </c>
      <c r="M26" s="212">
        <f t="shared" si="14"/>
        <v>27.170446099034052</v>
      </c>
      <c r="N26" s="210">
        <v>641.77388891012981</v>
      </c>
      <c r="O26" s="66">
        <v>981.21326207977211</v>
      </c>
      <c r="P26" s="211">
        <f t="shared" si="15"/>
        <v>-339.43937316964229</v>
      </c>
      <c r="Q26" s="210">
        <v>1860.4694444232036</v>
      </c>
      <c r="R26" s="66">
        <v>1965.6950712535611</v>
      </c>
      <c r="S26" s="211">
        <f t="shared" si="16"/>
        <v>-105.22562683035744</v>
      </c>
      <c r="T26" s="210">
        <v>34.898333333333326</v>
      </c>
      <c r="U26" s="66">
        <v>118.71749999999996</v>
      </c>
      <c r="V26" s="211">
        <f t="shared" si="17"/>
        <v>-83.819166666666632</v>
      </c>
      <c r="W26" s="210">
        <v>573.70499999999981</v>
      </c>
      <c r="X26" s="66">
        <v>0</v>
      </c>
      <c r="Y26" s="209">
        <f t="shared" si="18"/>
        <v>573.70499999999981</v>
      </c>
      <c r="Z26" s="70">
        <v>3110.8466666666668</v>
      </c>
      <c r="AA26" s="208">
        <v>0.47781751124345506</v>
      </c>
      <c r="AB26" s="207">
        <f t="shared" si="7"/>
        <v>0.32395748595773494</v>
      </c>
      <c r="AC26" s="206">
        <v>3065.625833333333</v>
      </c>
      <c r="AD26" s="205">
        <v>0.45965264928850497</v>
      </c>
      <c r="AE26" s="204">
        <f t="shared" si="8"/>
        <v>0.32324436693323366</v>
      </c>
      <c r="AF26" s="203">
        <f t="shared" si="19"/>
        <v>45.220833333333758</v>
      </c>
    </row>
    <row r="27" spans="1:32" ht="15" x14ac:dyDescent="0.2">
      <c r="A27" s="405"/>
      <c r="B27" s="217" t="s">
        <v>16</v>
      </c>
      <c r="C27" s="215">
        <f t="shared" si="0"/>
        <v>0.69049199284823548</v>
      </c>
      <c r="D27" s="210">
        <v>1281.3143733333329</v>
      </c>
      <c r="E27" s="214">
        <v>0.19680637157299097</v>
      </c>
      <c r="F27" s="206">
        <v>1644.4665821666667</v>
      </c>
      <c r="G27" s="213">
        <v>0.24656740980598732</v>
      </c>
      <c r="H27" s="212">
        <f t="shared" si="13"/>
        <v>-363.15220883333382</v>
      </c>
      <c r="I27" s="210">
        <v>1855.6542097584545</v>
      </c>
      <c r="J27" s="214">
        <v>0.28502339434984209</v>
      </c>
      <c r="K27" s="206">
        <v>2376.2540839440994</v>
      </c>
      <c r="L27" s="213">
        <v>0.3562898880845814</v>
      </c>
      <c r="M27" s="212">
        <f t="shared" si="14"/>
        <v>-520.59987418564492</v>
      </c>
      <c r="N27" s="210">
        <v>698.20292983341108</v>
      </c>
      <c r="O27" s="66">
        <v>1043.5652419023929</v>
      </c>
      <c r="P27" s="211">
        <f t="shared" si="15"/>
        <v>-345.36231206898185</v>
      </c>
      <c r="Q27" s="210">
        <v>2299.4439913429833</v>
      </c>
      <c r="R27" s="66">
        <v>3496.8169450650257</v>
      </c>
      <c r="S27" s="211">
        <f t="shared" si="16"/>
        <v>-1197.3729537220424</v>
      </c>
      <c r="T27" s="210">
        <v>47.290578823605081</v>
      </c>
      <c r="U27" s="66">
        <v>76.756146365913935</v>
      </c>
      <c r="V27" s="211">
        <f t="shared" si="17"/>
        <v>-29.465567542308854</v>
      </c>
      <c r="W27" s="210">
        <v>788.93416666666678</v>
      </c>
      <c r="X27" s="66">
        <v>456.14416666666665</v>
      </c>
      <c r="Y27" s="209">
        <f t="shared" si="18"/>
        <v>332.79000000000013</v>
      </c>
      <c r="Z27" s="70">
        <v>3833.8716666666664</v>
      </c>
      <c r="AA27" s="208">
        <v>0.58887216712496182</v>
      </c>
      <c r="AB27" s="207">
        <f t="shared" si="7"/>
        <v>0.33420898891155709</v>
      </c>
      <c r="AC27" s="206">
        <v>5073.2824999999993</v>
      </c>
      <c r="AD27" s="205">
        <v>0.7606759169231111</v>
      </c>
      <c r="AE27" s="204">
        <f t="shared" si="8"/>
        <v>0.32414252156600132</v>
      </c>
      <c r="AF27" s="203">
        <f t="shared" si="19"/>
        <v>-1239.4108333333329</v>
      </c>
    </row>
    <row r="28" spans="1:32" ht="15" x14ac:dyDescent="0.2">
      <c r="A28" s="405"/>
      <c r="B28" s="217" t="s">
        <v>15</v>
      </c>
      <c r="C28" s="215">
        <f t="shared" si="0"/>
        <v>0.74168298877860894</v>
      </c>
      <c r="D28" s="210">
        <v>1355.9413505000002</v>
      </c>
      <c r="E28" s="214">
        <v>0.20826887047513307</v>
      </c>
      <c r="F28" s="206">
        <v>1452.3902906666663</v>
      </c>
      <c r="G28" s="213">
        <v>0.21776794729705873</v>
      </c>
      <c r="H28" s="212">
        <f t="shared" si="13"/>
        <v>-96.448940166666034</v>
      </c>
      <c r="I28" s="210">
        <v>1828.1952950450457</v>
      </c>
      <c r="J28" s="214">
        <v>0.28080578040236132</v>
      </c>
      <c r="K28" s="206">
        <v>1957.346910189189</v>
      </c>
      <c r="L28" s="213">
        <v>0.29347994235384683</v>
      </c>
      <c r="M28" s="212">
        <f t="shared" si="14"/>
        <v>-129.15161514414331</v>
      </c>
      <c r="N28" s="210">
        <v>176.67657037970753</v>
      </c>
      <c r="O28" s="66">
        <v>612.47336462605051</v>
      </c>
      <c r="P28" s="211">
        <f t="shared" si="15"/>
        <v>-435.79679424634298</v>
      </c>
      <c r="Q28" s="210">
        <v>2935.5266552820517</v>
      </c>
      <c r="R28" s="66">
        <v>3352.3057932281722</v>
      </c>
      <c r="S28" s="211">
        <f t="shared" si="16"/>
        <v>-416.7791379461205</v>
      </c>
      <c r="T28" s="210">
        <v>271.12427433824109</v>
      </c>
      <c r="U28" s="66">
        <v>70.716675479110037</v>
      </c>
      <c r="V28" s="211">
        <f t="shared" si="17"/>
        <v>200.40759885913104</v>
      </c>
      <c r="W28" s="210">
        <v>398.0741666666666</v>
      </c>
      <c r="X28" s="66">
        <v>161.08000000000024</v>
      </c>
      <c r="Y28" s="209">
        <f t="shared" si="18"/>
        <v>236.99416666666636</v>
      </c>
      <c r="Z28" s="70">
        <v>3781.4016666666671</v>
      </c>
      <c r="AA28" s="208">
        <v>0.58081291911264876</v>
      </c>
      <c r="AB28" s="207">
        <f t="shared" si="7"/>
        <v>0.35858167685615699</v>
      </c>
      <c r="AC28" s="206">
        <v>4196.5758333333333</v>
      </c>
      <c r="AD28" s="205">
        <v>0.62922460358913634</v>
      </c>
      <c r="AE28" s="204">
        <f t="shared" si="8"/>
        <v>0.34608937103682336</v>
      </c>
      <c r="AF28" s="203">
        <f t="shared" si="19"/>
        <v>-415.17416666666622</v>
      </c>
    </row>
    <row r="29" spans="1:32" ht="15" x14ac:dyDescent="0.2">
      <c r="A29" s="405"/>
      <c r="B29" s="216" t="s">
        <v>14</v>
      </c>
      <c r="C29" s="215">
        <f t="shared" si="0"/>
        <v>0.74221339427820299</v>
      </c>
      <c r="D29" s="210">
        <v>749.84298200000001</v>
      </c>
      <c r="E29" s="214">
        <v>0.11517382432304953</v>
      </c>
      <c r="F29" s="206">
        <v>589.80930683333338</v>
      </c>
      <c r="G29" s="213">
        <v>8.8434605264979912E-2</v>
      </c>
      <c r="H29" s="212">
        <f t="shared" si="13"/>
        <v>160.03367516666663</v>
      </c>
      <c r="I29" s="210">
        <v>1010.2795069189189</v>
      </c>
      <c r="J29" s="214">
        <v>0.15517615986310138</v>
      </c>
      <c r="K29" s="206">
        <v>794.8513268468472</v>
      </c>
      <c r="L29" s="213">
        <v>0.11917811828274436</v>
      </c>
      <c r="M29" s="212">
        <f t="shared" si="14"/>
        <v>215.42818007207165</v>
      </c>
      <c r="N29" s="210">
        <v>149.92114500131706</v>
      </c>
      <c r="O29" s="66">
        <v>79.465826437091025</v>
      </c>
      <c r="P29" s="211">
        <f t="shared" si="15"/>
        <v>70.455318564226033</v>
      </c>
      <c r="Q29" s="210">
        <v>1708.010583373348</v>
      </c>
      <c r="R29" s="66">
        <v>1591.8201077319293</v>
      </c>
      <c r="S29" s="211">
        <f t="shared" si="16"/>
        <v>116.19047564141874</v>
      </c>
      <c r="T29" s="210">
        <v>365.6899382920015</v>
      </c>
      <c r="U29" s="66">
        <v>28.205732497646423</v>
      </c>
      <c r="V29" s="211">
        <f t="shared" si="17"/>
        <v>337.48420579435509</v>
      </c>
      <c r="W29" s="210">
        <v>218.25</v>
      </c>
      <c r="X29" s="66">
        <v>0</v>
      </c>
      <c r="Y29" s="209">
        <f t="shared" si="18"/>
        <v>218.25</v>
      </c>
      <c r="Z29" s="70">
        <v>2441.8716666666664</v>
      </c>
      <c r="AA29" s="208">
        <v>0.37506478703843998</v>
      </c>
      <c r="AB29" s="207">
        <f t="shared" si="7"/>
        <v>0.30707714587785467</v>
      </c>
      <c r="AC29" s="206">
        <v>1699.4916666666668</v>
      </c>
      <c r="AD29" s="205">
        <v>0.254817740160311</v>
      </c>
      <c r="AE29" s="204">
        <f t="shared" si="8"/>
        <v>0.34705042596070396</v>
      </c>
      <c r="AF29" s="203">
        <f t="shared" si="19"/>
        <v>742.37999999999965</v>
      </c>
    </row>
    <row r="30" spans="1:32" ht="15" x14ac:dyDescent="0.2">
      <c r="A30" s="405"/>
      <c r="B30" s="202" t="s">
        <v>13</v>
      </c>
      <c r="C30" s="158">
        <f t="shared" si="0"/>
        <v>0.69211231068509305</v>
      </c>
      <c r="D30" s="153">
        <v>103.00946733333332</v>
      </c>
      <c r="E30" s="157">
        <v>1.5821971504775968E-2</v>
      </c>
      <c r="F30" s="149">
        <v>76.783469166666677</v>
      </c>
      <c r="G30" s="156">
        <v>1.1512730823267108E-2</v>
      </c>
      <c r="H30" s="155">
        <f t="shared" si="13"/>
        <v>26.225998166666642</v>
      </c>
      <c r="I30" s="153">
        <v>148.83345628019325</v>
      </c>
      <c r="J30" s="157">
        <v>2.2860410457248567E-2</v>
      </c>
      <c r="K30" s="149">
        <v>110.75803652518978</v>
      </c>
      <c r="L30" s="156">
        <v>1.6606796682503325E-2</v>
      </c>
      <c r="M30" s="155">
        <f t="shared" si="14"/>
        <v>38.075419755003466</v>
      </c>
      <c r="N30" s="153">
        <v>49.425707902965009</v>
      </c>
      <c r="O30" s="21">
        <v>0</v>
      </c>
      <c r="P30" s="154">
        <f t="shared" si="15"/>
        <v>49.425707902965009</v>
      </c>
      <c r="Q30" s="153">
        <v>300.27929209703507</v>
      </c>
      <c r="R30" s="21">
        <v>176.68191952028567</v>
      </c>
      <c r="S30" s="154">
        <f t="shared" si="16"/>
        <v>123.59737257674939</v>
      </c>
      <c r="T30" s="153">
        <v>0</v>
      </c>
      <c r="U30" s="21">
        <v>97.596413813047619</v>
      </c>
      <c r="V30" s="154">
        <f t="shared" si="17"/>
        <v>-97.596413813047619</v>
      </c>
      <c r="W30" s="153">
        <v>543.4375</v>
      </c>
      <c r="X30" s="21">
        <v>0</v>
      </c>
      <c r="Y30" s="152">
        <f t="shared" si="18"/>
        <v>543.4375</v>
      </c>
      <c r="Z30" s="25">
        <v>893.14250000000015</v>
      </c>
      <c r="AA30" s="151">
        <v>0.13718423704664248</v>
      </c>
      <c r="AB30" s="150">
        <f t="shared" si="7"/>
        <v>0.11533374274915068</v>
      </c>
      <c r="AC30" s="149">
        <v>274.27833333333331</v>
      </c>
      <c r="AD30" s="148">
        <v>4.1124641235822379E-2</v>
      </c>
      <c r="AE30" s="147">
        <f t="shared" si="8"/>
        <v>0.27994726463993397</v>
      </c>
      <c r="AF30" s="146">
        <f t="shared" si="19"/>
        <v>618.86416666666685</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193.81826331120632</v>
      </c>
      <c r="R31" s="54">
        <v>0</v>
      </c>
      <c r="S31" s="196">
        <f t="shared" si="16"/>
        <v>193.81826331120632</v>
      </c>
      <c r="T31" s="195">
        <v>0.14586274262666996</v>
      </c>
      <c r="U31" s="54">
        <v>0</v>
      </c>
      <c r="V31" s="196">
        <f t="shared" si="17"/>
        <v>0.14586274262666996</v>
      </c>
      <c r="W31" s="195">
        <v>8.3458739461669875</v>
      </c>
      <c r="X31" s="54">
        <v>0</v>
      </c>
      <c r="Y31" s="194">
        <f t="shared" si="18"/>
        <v>8.3458739461669875</v>
      </c>
      <c r="Z31" s="58">
        <v>202.30999999999997</v>
      </c>
      <c r="AA31" s="193">
        <v>3.107426082277602E-2</v>
      </c>
      <c r="AB31" s="192">
        <f t="shared" si="7"/>
        <v>0</v>
      </c>
      <c r="AC31" s="191">
        <v>0</v>
      </c>
      <c r="AD31" s="190">
        <v>0</v>
      </c>
      <c r="AE31" s="189">
        <f t="shared" si="8"/>
        <v>1</v>
      </c>
      <c r="AF31" s="188">
        <f t="shared" si="19"/>
        <v>202.30999999999997</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22.75</v>
      </c>
      <c r="R32" s="43">
        <v>0</v>
      </c>
      <c r="S32" s="182">
        <f t="shared" si="16"/>
        <v>22.75</v>
      </c>
      <c r="T32" s="181">
        <v>0</v>
      </c>
      <c r="U32" s="43">
        <v>0</v>
      </c>
      <c r="V32" s="182">
        <f t="shared" si="17"/>
        <v>0</v>
      </c>
      <c r="W32" s="181">
        <v>15.37</v>
      </c>
      <c r="X32" s="43">
        <v>0</v>
      </c>
      <c r="Y32" s="180">
        <f t="shared" si="18"/>
        <v>15.37</v>
      </c>
      <c r="Z32" s="47">
        <v>38.119999999999997</v>
      </c>
      <c r="AA32" s="179">
        <v>5.8551273914498637E-3</v>
      </c>
      <c r="AB32" s="178">
        <f t="shared" si="7"/>
        <v>0</v>
      </c>
      <c r="AC32" s="177">
        <v>0</v>
      </c>
      <c r="AD32" s="176">
        <v>0</v>
      </c>
      <c r="AE32" s="175">
        <f t="shared" si="8"/>
        <v>1</v>
      </c>
      <c r="AF32" s="174">
        <f t="shared" si="19"/>
        <v>38.119999999999997</v>
      </c>
    </row>
    <row r="33" spans="1:32" ht="15" x14ac:dyDescent="0.2">
      <c r="A33" s="405"/>
      <c r="B33" s="173" t="s">
        <v>10</v>
      </c>
      <c r="C33" s="172">
        <f t="shared" si="0"/>
        <v>0.6986302022961236</v>
      </c>
      <c r="D33" s="167">
        <f>SUM(D21:D32)</f>
        <v>5423.9099136666664</v>
      </c>
      <c r="E33" s="171">
        <v>0.8330976784959645</v>
      </c>
      <c r="F33" s="163">
        <f>SUM(F21:F32)</f>
        <v>5357.2347563333342</v>
      </c>
      <c r="G33" s="170">
        <v>0.80325104317495011</v>
      </c>
      <c r="H33" s="169">
        <f>SUM(H21:H32)</f>
        <v>66.675157333333146</v>
      </c>
      <c r="I33" s="167">
        <f>SUM(I21:I32)</f>
        <v>7763.6350330123159</v>
      </c>
      <c r="J33" s="171">
        <v>1.1924730361755032</v>
      </c>
      <c r="K33" s="163">
        <f>SUM(K21:K32)</f>
        <v>7620.7165753373192</v>
      </c>
      <c r="L33" s="170">
        <v>1.1426321259570833</v>
      </c>
      <c r="M33" s="169">
        <f t="shared" ref="M33:Z33" si="20">SUM(M21:M32)</f>
        <v>142.91845767499598</v>
      </c>
      <c r="N33" s="167">
        <f t="shared" si="20"/>
        <v>2375.8952790920084</v>
      </c>
      <c r="O33" s="32">
        <f t="shared" si="20"/>
        <v>3142.4402101741734</v>
      </c>
      <c r="P33" s="168">
        <f t="shared" si="20"/>
        <v>-766.54493108216536</v>
      </c>
      <c r="Q33" s="167">
        <f t="shared" si="20"/>
        <v>11384.553192765352</v>
      </c>
      <c r="R33" s="32">
        <f t="shared" si="20"/>
        <v>11953.501488336775</v>
      </c>
      <c r="S33" s="168">
        <f t="shared" si="20"/>
        <v>-568.94829557142327</v>
      </c>
      <c r="T33" s="167">
        <f t="shared" si="20"/>
        <v>773.80315419647434</v>
      </c>
      <c r="U33" s="32">
        <f t="shared" si="20"/>
        <v>587.70246815571807</v>
      </c>
      <c r="V33" s="168">
        <f t="shared" si="20"/>
        <v>186.10068604075633</v>
      </c>
      <c r="W33" s="167">
        <f t="shared" si="20"/>
        <v>3361.593373946167</v>
      </c>
      <c r="X33" s="32">
        <f t="shared" si="20"/>
        <v>653.11083333333352</v>
      </c>
      <c r="Y33" s="166">
        <f t="shared" si="20"/>
        <v>2708.4825406128334</v>
      </c>
      <c r="Z33" s="36">
        <f t="shared" si="20"/>
        <v>17895.845000000001</v>
      </c>
      <c r="AA33" s="165">
        <v>2.7487526823882766</v>
      </c>
      <c r="AB33" s="164">
        <f t="shared" si="7"/>
        <v>0.3030820793131962</v>
      </c>
      <c r="AC33" s="163">
        <f>SUM(AC21:AC32)</f>
        <v>16336.755000000001</v>
      </c>
      <c r="AD33" s="162">
        <v>2.4494942060043416</v>
      </c>
      <c r="AE33" s="161">
        <f t="shared" si="8"/>
        <v>0.3279252676760675</v>
      </c>
      <c r="AF33" s="160">
        <f>SUM(AF21:AF32)</f>
        <v>1559.0900000000015</v>
      </c>
    </row>
    <row r="34" spans="1:32" ht="15" x14ac:dyDescent="0.2">
      <c r="A34" s="405"/>
      <c r="B34" s="159" t="s">
        <v>9</v>
      </c>
      <c r="C34" s="158">
        <f t="shared" si="0"/>
        <v>0.69879778170340889</v>
      </c>
      <c r="D34" s="153">
        <f>SUM(D24:D29)</f>
        <v>5319.134646333333</v>
      </c>
      <c r="E34" s="157">
        <v>0.21469517365245769</v>
      </c>
      <c r="F34" s="149">
        <f>SUM(F24:F29)</f>
        <v>5280.4512871666675</v>
      </c>
      <c r="G34" s="156">
        <v>0.21313380492489803</v>
      </c>
      <c r="H34" s="155">
        <f>SUM(H24:H29)</f>
        <v>38.683359166666492</v>
      </c>
      <c r="I34" s="153">
        <f>SUM(I24:I29)</f>
        <v>7611.8367653761907</v>
      </c>
      <c r="J34" s="157">
        <v>0.3072350532211347</v>
      </c>
      <c r="K34" s="149">
        <f>SUM(K24:K29)</f>
        <v>7509.9585388121295</v>
      </c>
      <c r="L34" s="156">
        <v>0.30312296263301103</v>
      </c>
      <c r="M34" s="155">
        <f t="shared" ref="M34:Z34" si="21">SUM(M24:M29)</f>
        <v>101.87822656406036</v>
      </c>
      <c r="N34" s="153">
        <f t="shared" si="21"/>
        <v>2326.4695711890436</v>
      </c>
      <c r="O34" s="21">
        <f t="shared" si="21"/>
        <v>3142.4402101741734</v>
      </c>
      <c r="P34" s="154">
        <f t="shared" si="21"/>
        <v>-815.97063898513034</v>
      </c>
      <c r="Q34" s="153">
        <f t="shared" si="21"/>
        <v>10865.458137357111</v>
      </c>
      <c r="R34" s="21">
        <f t="shared" si="21"/>
        <v>11776.819568816489</v>
      </c>
      <c r="S34" s="154">
        <f t="shared" si="21"/>
        <v>-911.36143145937922</v>
      </c>
      <c r="T34" s="153">
        <f t="shared" si="21"/>
        <v>773.34979145384773</v>
      </c>
      <c r="U34" s="21">
        <f t="shared" si="21"/>
        <v>490.1060543426704</v>
      </c>
      <c r="V34" s="154">
        <f t="shared" si="21"/>
        <v>283.24373711117727</v>
      </c>
      <c r="W34" s="153">
        <f t="shared" si="21"/>
        <v>2794.44</v>
      </c>
      <c r="X34" s="21">
        <f t="shared" si="21"/>
        <v>653.11083333333352</v>
      </c>
      <c r="Y34" s="152">
        <f t="shared" si="21"/>
        <v>2141.3291666666664</v>
      </c>
      <c r="Z34" s="25">
        <f t="shared" si="21"/>
        <v>16759.717499999999</v>
      </c>
      <c r="AA34" s="151">
        <v>0.67646914362452182</v>
      </c>
      <c r="AB34" s="150">
        <f t="shared" si="7"/>
        <v>0.31737615185538381</v>
      </c>
      <c r="AC34" s="149">
        <f>SUM(AC24:AC29)</f>
        <v>16062.476666666667</v>
      </c>
      <c r="AD34" s="148">
        <v>0.64832655057423783</v>
      </c>
      <c r="AE34" s="147">
        <f t="shared" si="8"/>
        <v>0.32874452656014236</v>
      </c>
      <c r="AF34" s="146">
        <f>SUM(AF24:AF29)</f>
        <v>697.24083333333488</v>
      </c>
    </row>
    <row r="35" spans="1:32" ht="15.75" thickBot="1" x14ac:dyDescent="0.25">
      <c r="A35" s="406"/>
      <c r="B35" s="261" t="s">
        <v>8</v>
      </c>
      <c r="C35" s="260">
        <f t="shared" si="0"/>
        <v>0.69022702936564051</v>
      </c>
      <c r="D35" s="255">
        <f>SUM(D21:D23,D30:D32)</f>
        <v>104.77526733333332</v>
      </c>
      <c r="E35" s="259">
        <v>4.2290232735730975E-3</v>
      </c>
      <c r="F35" s="249">
        <f>SUM(F21:F23,F30:F32)</f>
        <v>76.783469166666677</v>
      </c>
      <c r="G35" s="258">
        <v>3.0991958923280421E-3</v>
      </c>
      <c r="H35" s="257">
        <f>SUM(H21:H23,H30:H32)</f>
        <v>27.991798166666641</v>
      </c>
      <c r="I35" s="255">
        <f>SUM(I21:I23,I30:I32)</f>
        <v>151.79826763612544</v>
      </c>
      <c r="J35" s="259">
        <v>6.127003281021638E-3</v>
      </c>
      <c r="K35" s="249">
        <f>SUM(K21:K23,K30:K32)</f>
        <v>110.75803652518978</v>
      </c>
      <c r="L35" s="258">
        <v>4.4705045964529583E-3</v>
      </c>
      <c r="M35" s="257">
        <f t="shared" ref="M35:Z35" si="22">SUM(M21:M23,M30:M32)</f>
        <v>41.040231110935672</v>
      </c>
      <c r="N35" s="255">
        <f t="shared" si="22"/>
        <v>49.425707902965009</v>
      </c>
      <c r="O35" s="254">
        <f t="shared" si="22"/>
        <v>0</v>
      </c>
      <c r="P35" s="256">
        <f t="shared" si="22"/>
        <v>49.425707902965009</v>
      </c>
      <c r="Q35" s="255">
        <f t="shared" si="22"/>
        <v>519.09505540824136</v>
      </c>
      <c r="R35" s="254">
        <f t="shared" si="22"/>
        <v>176.68191952028567</v>
      </c>
      <c r="S35" s="256">
        <f t="shared" si="22"/>
        <v>342.41313588795572</v>
      </c>
      <c r="T35" s="255">
        <f t="shared" si="22"/>
        <v>0.45336274262666998</v>
      </c>
      <c r="U35" s="254">
        <f t="shared" si="22"/>
        <v>97.596413813047619</v>
      </c>
      <c r="V35" s="256">
        <f t="shared" si="22"/>
        <v>-97.143051070420938</v>
      </c>
      <c r="W35" s="255">
        <f t="shared" si="22"/>
        <v>567.15337394616699</v>
      </c>
      <c r="X35" s="254">
        <f t="shared" si="22"/>
        <v>0</v>
      </c>
      <c r="Y35" s="253">
        <f t="shared" si="22"/>
        <v>567.15337394616699</v>
      </c>
      <c r="Z35" s="252">
        <f t="shared" si="22"/>
        <v>1136.1275000000001</v>
      </c>
      <c r="AA35" s="251">
        <v>4.5857288285036372E-2</v>
      </c>
      <c r="AB35" s="250">
        <f t="shared" si="7"/>
        <v>9.2221398860016429E-2</v>
      </c>
      <c r="AC35" s="249">
        <f>SUM(AC21:AC23,AC30:AC32)</f>
        <v>274.27833333333331</v>
      </c>
      <c r="AD35" s="248">
        <v>1.1070641809321496E-2</v>
      </c>
      <c r="AE35" s="247">
        <f t="shared" si="8"/>
        <v>0.27994726463993397</v>
      </c>
      <c r="AF35" s="246">
        <f>SUM(AF21:AF23,AF30:AF32)</f>
        <v>861.84916666666675</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40">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11">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0.59546512899284487</v>
      </c>
      <c r="D38" s="225">
        <v>3.3839490000000003</v>
      </c>
      <c r="E38" s="229">
        <v>5.1976528019856709E-4</v>
      </c>
      <c r="F38" s="221">
        <v>0</v>
      </c>
      <c r="G38" s="228">
        <v>0</v>
      </c>
      <c r="H38" s="227">
        <f t="shared" si="23"/>
        <v>3.3839490000000003</v>
      </c>
      <c r="I38" s="225">
        <v>5.6828667796610173</v>
      </c>
      <c r="J38" s="229">
        <v>8.7287274248566899E-4</v>
      </c>
      <c r="K38" s="221">
        <v>0</v>
      </c>
      <c r="L38" s="228">
        <v>0</v>
      </c>
      <c r="M38" s="227">
        <f t="shared" si="24"/>
        <v>5.6828667796610173</v>
      </c>
      <c r="N38" s="225">
        <v>0</v>
      </c>
      <c r="O38" s="77">
        <v>0</v>
      </c>
      <c r="P38" s="226">
        <f t="shared" si="25"/>
        <v>0</v>
      </c>
      <c r="Q38" s="225">
        <v>4.1350000000000007</v>
      </c>
      <c r="R38" s="77">
        <v>0</v>
      </c>
      <c r="S38" s="226">
        <f t="shared" si="26"/>
        <v>4.1350000000000007</v>
      </c>
      <c r="T38" s="225">
        <v>0.92249999999999999</v>
      </c>
      <c r="U38" s="77">
        <v>0</v>
      </c>
      <c r="V38" s="226">
        <f t="shared" si="27"/>
        <v>0.92249999999999999</v>
      </c>
      <c r="W38" s="225">
        <v>0</v>
      </c>
      <c r="X38" s="77">
        <v>0</v>
      </c>
      <c r="Y38" s="224">
        <f t="shared" si="28"/>
        <v>0</v>
      </c>
      <c r="Z38" s="81">
        <v>5.057500000000001</v>
      </c>
      <c r="AA38" s="223">
        <v>7.7681812125544847E-4</v>
      </c>
      <c r="AB38" s="222">
        <f t="shared" si="7"/>
        <v>0.66909520514087983</v>
      </c>
      <c r="AC38" s="221">
        <v>0</v>
      </c>
      <c r="AD38" s="220">
        <v>0</v>
      </c>
      <c r="AE38" s="219">
        <f t="shared" si="8"/>
        <v>1</v>
      </c>
      <c r="AF38" s="218">
        <f t="shared" si="29"/>
        <v>5.057500000000001</v>
      </c>
    </row>
    <row r="39" spans="1:32" ht="15" x14ac:dyDescent="0.2">
      <c r="A39" s="405"/>
      <c r="B39" s="201" t="s">
        <v>19</v>
      </c>
      <c r="C39" s="200">
        <f t="shared" si="0"/>
        <v>0.59286783456033176</v>
      </c>
      <c r="D39" s="195">
        <v>161.7174</v>
      </c>
      <c r="E39" s="199">
        <v>2.4839348856612126E-2</v>
      </c>
      <c r="F39" s="191">
        <v>73.868384000000006</v>
      </c>
      <c r="G39" s="198">
        <v>1.1075649883646038E-2</v>
      </c>
      <c r="H39" s="197">
        <f t="shared" si="23"/>
        <v>87.849015999999992</v>
      </c>
      <c r="I39" s="195">
        <v>272.77141813559331</v>
      </c>
      <c r="J39" s="199">
        <v>4.1896941288833596E-2</v>
      </c>
      <c r="K39" s="191">
        <v>124.58208084745763</v>
      </c>
      <c r="L39" s="198">
        <v>1.8679541023159857E-2</v>
      </c>
      <c r="M39" s="197">
        <f t="shared" si="24"/>
        <v>148.18933728813568</v>
      </c>
      <c r="N39" s="195">
        <v>0</v>
      </c>
      <c r="O39" s="54">
        <v>5.0782697173673057</v>
      </c>
      <c r="P39" s="196">
        <f t="shared" si="25"/>
        <v>-5.0782697173673057</v>
      </c>
      <c r="Q39" s="195">
        <v>374.74750000000006</v>
      </c>
      <c r="R39" s="54">
        <v>240.1767302826326</v>
      </c>
      <c r="S39" s="196">
        <f t="shared" si="26"/>
        <v>134.57076971736745</v>
      </c>
      <c r="T39" s="195">
        <v>0</v>
      </c>
      <c r="U39" s="54">
        <v>1.6799999999999997</v>
      </c>
      <c r="V39" s="196">
        <f t="shared" si="27"/>
        <v>-1.6799999999999997</v>
      </c>
      <c r="W39" s="195">
        <v>166.08</v>
      </c>
      <c r="X39" s="54">
        <v>26.227500000000056</v>
      </c>
      <c r="Y39" s="194">
        <f t="shared" si="28"/>
        <v>139.85249999999996</v>
      </c>
      <c r="Z39" s="58">
        <v>540.8275000000001</v>
      </c>
      <c r="AA39" s="193">
        <v>8.306961986619496E-2</v>
      </c>
      <c r="AB39" s="192">
        <f t="shared" si="7"/>
        <v>0.29901844858110943</v>
      </c>
      <c r="AC39" s="191">
        <v>273.16249999999997</v>
      </c>
      <c r="AD39" s="190">
        <v>4.0957335838583665E-2</v>
      </c>
      <c r="AE39" s="189">
        <f t="shared" si="8"/>
        <v>0.27041919736420633</v>
      </c>
      <c r="AF39" s="188">
        <f t="shared" si="29"/>
        <v>267.66500000000013</v>
      </c>
    </row>
    <row r="40" spans="1:32" ht="15" x14ac:dyDescent="0.2">
      <c r="A40" s="405"/>
      <c r="B40" s="217" t="s">
        <v>18</v>
      </c>
      <c r="C40" s="215">
        <f t="shared" si="0"/>
        <v>0.6427149293167157</v>
      </c>
      <c r="D40" s="210">
        <v>848.69042100000001</v>
      </c>
      <c r="E40" s="214">
        <v>0.130356519697225</v>
      </c>
      <c r="F40" s="206">
        <v>556.01626199999998</v>
      </c>
      <c r="G40" s="213">
        <v>8.3367756461622394E-2</v>
      </c>
      <c r="H40" s="212">
        <f t="shared" si="23"/>
        <v>292.67415900000003</v>
      </c>
      <c r="I40" s="210">
        <v>1320.4772167067308</v>
      </c>
      <c r="J40" s="214">
        <v>0.20282167684483363</v>
      </c>
      <c r="K40" s="206">
        <v>866.11324725961526</v>
      </c>
      <c r="L40" s="213">
        <v>0.1298629612126786</v>
      </c>
      <c r="M40" s="212">
        <f t="shared" si="24"/>
        <v>454.36396944711555</v>
      </c>
      <c r="N40" s="210">
        <v>205.58819918175038</v>
      </c>
      <c r="O40" s="66">
        <v>566.45015676743856</v>
      </c>
      <c r="P40" s="211">
        <f t="shared" si="25"/>
        <v>-360.86195758568817</v>
      </c>
      <c r="Q40" s="210">
        <v>949.18680081824959</v>
      </c>
      <c r="R40" s="66">
        <v>1225.2048432325614</v>
      </c>
      <c r="S40" s="211">
        <f t="shared" si="26"/>
        <v>-276.01804241431182</v>
      </c>
      <c r="T40" s="210">
        <v>0</v>
      </c>
      <c r="U40" s="66">
        <v>53.035000000000018</v>
      </c>
      <c r="V40" s="211">
        <f t="shared" si="27"/>
        <v>-53.035000000000018</v>
      </c>
      <c r="W40" s="210">
        <v>2056.9475000000002</v>
      </c>
      <c r="X40" s="66">
        <v>0</v>
      </c>
      <c r="Y40" s="209">
        <f t="shared" si="28"/>
        <v>2056.9475000000002</v>
      </c>
      <c r="Z40" s="70">
        <v>3211.7225000000003</v>
      </c>
      <c r="AA40" s="208">
        <v>0.49331176242092967</v>
      </c>
      <c r="AB40" s="207">
        <f t="shared" si="7"/>
        <v>0.26424774276108848</v>
      </c>
      <c r="AC40" s="206">
        <v>1844.69</v>
      </c>
      <c r="AD40" s="205">
        <v>0.27658843306851016</v>
      </c>
      <c r="AE40" s="204">
        <f t="shared" si="8"/>
        <v>0.3014144718082713</v>
      </c>
      <c r="AF40" s="203">
        <f t="shared" si="29"/>
        <v>1367.0325000000003</v>
      </c>
    </row>
    <row r="41" spans="1:32" ht="15" x14ac:dyDescent="0.2">
      <c r="A41" s="405"/>
      <c r="B41" s="217" t="s">
        <v>17</v>
      </c>
      <c r="C41" s="215">
        <f t="shared" si="0"/>
        <v>0.69061633682483525</v>
      </c>
      <c r="D41" s="210">
        <v>1012.4904039999999</v>
      </c>
      <c r="E41" s="214">
        <v>0.15551574758763217</v>
      </c>
      <c r="F41" s="206">
        <v>1100.601523</v>
      </c>
      <c r="G41" s="213">
        <v>0.16502157580915269</v>
      </c>
      <c r="H41" s="212">
        <f t="shared" si="23"/>
        <v>-88.111119000000144</v>
      </c>
      <c r="I41" s="210">
        <v>1466.0678440579711</v>
      </c>
      <c r="J41" s="214">
        <v>0.22518399767753608</v>
      </c>
      <c r="K41" s="206">
        <v>1590.528038778468</v>
      </c>
      <c r="L41" s="213">
        <v>0.23847999284284463</v>
      </c>
      <c r="M41" s="212">
        <f t="shared" si="24"/>
        <v>-124.46019472049693</v>
      </c>
      <c r="N41" s="210">
        <v>135.78199999999993</v>
      </c>
      <c r="O41" s="66">
        <v>1018.3053421430146</v>
      </c>
      <c r="P41" s="211">
        <f t="shared" si="25"/>
        <v>-882.5233421430147</v>
      </c>
      <c r="Q41" s="210">
        <v>1717.8529999999998</v>
      </c>
      <c r="R41" s="66">
        <v>2222.5521578569856</v>
      </c>
      <c r="S41" s="211">
        <f t="shared" si="26"/>
        <v>-504.69915785698572</v>
      </c>
      <c r="T41" s="210">
        <v>3.5100000000000193</v>
      </c>
      <c r="U41" s="66">
        <v>145.07249999999988</v>
      </c>
      <c r="V41" s="211">
        <f t="shared" si="27"/>
        <v>-141.56249999999986</v>
      </c>
      <c r="W41" s="210">
        <v>1283.4850000000001</v>
      </c>
      <c r="X41" s="66">
        <v>0</v>
      </c>
      <c r="Y41" s="209">
        <f t="shared" si="28"/>
        <v>1283.4850000000001</v>
      </c>
      <c r="Z41" s="70">
        <v>3140.63</v>
      </c>
      <c r="AA41" s="208">
        <v>0.48239214951230819</v>
      </c>
      <c r="AB41" s="207">
        <f t="shared" si="7"/>
        <v>0.32238449100976552</v>
      </c>
      <c r="AC41" s="206">
        <v>3385.93</v>
      </c>
      <c r="AD41" s="205">
        <v>0.50767829455337243</v>
      </c>
      <c r="AE41" s="204">
        <f t="shared" si="8"/>
        <v>0.32505146975867782</v>
      </c>
      <c r="AF41" s="203">
        <f t="shared" si="29"/>
        <v>-245.29999999999973</v>
      </c>
    </row>
    <row r="42" spans="1:32" ht="15" x14ac:dyDescent="0.2">
      <c r="A42" s="405"/>
      <c r="B42" s="217" t="s">
        <v>16</v>
      </c>
      <c r="C42" s="215">
        <f t="shared" si="0"/>
        <v>0.69035516899961369</v>
      </c>
      <c r="D42" s="210">
        <v>1341.5063279999999</v>
      </c>
      <c r="E42" s="214">
        <v>0.20605169063158776</v>
      </c>
      <c r="F42" s="206">
        <v>1635.944019</v>
      </c>
      <c r="G42" s="213">
        <v>0.24528955694615953</v>
      </c>
      <c r="H42" s="212">
        <f t="shared" si="23"/>
        <v>-294.43769100000009</v>
      </c>
      <c r="I42" s="210">
        <v>1943.2118252173912</v>
      </c>
      <c r="J42" s="214">
        <v>0.2984720038095392</v>
      </c>
      <c r="K42" s="206">
        <v>2364.1709934368532</v>
      </c>
      <c r="L42" s="213">
        <v>0.35447817822003819</v>
      </c>
      <c r="M42" s="212">
        <f t="shared" si="24"/>
        <v>-420.95916821946207</v>
      </c>
      <c r="N42" s="210">
        <v>306.5671047155804</v>
      </c>
      <c r="O42" s="66">
        <v>480.78712565913747</v>
      </c>
      <c r="P42" s="211">
        <f t="shared" si="25"/>
        <v>-174.22002094355707</v>
      </c>
      <c r="Q42" s="210">
        <v>2113.1503952844196</v>
      </c>
      <c r="R42" s="66">
        <v>3282.6478743408616</v>
      </c>
      <c r="S42" s="211">
        <f t="shared" si="26"/>
        <v>-1169.497479056442</v>
      </c>
      <c r="T42" s="210">
        <v>0</v>
      </c>
      <c r="U42" s="66">
        <v>67.340000000000202</v>
      </c>
      <c r="V42" s="211">
        <f t="shared" si="27"/>
        <v>-67.340000000000202</v>
      </c>
      <c r="W42" s="210">
        <v>1593.8674999999998</v>
      </c>
      <c r="X42" s="66">
        <v>1202.4850000000001</v>
      </c>
      <c r="Y42" s="209">
        <f t="shared" si="28"/>
        <v>391.38249999999971</v>
      </c>
      <c r="Z42" s="70">
        <v>4013.5849999999996</v>
      </c>
      <c r="AA42" s="208">
        <v>0.61647564195730065</v>
      </c>
      <c r="AB42" s="207">
        <f t="shared" si="7"/>
        <v>0.33424141459567946</v>
      </c>
      <c r="AC42" s="206">
        <v>5033.2599999999993</v>
      </c>
      <c r="AD42" s="205">
        <v>0.75467503842185368</v>
      </c>
      <c r="AE42" s="204">
        <f t="shared" si="8"/>
        <v>0.32502672601852484</v>
      </c>
      <c r="AF42" s="203">
        <f t="shared" si="29"/>
        <v>-1019.6749999999997</v>
      </c>
    </row>
    <row r="43" spans="1:32" ht="15" x14ac:dyDescent="0.2">
      <c r="A43" s="405"/>
      <c r="B43" s="217" t="s">
        <v>15</v>
      </c>
      <c r="C43" s="215">
        <f t="shared" si="0"/>
        <v>0.74164654126294771</v>
      </c>
      <c r="D43" s="210">
        <v>1369.6618400000002</v>
      </c>
      <c r="E43" s="214">
        <v>0.21037630001069316</v>
      </c>
      <c r="F43" s="206">
        <v>1502.0405699999999</v>
      </c>
      <c r="G43" s="213">
        <v>0.22521239214265368</v>
      </c>
      <c r="H43" s="212">
        <f t="shared" si="23"/>
        <v>-132.37872999999968</v>
      </c>
      <c r="I43" s="210">
        <v>1846.7851783783783</v>
      </c>
      <c r="J43" s="214">
        <v>0.28366113546817595</v>
      </c>
      <c r="K43" s="206">
        <v>2024.3826513513513</v>
      </c>
      <c r="L43" s="213">
        <v>0.3035311220141847</v>
      </c>
      <c r="M43" s="212">
        <f t="shared" si="24"/>
        <v>-177.59747297297304</v>
      </c>
      <c r="N43" s="210">
        <v>351.99476337331055</v>
      </c>
      <c r="O43" s="66">
        <v>410.83016309025686</v>
      </c>
      <c r="P43" s="211">
        <f t="shared" si="25"/>
        <v>-58.835399716946313</v>
      </c>
      <c r="Q43" s="210">
        <v>2671.5702366266896</v>
      </c>
      <c r="R43" s="66">
        <v>3452.9623369097435</v>
      </c>
      <c r="S43" s="211">
        <f t="shared" si="26"/>
        <v>-781.39210028305388</v>
      </c>
      <c r="T43" s="210">
        <v>0</v>
      </c>
      <c r="U43" s="66">
        <v>56.987500000000011</v>
      </c>
      <c r="V43" s="211">
        <f t="shared" si="27"/>
        <v>-56.987500000000011</v>
      </c>
      <c r="W43" s="210">
        <v>763.35749999999996</v>
      </c>
      <c r="X43" s="66">
        <v>387.2199999999998</v>
      </c>
      <c r="Y43" s="209">
        <f t="shared" si="28"/>
        <v>376.13750000000016</v>
      </c>
      <c r="Z43" s="70">
        <v>3786.9225000000001</v>
      </c>
      <c r="AA43" s="208">
        <v>0.5816609039624292</v>
      </c>
      <c r="AB43" s="207">
        <f t="shared" si="7"/>
        <v>0.36168203600681031</v>
      </c>
      <c r="AC43" s="206">
        <v>4308</v>
      </c>
      <c r="AD43" s="205">
        <v>0.64593127824140739</v>
      </c>
      <c r="AE43" s="204">
        <f t="shared" si="8"/>
        <v>0.34866308495821724</v>
      </c>
      <c r="AF43" s="203">
        <f t="shared" si="29"/>
        <v>-521.07749999999987</v>
      </c>
    </row>
    <row r="44" spans="1:32" ht="15" x14ac:dyDescent="0.2">
      <c r="A44" s="405"/>
      <c r="B44" s="216" t="s">
        <v>14</v>
      </c>
      <c r="C44" s="215">
        <f t="shared" si="0"/>
        <v>0.74244649327187906</v>
      </c>
      <c r="D44" s="210">
        <v>852.00153999999998</v>
      </c>
      <c r="E44" s="214">
        <v>0.13086509848928299</v>
      </c>
      <c r="F44" s="206">
        <v>677.36695199999997</v>
      </c>
      <c r="G44" s="213">
        <v>0.10156279042336258</v>
      </c>
      <c r="H44" s="212">
        <f t="shared" si="23"/>
        <v>174.63458800000001</v>
      </c>
      <c r="I44" s="210">
        <v>1147.559518054054</v>
      </c>
      <c r="J44" s="214">
        <v>0.17626199285092595</v>
      </c>
      <c r="K44" s="206">
        <v>912.92186594594591</v>
      </c>
      <c r="L44" s="213">
        <v>0.13688133421657278</v>
      </c>
      <c r="M44" s="212">
        <f t="shared" si="24"/>
        <v>234.63765210810811</v>
      </c>
      <c r="N44" s="210">
        <v>0</v>
      </c>
      <c r="O44" s="66">
        <v>378.27739068949933</v>
      </c>
      <c r="P44" s="211">
        <f t="shared" si="25"/>
        <v>-378.27739068949933</v>
      </c>
      <c r="Q44" s="210">
        <v>904.4375</v>
      </c>
      <c r="R44" s="66">
        <v>1564.5826093105009</v>
      </c>
      <c r="S44" s="211">
        <f t="shared" si="26"/>
        <v>-660.14510931050086</v>
      </c>
      <c r="T44" s="210">
        <v>0</v>
      </c>
      <c r="U44" s="66">
        <v>0</v>
      </c>
      <c r="V44" s="211">
        <f t="shared" si="27"/>
        <v>0</v>
      </c>
      <c r="W44" s="210">
        <v>1703.1624999999999</v>
      </c>
      <c r="X44" s="66">
        <v>0</v>
      </c>
      <c r="Y44" s="209">
        <f t="shared" si="28"/>
        <v>1703.1624999999999</v>
      </c>
      <c r="Z44" s="70">
        <v>2607.6</v>
      </c>
      <c r="AA44" s="208">
        <v>0.4005202042482861</v>
      </c>
      <c r="AB44" s="207">
        <f t="shared" si="7"/>
        <v>0.32673782021782483</v>
      </c>
      <c r="AC44" s="206">
        <v>1942.8600000000001</v>
      </c>
      <c r="AD44" s="205">
        <v>0.29130780948098906</v>
      </c>
      <c r="AE44" s="204">
        <f t="shared" si="8"/>
        <v>0.34864424199376176</v>
      </c>
      <c r="AF44" s="203">
        <f t="shared" si="29"/>
        <v>664.73999999999978</v>
      </c>
    </row>
    <row r="45" spans="1:32" ht="15" x14ac:dyDescent="0.2">
      <c r="A45" s="405"/>
      <c r="B45" s="202" t="s">
        <v>13</v>
      </c>
      <c r="C45" s="158">
        <f t="shared" si="0"/>
        <v>0.69218560336003776</v>
      </c>
      <c r="D45" s="153">
        <v>134.076899</v>
      </c>
      <c r="E45" s="157">
        <v>2.0593843753818387E-2</v>
      </c>
      <c r="F45" s="149">
        <v>84.454607499999995</v>
      </c>
      <c r="G45" s="156">
        <v>1.2662923067746367E-2</v>
      </c>
      <c r="H45" s="155">
        <f t="shared" si="23"/>
        <v>49.622291500000003</v>
      </c>
      <c r="I45" s="153">
        <v>193.70079115942028</v>
      </c>
      <c r="J45" s="157">
        <v>2.9751909970173962E-2</v>
      </c>
      <c r="K45" s="149">
        <v>121.82317116977225</v>
      </c>
      <c r="L45" s="156">
        <v>1.8265876665067956E-2</v>
      </c>
      <c r="M45" s="155">
        <f t="shared" si="24"/>
        <v>71.877619989648025</v>
      </c>
      <c r="N45" s="153">
        <v>262.89768941701101</v>
      </c>
      <c r="O45" s="21">
        <v>56.080000000000013</v>
      </c>
      <c r="P45" s="154">
        <f t="shared" si="25"/>
        <v>206.817689417011</v>
      </c>
      <c r="Q45" s="153">
        <v>704.93731058298897</v>
      </c>
      <c r="R45" s="21">
        <v>245.59500000000003</v>
      </c>
      <c r="S45" s="154">
        <f t="shared" si="26"/>
        <v>459.34231058298894</v>
      </c>
      <c r="T45" s="153">
        <v>0</v>
      </c>
      <c r="U45" s="21">
        <v>0</v>
      </c>
      <c r="V45" s="154">
        <f t="shared" si="27"/>
        <v>0</v>
      </c>
      <c r="W45" s="153">
        <v>0</v>
      </c>
      <c r="X45" s="21">
        <v>4.9999999999954525E-3</v>
      </c>
      <c r="Y45" s="152">
        <f t="shared" si="28"/>
        <v>-4.9999999999954525E-3</v>
      </c>
      <c r="Z45" s="25">
        <v>967.83500000000004</v>
      </c>
      <c r="AA45" s="151">
        <v>0.14865680007617732</v>
      </c>
      <c r="AB45" s="150">
        <f t="shared" si="7"/>
        <v>0.13853280672841961</v>
      </c>
      <c r="AC45" s="149">
        <v>301.68000000000006</v>
      </c>
      <c r="AD45" s="148">
        <v>4.5233181991612768E-2</v>
      </c>
      <c r="AE45" s="147">
        <f t="shared" si="8"/>
        <v>0.27994765148501716</v>
      </c>
      <c r="AF45" s="146">
        <f t="shared" si="29"/>
        <v>666.15499999999997</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5.779999999999994</v>
      </c>
      <c r="O46" s="54">
        <v>0</v>
      </c>
      <c r="P46" s="196">
        <f t="shared" si="25"/>
        <v>5.779999999999994</v>
      </c>
      <c r="Q46" s="195">
        <v>151.90250000000003</v>
      </c>
      <c r="R46" s="54">
        <v>0</v>
      </c>
      <c r="S46" s="196">
        <f t="shared" si="26"/>
        <v>151.90250000000003</v>
      </c>
      <c r="T46" s="195">
        <v>0</v>
      </c>
      <c r="U46" s="54">
        <v>0</v>
      </c>
      <c r="V46" s="196">
        <f t="shared" si="27"/>
        <v>0</v>
      </c>
      <c r="W46" s="195">
        <v>44.627499999999998</v>
      </c>
      <c r="X46" s="54">
        <v>0</v>
      </c>
      <c r="Y46" s="194">
        <f t="shared" si="28"/>
        <v>44.627499999999998</v>
      </c>
      <c r="Z46" s="58">
        <v>202.31000000000003</v>
      </c>
      <c r="AA46" s="193">
        <v>3.1074260822776031E-2</v>
      </c>
      <c r="AB46" s="192">
        <f t="shared" si="7"/>
        <v>0</v>
      </c>
      <c r="AC46" s="191">
        <v>0</v>
      </c>
      <c r="AD46" s="190">
        <v>0</v>
      </c>
      <c r="AE46" s="189">
        <f t="shared" si="8"/>
        <v>1</v>
      </c>
      <c r="AF46" s="188">
        <f t="shared" si="29"/>
        <v>202.31000000000003</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30.435000000000002</v>
      </c>
      <c r="R47" s="43">
        <v>0</v>
      </c>
      <c r="S47" s="182">
        <f t="shared" si="26"/>
        <v>30.435000000000002</v>
      </c>
      <c r="T47" s="181">
        <v>0</v>
      </c>
      <c r="U47" s="43">
        <v>0</v>
      </c>
      <c r="V47" s="182">
        <f t="shared" si="27"/>
        <v>0</v>
      </c>
      <c r="W47" s="181">
        <v>7.6849999999999996</v>
      </c>
      <c r="X47" s="43">
        <v>0</v>
      </c>
      <c r="Y47" s="180">
        <f t="shared" si="28"/>
        <v>7.6849999999999996</v>
      </c>
      <c r="Z47" s="47">
        <v>38.120000000000005</v>
      </c>
      <c r="AA47" s="179">
        <v>5.8551273914498655E-3</v>
      </c>
      <c r="AB47" s="178">
        <f t="shared" si="7"/>
        <v>0</v>
      </c>
      <c r="AC47" s="177">
        <v>0</v>
      </c>
      <c r="AD47" s="176">
        <v>0</v>
      </c>
      <c r="AE47" s="175">
        <f t="shared" si="8"/>
        <v>1</v>
      </c>
      <c r="AF47" s="174">
        <f t="shared" si="29"/>
        <v>38.120000000000005</v>
      </c>
    </row>
    <row r="48" spans="1:32" ht="15" x14ac:dyDescent="0.2">
      <c r="A48" s="405"/>
      <c r="B48" s="173" t="s">
        <v>10</v>
      </c>
      <c r="C48" s="172">
        <f t="shared" si="0"/>
        <v>0.69831009685035972</v>
      </c>
      <c r="D48" s="167">
        <f>SUM(D36:D47)</f>
        <v>5723.528781</v>
      </c>
      <c r="E48" s="171">
        <v>0.87911831430705012</v>
      </c>
      <c r="F48" s="163">
        <f>SUM(F36:F47)</f>
        <v>5630.2923175000005</v>
      </c>
      <c r="G48" s="170">
        <v>0.84419264473434341</v>
      </c>
      <c r="H48" s="169">
        <f>SUM(H36:H47)</f>
        <v>93.236463500000113</v>
      </c>
      <c r="I48" s="167">
        <f>SUM(I36:I47)</f>
        <v>8196.2566584892011</v>
      </c>
      <c r="J48" s="171">
        <v>1.2589225306525043</v>
      </c>
      <c r="K48" s="163">
        <f>SUM(K36:K47)</f>
        <v>8004.522048789464</v>
      </c>
      <c r="L48" s="170">
        <v>1.2001790061945468</v>
      </c>
      <c r="M48" s="169">
        <f t="shared" ref="M48:Z48" si="30">SUM(M36:M47)</f>
        <v>191.73460969973635</v>
      </c>
      <c r="N48" s="167">
        <f t="shared" si="30"/>
        <v>1268.6097566876522</v>
      </c>
      <c r="O48" s="32">
        <f t="shared" si="30"/>
        <v>2915.8084480667144</v>
      </c>
      <c r="P48" s="168">
        <f t="shared" si="30"/>
        <v>-1647.198691379062</v>
      </c>
      <c r="Q48" s="167">
        <f t="shared" si="30"/>
        <v>9622.3552433123477</v>
      </c>
      <c r="R48" s="32">
        <f t="shared" si="30"/>
        <v>12233.721551933286</v>
      </c>
      <c r="S48" s="168">
        <f t="shared" si="30"/>
        <v>-2611.3663086209376</v>
      </c>
      <c r="T48" s="167">
        <f t="shared" si="30"/>
        <v>4.4325000000000196</v>
      </c>
      <c r="U48" s="32">
        <f t="shared" si="30"/>
        <v>324.11500000000012</v>
      </c>
      <c r="V48" s="168">
        <f t="shared" si="30"/>
        <v>-319.68250000000006</v>
      </c>
      <c r="W48" s="167">
        <f t="shared" si="30"/>
        <v>7619.2124999999996</v>
      </c>
      <c r="X48" s="32">
        <f t="shared" si="30"/>
        <v>1615.9375</v>
      </c>
      <c r="Y48" s="166">
        <f t="shared" si="30"/>
        <v>6003.2750000000005</v>
      </c>
      <c r="Z48" s="36">
        <f t="shared" si="30"/>
        <v>18514.61</v>
      </c>
      <c r="AA48" s="165">
        <v>2.8437932883791075</v>
      </c>
      <c r="AB48" s="164">
        <f t="shared" si="7"/>
        <v>0.30913580037602734</v>
      </c>
      <c r="AC48" s="163">
        <f>SUM(AC36:AC47)</f>
        <v>17089.5825</v>
      </c>
      <c r="AD48" s="162">
        <v>2.5623713715963294</v>
      </c>
      <c r="AE48" s="161">
        <f t="shared" si="8"/>
        <v>0.3294575696919454</v>
      </c>
      <c r="AF48" s="160">
        <f>SUM(AF36:AF47)</f>
        <v>1425.0275000000006</v>
      </c>
    </row>
    <row r="49" spans="1:32" ht="15" x14ac:dyDescent="0.2">
      <c r="A49" s="405"/>
      <c r="B49" s="159" t="s">
        <v>9</v>
      </c>
      <c r="C49" s="158">
        <f t="shared" si="0"/>
        <v>0.6985315300887891</v>
      </c>
      <c r="D49" s="153">
        <f>SUM(D39:D44)</f>
        <v>5586.0679330000003</v>
      </c>
      <c r="E49" s="157">
        <v>0.22546934880405434</v>
      </c>
      <c r="F49" s="149">
        <f>SUM(F39:F44)</f>
        <v>5545.8377100000007</v>
      </c>
      <c r="G49" s="156">
        <v>0.22384554431947279</v>
      </c>
      <c r="H49" s="155">
        <f>SUM(H39:H44)</f>
        <v>40.230223000000137</v>
      </c>
      <c r="I49" s="153">
        <f>SUM(I39:I44)</f>
        <v>7996.8730005501184</v>
      </c>
      <c r="J49" s="157">
        <v>0.32277619419039727</v>
      </c>
      <c r="K49" s="149">
        <f>SUM(K39:K44)</f>
        <v>7882.6988776196913</v>
      </c>
      <c r="L49" s="156">
        <v>0.31816780678338252</v>
      </c>
      <c r="M49" s="155">
        <f t="shared" ref="M49:Z49" si="31">SUM(M39:M44)</f>
        <v>114.1741229304273</v>
      </c>
      <c r="N49" s="153">
        <f t="shared" si="31"/>
        <v>999.93206727064126</v>
      </c>
      <c r="O49" s="21">
        <f t="shared" si="31"/>
        <v>2859.7284480667145</v>
      </c>
      <c r="P49" s="154">
        <f t="shared" si="31"/>
        <v>-1859.796380796073</v>
      </c>
      <c r="Q49" s="153">
        <f t="shared" si="31"/>
        <v>8730.9454327293588</v>
      </c>
      <c r="R49" s="21">
        <f t="shared" si="31"/>
        <v>11988.126551933286</v>
      </c>
      <c r="S49" s="154">
        <f t="shared" si="31"/>
        <v>-3257.1811192039268</v>
      </c>
      <c r="T49" s="153">
        <f t="shared" si="31"/>
        <v>3.5100000000000193</v>
      </c>
      <c r="U49" s="21">
        <f t="shared" si="31"/>
        <v>324.11500000000012</v>
      </c>
      <c r="V49" s="154">
        <f t="shared" si="31"/>
        <v>-320.60500000000008</v>
      </c>
      <c r="W49" s="153">
        <f t="shared" si="31"/>
        <v>7566.9</v>
      </c>
      <c r="X49" s="21">
        <f t="shared" si="31"/>
        <v>1615.9324999999999</v>
      </c>
      <c r="Y49" s="152">
        <f t="shared" si="31"/>
        <v>5950.9675000000007</v>
      </c>
      <c r="Z49" s="25">
        <f t="shared" si="31"/>
        <v>17301.287499999999</v>
      </c>
      <c r="AA49" s="151">
        <v>0.69832842580590304</v>
      </c>
      <c r="AB49" s="150">
        <f t="shared" si="7"/>
        <v>0.32287007154814351</v>
      </c>
      <c r="AC49" s="149">
        <f>SUM(AC39:AC44)</f>
        <v>16787.9025</v>
      </c>
      <c r="AD49" s="148">
        <v>0.6776067691845129</v>
      </c>
      <c r="AE49" s="147">
        <f t="shared" si="8"/>
        <v>0.33034726702755157</v>
      </c>
      <c r="AF49" s="146">
        <f>SUM(AF39:AF44)</f>
        <v>513.3850000000009</v>
      </c>
    </row>
    <row r="50" spans="1:32" ht="15.75" thickBot="1" x14ac:dyDescent="0.25">
      <c r="A50" s="422"/>
      <c r="B50" s="145" t="s">
        <v>8</v>
      </c>
      <c r="C50" s="144">
        <f t="shared" si="0"/>
        <v>0.6894288600222146</v>
      </c>
      <c r="D50" s="139">
        <f>SUM(D36:D38,D45:D47)</f>
        <v>137.460848</v>
      </c>
      <c r="E50" s="143">
        <v>5.5483048642353651E-3</v>
      </c>
      <c r="F50" s="135">
        <f>SUM(F36:F38,F45:F47)</f>
        <v>84.454607499999995</v>
      </c>
      <c r="G50" s="142">
        <v>3.408824522945682E-3</v>
      </c>
      <c r="H50" s="141">
        <f>SUM(H36:H38,H45:H47)</f>
        <v>53.006240500000004</v>
      </c>
      <c r="I50" s="139">
        <f>SUM(I36:I38,I45:I47)</f>
        <v>199.3836579390813</v>
      </c>
      <c r="J50" s="143">
        <v>8.0476829241766714E-3</v>
      </c>
      <c r="K50" s="135">
        <f>SUM(K36:K38,K45:K47)</f>
        <v>121.82317116977225</v>
      </c>
      <c r="L50" s="142">
        <v>4.9171244250531751E-3</v>
      </c>
      <c r="M50" s="141">
        <f t="shared" ref="M50:Z50" si="32">SUM(M36:M38,M45:M47)</f>
        <v>77.560486769309037</v>
      </c>
      <c r="N50" s="139">
        <f t="shared" si="32"/>
        <v>268.67768941701098</v>
      </c>
      <c r="O50" s="10">
        <f t="shared" si="32"/>
        <v>56.080000000000013</v>
      </c>
      <c r="P50" s="140">
        <f t="shared" si="32"/>
        <v>212.597689417011</v>
      </c>
      <c r="Q50" s="139">
        <f t="shared" si="32"/>
        <v>891.40981058298894</v>
      </c>
      <c r="R50" s="10">
        <f t="shared" si="32"/>
        <v>245.59500000000003</v>
      </c>
      <c r="S50" s="140">
        <f t="shared" si="32"/>
        <v>645.81481058298891</v>
      </c>
      <c r="T50" s="139">
        <f t="shared" si="32"/>
        <v>0.92249999999999999</v>
      </c>
      <c r="U50" s="10">
        <f t="shared" si="32"/>
        <v>0</v>
      </c>
      <c r="V50" s="140">
        <f t="shared" si="32"/>
        <v>0.92249999999999999</v>
      </c>
      <c r="W50" s="139">
        <f t="shared" si="32"/>
        <v>52.3125</v>
      </c>
      <c r="X50" s="10">
        <f t="shared" si="32"/>
        <v>4.9999999999954525E-3</v>
      </c>
      <c r="Y50" s="138">
        <f t="shared" si="32"/>
        <v>52.307500000000005</v>
      </c>
      <c r="Z50" s="14">
        <f t="shared" si="32"/>
        <v>1213.3225000000002</v>
      </c>
      <c r="AA50" s="137">
        <v>4.8973094714476188E-2</v>
      </c>
      <c r="AB50" s="136">
        <f t="shared" si="7"/>
        <v>0.11329291923622942</v>
      </c>
      <c r="AC50" s="135">
        <f>SUM(AC36:AC38,AC45:AC47)</f>
        <v>301.68000000000006</v>
      </c>
      <c r="AD50" s="134">
        <v>1.2176649830292015E-2</v>
      </c>
      <c r="AE50" s="133">
        <f t="shared" si="8"/>
        <v>0.27994765148501716</v>
      </c>
      <c r="AF50" s="132">
        <f>SUM(AF36:AF38,AF45:AF47)</f>
        <v>911.64250000000004</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122</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57:AF57"/>
    <mergeCell ref="A36:A50"/>
    <mergeCell ref="B52:AF52"/>
    <mergeCell ref="B53:AF53"/>
    <mergeCell ref="A55:AF55"/>
    <mergeCell ref="A56:AF56"/>
    <mergeCell ref="AE3:AE4"/>
    <mergeCell ref="AF3:AF4"/>
    <mergeCell ref="D4:E4"/>
    <mergeCell ref="F4:G4"/>
    <mergeCell ref="A6:A20"/>
    <mergeCell ref="A58:AF58"/>
    <mergeCell ref="A60:AF60"/>
    <mergeCell ref="A61:AF61"/>
    <mergeCell ref="A62:AF62"/>
    <mergeCell ref="A59:AF59"/>
    <mergeCell ref="AB3:AB4"/>
    <mergeCell ref="AC3:AD4"/>
    <mergeCell ref="I4:J4"/>
    <mergeCell ref="K4:L4"/>
    <mergeCell ref="A21:A35"/>
    <mergeCell ref="A3:A5"/>
    <mergeCell ref="B3:B5"/>
    <mergeCell ref="C3:C4"/>
    <mergeCell ref="Z3:AA4"/>
  </mergeCells>
  <pageMargins left="0.7" right="0.3" top="0.7" bottom="0.7" header="0.3" footer="0.3"/>
  <pageSetup paperSize="3" scale="66" orientation="landscape" r:id="rId1"/>
  <headerFooter>
    <oddFooter>&amp;L&amp;Z&amp;F
Tab: &amp;A&amp;R&amp;D &amp;T
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Moiese!A1</f>
        <v>FIIP AREA: Moiese</v>
      </c>
      <c r="C1" s="129"/>
      <c r="D1" s="129"/>
      <c r="E1" s="129"/>
      <c r="F1" s="129"/>
      <c r="G1" s="129"/>
      <c r="H1" s="129"/>
      <c r="I1" s="129"/>
      <c r="J1" s="129"/>
      <c r="K1" s="129"/>
      <c r="L1" s="129"/>
      <c r="M1" s="129"/>
      <c r="N1" s="129"/>
      <c r="O1" s="129"/>
    </row>
    <row r="2" spans="2:15" ht="46.5" x14ac:dyDescent="0.35">
      <c r="B2" s="289" t="str">
        <f>Moiese!A2</f>
        <v>2009 HIA: 6,511 Acres (98% Sprinkler / 2% Flood)
Oper. Improv.: 6,669 Acres (98% Sprinkler / 2% Flood)</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7.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129</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268</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thickTop="1" x14ac:dyDescent="0.2">
      <c r="A3" s="407" t="s">
        <v>72</v>
      </c>
      <c r="B3" s="410" t="s">
        <v>39</v>
      </c>
      <c r="C3" s="413" t="s">
        <v>71</v>
      </c>
      <c r="D3" s="281" t="s">
        <v>70</v>
      </c>
      <c r="E3" s="281"/>
      <c r="F3" s="284"/>
      <c r="G3" s="280"/>
      <c r="H3" s="283"/>
      <c r="I3" s="281" t="s">
        <v>69</v>
      </c>
      <c r="J3" s="281"/>
      <c r="K3" s="280"/>
      <c r="L3" s="280"/>
      <c r="M3" s="283"/>
      <c r="N3" s="281" t="s">
        <v>68</v>
      </c>
      <c r="O3" s="280"/>
      <c r="P3" s="282"/>
      <c r="Q3" s="281" t="s">
        <v>67</v>
      </c>
      <c r="R3" s="280"/>
      <c r="S3" s="282"/>
      <c r="T3" s="281" t="s">
        <v>128</v>
      </c>
      <c r="U3" s="280"/>
      <c r="V3" s="282"/>
      <c r="W3" s="281" t="s">
        <v>65</v>
      </c>
      <c r="X3" s="280"/>
      <c r="Y3" s="279"/>
      <c r="Z3" s="415" t="s">
        <v>114</v>
      </c>
      <c r="AA3" s="397"/>
      <c r="AB3" s="394" t="s">
        <v>62</v>
      </c>
      <c r="AC3" s="396" t="s">
        <v>113</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53</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91.507499999999993</v>
      </c>
      <c r="O6" s="88">
        <v>189</v>
      </c>
      <c r="P6" s="240">
        <f t="shared" ref="P6:P17" si="3">N6-O6</f>
        <v>-97.492500000000007</v>
      </c>
      <c r="Q6" s="239">
        <v>1.875</v>
      </c>
      <c r="R6" s="88">
        <v>4.3849999999999998</v>
      </c>
      <c r="S6" s="240">
        <f t="shared" ref="S6:S17" si="4">Q6-R6</f>
        <v>-2.5099999999999998</v>
      </c>
      <c r="T6" s="239">
        <v>0</v>
      </c>
      <c r="U6" s="88">
        <v>0</v>
      </c>
      <c r="V6" s="240">
        <f t="shared" ref="V6:V17" si="5">T6-U6</f>
        <v>0</v>
      </c>
      <c r="W6" s="239">
        <v>0</v>
      </c>
      <c r="X6" s="88">
        <v>0</v>
      </c>
      <c r="Y6" s="238">
        <f t="shared" ref="Y6:Y17" si="6">W6-X6</f>
        <v>0</v>
      </c>
      <c r="Z6" s="92">
        <v>93.382499999999993</v>
      </c>
      <c r="AA6" s="237">
        <v>8.3304070599279009E-3</v>
      </c>
      <c r="AB6" s="236">
        <f t="shared" ref="AB6:AB50" si="7">IFERROR(D6/Z6,1)</f>
        <v>0</v>
      </c>
      <c r="AC6" s="235">
        <v>193.38499999999999</v>
      </c>
      <c r="AD6" s="234">
        <v>1.7251366911551481E-2</v>
      </c>
      <c r="AE6" s="233">
        <f t="shared" ref="AE6:AE50" si="8">IFERROR(F6/AC6,1)</f>
        <v>0</v>
      </c>
      <c r="AF6" s="232">
        <f t="shared" ref="AF6:AF17" si="9">Z6-AC6</f>
        <v>-100.0025</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179.29749999999999</v>
      </c>
      <c r="O7" s="66">
        <v>91.017499999999998</v>
      </c>
      <c r="P7" s="211">
        <f t="shared" si="3"/>
        <v>88.279999999999987</v>
      </c>
      <c r="Q7" s="210">
        <v>6.2249999999999996</v>
      </c>
      <c r="R7" s="66">
        <v>3.21</v>
      </c>
      <c r="S7" s="211">
        <f t="shared" si="4"/>
        <v>3.0149999999999997</v>
      </c>
      <c r="T7" s="210">
        <v>557.80000000000007</v>
      </c>
      <c r="U7" s="66">
        <v>0</v>
      </c>
      <c r="V7" s="211">
        <f t="shared" si="5"/>
        <v>557.80000000000007</v>
      </c>
      <c r="W7" s="210">
        <v>0</v>
      </c>
      <c r="X7" s="66">
        <v>0</v>
      </c>
      <c r="Y7" s="209">
        <f t="shared" si="6"/>
        <v>0</v>
      </c>
      <c r="Z7" s="70">
        <v>743.32249999999999</v>
      </c>
      <c r="AA7" s="208">
        <v>6.6309843940816085E-2</v>
      </c>
      <c r="AB7" s="207">
        <f t="shared" si="7"/>
        <v>0</v>
      </c>
      <c r="AC7" s="206">
        <v>94.227499999999992</v>
      </c>
      <c r="AD7" s="205">
        <v>8.4057872930073021E-3</v>
      </c>
      <c r="AE7" s="204">
        <f t="shared" si="8"/>
        <v>0</v>
      </c>
      <c r="AF7" s="203">
        <f t="shared" si="9"/>
        <v>649.09500000000003</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209.31499999999997</v>
      </c>
      <c r="O8" s="77">
        <v>222.35499999999996</v>
      </c>
      <c r="P8" s="226">
        <f t="shared" si="3"/>
        <v>-13.039999999999992</v>
      </c>
      <c r="Q8" s="225">
        <v>148.94749999999999</v>
      </c>
      <c r="R8" s="77">
        <v>5.4500000000000064</v>
      </c>
      <c r="S8" s="226">
        <f t="shared" si="4"/>
        <v>143.49749999999997</v>
      </c>
      <c r="T8" s="225">
        <v>518.30250000000001</v>
      </c>
      <c r="U8" s="77">
        <v>153.55500000000001</v>
      </c>
      <c r="V8" s="226">
        <f t="shared" si="5"/>
        <v>364.7475</v>
      </c>
      <c r="W8" s="225">
        <v>0</v>
      </c>
      <c r="X8" s="77">
        <v>0</v>
      </c>
      <c r="Y8" s="224">
        <f t="shared" si="6"/>
        <v>0</v>
      </c>
      <c r="Z8" s="81">
        <v>876.56499999999994</v>
      </c>
      <c r="AA8" s="223">
        <v>7.8196056696765465E-2</v>
      </c>
      <c r="AB8" s="222">
        <f t="shared" si="7"/>
        <v>0</v>
      </c>
      <c r="AC8" s="221">
        <v>381.36</v>
      </c>
      <c r="AD8" s="220">
        <v>3.4020121960799822E-2</v>
      </c>
      <c r="AE8" s="219">
        <f t="shared" si="8"/>
        <v>0</v>
      </c>
      <c r="AF8" s="218">
        <f t="shared" si="9"/>
        <v>495.20499999999993</v>
      </c>
    </row>
    <row r="9" spans="1:33" ht="15" x14ac:dyDescent="0.2">
      <c r="A9" s="405"/>
      <c r="B9" s="201" t="s">
        <v>19</v>
      </c>
      <c r="C9" s="200">
        <f t="shared" si="0"/>
        <v>0.65650737411004367</v>
      </c>
      <c r="D9" s="195">
        <v>107.00581099999999</v>
      </c>
      <c r="E9" s="199">
        <v>9.5457067802608691E-3</v>
      </c>
      <c r="F9" s="191">
        <v>122.82033100000001</v>
      </c>
      <c r="G9" s="198">
        <v>1.0956478497707686E-2</v>
      </c>
      <c r="H9" s="197">
        <f t="shared" si="1"/>
        <v>-15.814520000000016</v>
      </c>
      <c r="I9" s="195">
        <v>162.99254999999999</v>
      </c>
      <c r="J9" s="199">
        <v>1.4540136419946472E-2</v>
      </c>
      <c r="K9" s="191">
        <v>192.81344846153846</v>
      </c>
      <c r="L9" s="198">
        <v>1.7200380302978626E-2</v>
      </c>
      <c r="M9" s="197">
        <f t="shared" si="2"/>
        <v>-29.820898461538462</v>
      </c>
      <c r="N9" s="195">
        <v>2146.5674999999992</v>
      </c>
      <c r="O9" s="54">
        <v>1975.1474999999991</v>
      </c>
      <c r="P9" s="196">
        <f t="shared" si="3"/>
        <v>171.42000000000007</v>
      </c>
      <c r="Q9" s="195">
        <v>189.05750000000006</v>
      </c>
      <c r="R9" s="54">
        <v>50.417500000000004</v>
      </c>
      <c r="S9" s="196">
        <f t="shared" si="4"/>
        <v>138.64000000000004</v>
      </c>
      <c r="T9" s="195">
        <v>1918.6075000000001</v>
      </c>
      <c r="U9" s="54">
        <v>3127.3924999999999</v>
      </c>
      <c r="V9" s="196">
        <f t="shared" si="5"/>
        <v>-1208.7849999999999</v>
      </c>
      <c r="W9" s="195">
        <v>0</v>
      </c>
      <c r="X9" s="54">
        <v>0</v>
      </c>
      <c r="Y9" s="194">
        <f t="shared" si="6"/>
        <v>0</v>
      </c>
      <c r="Z9" s="58">
        <v>4254.2324999999992</v>
      </c>
      <c r="AA9" s="193">
        <v>0.37950888498995766</v>
      </c>
      <c r="AB9" s="192">
        <f t="shared" si="7"/>
        <v>2.5152788663995212E-2</v>
      </c>
      <c r="AC9" s="191">
        <v>5152.9574999999986</v>
      </c>
      <c r="AD9" s="190">
        <v>0.45968177734638688</v>
      </c>
      <c r="AE9" s="189">
        <f t="shared" si="8"/>
        <v>2.383492023755291E-2</v>
      </c>
      <c r="AF9" s="188">
        <f t="shared" si="9"/>
        <v>-898.72499999999945</v>
      </c>
    </row>
    <row r="10" spans="1:33" ht="15" x14ac:dyDescent="0.2">
      <c r="A10" s="405"/>
      <c r="B10" s="217" t="s">
        <v>18</v>
      </c>
      <c r="C10" s="215">
        <f t="shared" si="0"/>
        <v>0.6771462029843931</v>
      </c>
      <c r="D10" s="210">
        <v>334.95246899999995</v>
      </c>
      <c r="E10" s="214">
        <v>2.9880228227964354E-2</v>
      </c>
      <c r="F10" s="206">
        <v>421.11001874999999</v>
      </c>
      <c r="G10" s="213">
        <v>3.7566116521894531E-2</v>
      </c>
      <c r="H10" s="212">
        <f t="shared" si="1"/>
        <v>-86.157549750000044</v>
      </c>
      <c r="I10" s="210">
        <v>494.65310079826281</v>
      </c>
      <c r="J10" s="214">
        <v>4.4126701288839734E-2</v>
      </c>
      <c r="K10" s="206">
        <v>624.14766103906879</v>
      </c>
      <c r="L10" s="213">
        <v>5.5678570248838544E-2</v>
      </c>
      <c r="M10" s="212">
        <f t="shared" si="2"/>
        <v>-129.49456024080598</v>
      </c>
      <c r="N10" s="210">
        <v>9798.5558079802922</v>
      </c>
      <c r="O10" s="66">
        <v>5734.14</v>
      </c>
      <c r="P10" s="211">
        <f t="shared" si="3"/>
        <v>4064.4158079802919</v>
      </c>
      <c r="Q10" s="210">
        <v>139.69200406423823</v>
      </c>
      <c r="R10" s="66">
        <v>36.952499999999993</v>
      </c>
      <c r="S10" s="211">
        <f t="shared" si="4"/>
        <v>102.73950406423825</v>
      </c>
      <c r="T10" s="210">
        <v>642.14249999999993</v>
      </c>
      <c r="U10" s="66">
        <v>1520.0350000000001</v>
      </c>
      <c r="V10" s="211">
        <f t="shared" si="5"/>
        <v>-877.89250000000015</v>
      </c>
      <c r="W10" s="210">
        <v>0</v>
      </c>
      <c r="X10" s="66">
        <v>0</v>
      </c>
      <c r="Y10" s="209">
        <f t="shared" si="6"/>
        <v>0</v>
      </c>
      <c r="Z10" s="70">
        <v>10580.39031204453</v>
      </c>
      <c r="AA10" s="208">
        <v>0.94384877415199342</v>
      </c>
      <c r="AB10" s="207">
        <f t="shared" si="7"/>
        <v>3.1657855629266901E-2</v>
      </c>
      <c r="AC10" s="206">
        <v>7291.1275000000005</v>
      </c>
      <c r="AD10" s="205">
        <v>0.6504222959454099</v>
      </c>
      <c r="AE10" s="204">
        <f t="shared" si="8"/>
        <v>5.7756501823620555E-2</v>
      </c>
      <c r="AF10" s="203">
        <f t="shared" si="9"/>
        <v>3289.2628120445297</v>
      </c>
    </row>
    <row r="11" spans="1:33" ht="15" x14ac:dyDescent="0.2">
      <c r="A11" s="405"/>
      <c r="B11" s="217" t="s">
        <v>17</v>
      </c>
      <c r="C11" s="215">
        <f t="shared" si="0"/>
        <v>0.71616570000713475</v>
      </c>
      <c r="D11" s="210">
        <v>1215.59700825</v>
      </c>
      <c r="E11" s="214">
        <v>0.10844020988464687</v>
      </c>
      <c r="F11" s="206">
        <v>1348.7538070000001</v>
      </c>
      <c r="G11" s="213">
        <v>0.12031877755725054</v>
      </c>
      <c r="H11" s="212">
        <f t="shared" si="1"/>
        <v>-133.15679875000001</v>
      </c>
      <c r="I11" s="210">
        <v>1697.3683719255052</v>
      </c>
      <c r="J11" s="214">
        <v>0.15141776530706028</v>
      </c>
      <c r="K11" s="206">
        <v>1878.3118015264054</v>
      </c>
      <c r="L11" s="213">
        <v>0.16755925259161406</v>
      </c>
      <c r="M11" s="212">
        <f t="shared" si="2"/>
        <v>-180.94342960090012</v>
      </c>
      <c r="N11" s="210">
        <v>13194.100474110717</v>
      </c>
      <c r="O11" s="66">
        <v>6800.3274999999985</v>
      </c>
      <c r="P11" s="211">
        <f t="shared" si="3"/>
        <v>6393.7729741107187</v>
      </c>
      <c r="Q11" s="210">
        <v>126.18238156036065</v>
      </c>
      <c r="R11" s="66">
        <v>203.70000000000039</v>
      </c>
      <c r="S11" s="211">
        <f t="shared" si="4"/>
        <v>-77.517618439639733</v>
      </c>
      <c r="T11" s="210">
        <v>7109.9174999999996</v>
      </c>
      <c r="U11" s="66">
        <v>6210.8600000000006</v>
      </c>
      <c r="V11" s="211">
        <f t="shared" si="5"/>
        <v>899.05749999999898</v>
      </c>
      <c r="W11" s="210">
        <v>0</v>
      </c>
      <c r="X11" s="66">
        <v>996.61750000000006</v>
      </c>
      <c r="Y11" s="209">
        <f t="shared" si="6"/>
        <v>-996.61750000000006</v>
      </c>
      <c r="Z11" s="70">
        <v>20430.200355671077</v>
      </c>
      <c r="AA11" s="208">
        <v>1.8225244053074598</v>
      </c>
      <c r="AB11" s="207">
        <f t="shared" si="7"/>
        <v>5.9500004262688054E-2</v>
      </c>
      <c r="AC11" s="206">
        <v>14211.505000000001</v>
      </c>
      <c r="AD11" s="205">
        <v>1.2677709601072911</v>
      </c>
      <c r="AE11" s="204">
        <f t="shared" si="8"/>
        <v>9.490576874159351E-2</v>
      </c>
      <c r="AF11" s="203">
        <f t="shared" si="9"/>
        <v>6218.695355671076</v>
      </c>
    </row>
    <row r="12" spans="1:33" ht="15" x14ac:dyDescent="0.2">
      <c r="A12" s="405"/>
      <c r="B12" s="217" t="s">
        <v>16</v>
      </c>
      <c r="C12" s="215">
        <f t="shared" si="0"/>
        <v>0.7150302745116075</v>
      </c>
      <c r="D12" s="210">
        <v>2472.2414829999998</v>
      </c>
      <c r="E12" s="214">
        <v>0.22054215622659304</v>
      </c>
      <c r="F12" s="206">
        <v>2837.7359177500002</v>
      </c>
      <c r="G12" s="213">
        <v>0.25314695304803131</v>
      </c>
      <c r="H12" s="212">
        <f t="shared" si="1"/>
        <v>-365.49443475000044</v>
      </c>
      <c r="I12" s="210">
        <v>3457.5339969886359</v>
      </c>
      <c r="J12" s="214">
        <v>0.30843750829603905</v>
      </c>
      <c r="K12" s="206">
        <v>3950.1822289198503</v>
      </c>
      <c r="L12" s="213">
        <v>0.35238536080144062</v>
      </c>
      <c r="M12" s="212">
        <f t="shared" si="2"/>
        <v>-492.64823193121447</v>
      </c>
      <c r="N12" s="210">
        <v>10844.812697529424</v>
      </c>
      <c r="O12" s="66">
        <v>3233.150000000001</v>
      </c>
      <c r="P12" s="211">
        <f t="shared" si="3"/>
        <v>7611.6626975294221</v>
      </c>
      <c r="Q12" s="210">
        <v>196.82262499605039</v>
      </c>
      <c r="R12" s="66">
        <v>340.25249999999875</v>
      </c>
      <c r="S12" s="211">
        <f t="shared" si="4"/>
        <v>-143.42987500394835</v>
      </c>
      <c r="T12" s="210">
        <v>9502.2924999999996</v>
      </c>
      <c r="U12" s="66">
        <v>12060.414999999999</v>
      </c>
      <c r="V12" s="211">
        <f t="shared" si="5"/>
        <v>-2558.1224999999995</v>
      </c>
      <c r="W12" s="210">
        <v>0</v>
      </c>
      <c r="X12" s="66">
        <v>0</v>
      </c>
      <c r="Y12" s="209">
        <f t="shared" si="6"/>
        <v>0</v>
      </c>
      <c r="Z12" s="70">
        <v>20543.927822525475</v>
      </c>
      <c r="AA12" s="208">
        <v>1.8326697333163651</v>
      </c>
      <c r="AB12" s="207">
        <f t="shared" si="7"/>
        <v>0.12033928002264982</v>
      </c>
      <c r="AC12" s="206">
        <v>15633.817499999999</v>
      </c>
      <c r="AD12" s="205">
        <v>1.3946517150799416</v>
      </c>
      <c r="AE12" s="204">
        <f t="shared" si="8"/>
        <v>0.18151266750747222</v>
      </c>
      <c r="AF12" s="203">
        <f t="shared" si="9"/>
        <v>4910.1103225254756</v>
      </c>
    </row>
    <row r="13" spans="1:33" ht="15" x14ac:dyDescent="0.2">
      <c r="A13" s="405"/>
      <c r="B13" s="217" t="s">
        <v>15</v>
      </c>
      <c r="C13" s="215">
        <f t="shared" si="0"/>
        <v>0.76315048050068035</v>
      </c>
      <c r="D13" s="210">
        <v>2347.9767032499999</v>
      </c>
      <c r="E13" s="214">
        <v>0.20945682226648504</v>
      </c>
      <c r="F13" s="206">
        <v>2296.0274300000001</v>
      </c>
      <c r="G13" s="213">
        <v>0.20482256449009276</v>
      </c>
      <c r="H13" s="212">
        <f t="shared" si="1"/>
        <v>51.949273249999806</v>
      </c>
      <c r="I13" s="210">
        <v>3076.6890190641852</v>
      </c>
      <c r="J13" s="214">
        <v>0.27446333012732516</v>
      </c>
      <c r="K13" s="206">
        <v>3006.1852732504931</v>
      </c>
      <c r="L13" s="213">
        <v>0.26817387673783855</v>
      </c>
      <c r="M13" s="212">
        <f t="shared" si="2"/>
        <v>70.503745813692149</v>
      </c>
      <c r="N13" s="210">
        <v>2745.9696385747825</v>
      </c>
      <c r="O13" s="66">
        <v>2984.8849999999993</v>
      </c>
      <c r="P13" s="211">
        <f t="shared" si="3"/>
        <v>-238.91536142521682</v>
      </c>
      <c r="Q13" s="210">
        <v>225.58499999999998</v>
      </c>
      <c r="R13" s="66">
        <v>349.40249999999969</v>
      </c>
      <c r="S13" s="211">
        <f t="shared" si="4"/>
        <v>-123.81749999999971</v>
      </c>
      <c r="T13" s="210">
        <v>11253.810000000001</v>
      </c>
      <c r="U13" s="66">
        <v>9181.9200000000019</v>
      </c>
      <c r="V13" s="211">
        <f t="shared" si="5"/>
        <v>2071.8899999999994</v>
      </c>
      <c r="W13" s="210">
        <v>3303.7325000000001</v>
      </c>
      <c r="X13" s="66">
        <v>3571</v>
      </c>
      <c r="Y13" s="209">
        <f t="shared" si="6"/>
        <v>-267.26749999999993</v>
      </c>
      <c r="Z13" s="70">
        <v>17529.097138574783</v>
      </c>
      <c r="AA13" s="208">
        <v>1.5637246224650803</v>
      </c>
      <c r="AB13" s="207">
        <f t="shared" si="7"/>
        <v>0.13394738386628074</v>
      </c>
      <c r="AC13" s="206">
        <v>16087.2075</v>
      </c>
      <c r="AD13" s="205">
        <v>1.4350974437767297</v>
      </c>
      <c r="AE13" s="204">
        <f t="shared" si="8"/>
        <v>0.14272380274823956</v>
      </c>
      <c r="AF13" s="203">
        <f t="shared" si="9"/>
        <v>1441.889638574783</v>
      </c>
    </row>
    <row r="14" spans="1:33" ht="15" x14ac:dyDescent="0.2">
      <c r="A14" s="405"/>
      <c r="B14" s="216" t="s">
        <v>14</v>
      </c>
      <c r="C14" s="215">
        <f t="shared" si="0"/>
        <v>0.75974843191126928</v>
      </c>
      <c r="D14" s="210">
        <v>873.49145075000001</v>
      </c>
      <c r="E14" s="214">
        <v>7.792187345717308E-2</v>
      </c>
      <c r="F14" s="206">
        <v>1062.440601</v>
      </c>
      <c r="G14" s="213">
        <v>9.4777529951031725E-2</v>
      </c>
      <c r="H14" s="212">
        <f t="shared" si="1"/>
        <v>-188.94915025</v>
      </c>
      <c r="I14" s="210">
        <v>1149.7114229674576</v>
      </c>
      <c r="J14" s="214">
        <v>0.10256273021998621</v>
      </c>
      <c r="K14" s="206">
        <v>1392.2394465817001</v>
      </c>
      <c r="L14" s="213">
        <v>0.12419801702156986</v>
      </c>
      <c r="M14" s="212">
        <f t="shared" si="2"/>
        <v>-242.52802361424256</v>
      </c>
      <c r="N14" s="210">
        <v>1299.0724470412051</v>
      </c>
      <c r="O14" s="66">
        <v>1527.1424999999995</v>
      </c>
      <c r="P14" s="211">
        <f t="shared" si="3"/>
        <v>-228.07005295879435</v>
      </c>
      <c r="Q14" s="210">
        <v>164.15000000000003</v>
      </c>
      <c r="R14" s="66">
        <v>231.26250000000022</v>
      </c>
      <c r="S14" s="211">
        <f t="shared" si="4"/>
        <v>-67.112500000000182</v>
      </c>
      <c r="T14" s="210">
        <v>4614.3074999999999</v>
      </c>
      <c r="U14" s="66">
        <v>5735.9025000000001</v>
      </c>
      <c r="V14" s="211">
        <f t="shared" si="5"/>
        <v>-1121.5950000000003</v>
      </c>
      <c r="W14" s="210">
        <v>0</v>
      </c>
      <c r="X14" s="66">
        <v>741.3950000000001</v>
      </c>
      <c r="Y14" s="209">
        <f t="shared" si="6"/>
        <v>-741.3950000000001</v>
      </c>
      <c r="Z14" s="70">
        <v>6077.5299470412047</v>
      </c>
      <c r="AA14" s="208">
        <v>0.54216045166658955</v>
      </c>
      <c r="AB14" s="207">
        <f t="shared" si="7"/>
        <v>0.14372474646138966</v>
      </c>
      <c r="AC14" s="206">
        <v>8235.7024999999994</v>
      </c>
      <c r="AD14" s="205">
        <v>0.7346853458224879</v>
      </c>
      <c r="AE14" s="204">
        <f t="shared" si="8"/>
        <v>0.12900424717867118</v>
      </c>
      <c r="AF14" s="203">
        <f t="shared" si="9"/>
        <v>-2158.1725529587948</v>
      </c>
    </row>
    <row r="15" spans="1:33" ht="15" x14ac:dyDescent="0.2">
      <c r="A15" s="405"/>
      <c r="B15" s="202" t="s">
        <v>13</v>
      </c>
      <c r="C15" s="158">
        <f t="shared" si="0"/>
        <v>0.72440896309207103</v>
      </c>
      <c r="D15" s="153">
        <v>50.878277250000004</v>
      </c>
      <c r="E15" s="157">
        <v>4.5387172114729115E-3</v>
      </c>
      <c r="F15" s="149">
        <v>0</v>
      </c>
      <c r="G15" s="156">
        <v>0</v>
      </c>
      <c r="H15" s="155">
        <f t="shared" si="1"/>
        <v>50.878277250000004</v>
      </c>
      <c r="I15" s="153">
        <v>70.234190688131321</v>
      </c>
      <c r="J15" s="157">
        <v>6.265407308186562E-3</v>
      </c>
      <c r="K15" s="149">
        <v>0</v>
      </c>
      <c r="L15" s="156">
        <v>0</v>
      </c>
      <c r="M15" s="155">
        <f t="shared" si="2"/>
        <v>70.234190688131321</v>
      </c>
      <c r="N15" s="153">
        <v>732.73042947294584</v>
      </c>
      <c r="O15" s="21">
        <v>843.87000000000012</v>
      </c>
      <c r="P15" s="154">
        <f t="shared" si="3"/>
        <v>-111.13957052705427</v>
      </c>
      <c r="Q15" s="153">
        <v>178.93</v>
      </c>
      <c r="R15" s="21">
        <v>38.532499999999999</v>
      </c>
      <c r="S15" s="154">
        <f t="shared" si="4"/>
        <v>140.39750000000001</v>
      </c>
      <c r="T15" s="153">
        <v>1302.125</v>
      </c>
      <c r="U15" s="21">
        <v>517.89250000000004</v>
      </c>
      <c r="V15" s="154">
        <f t="shared" si="5"/>
        <v>784.23249999999996</v>
      </c>
      <c r="W15" s="153">
        <v>0</v>
      </c>
      <c r="X15" s="21">
        <v>0</v>
      </c>
      <c r="Y15" s="152">
        <f t="shared" si="6"/>
        <v>0</v>
      </c>
      <c r="Z15" s="25">
        <v>2213.7854294729459</v>
      </c>
      <c r="AA15" s="151">
        <v>0.19748597189887773</v>
      </c>
      <c r="AB15" s="150">
        <f t="shared" si="7"/>
        <v>2.298247904816729E-2</v>
      </c>
      <c r="AC15" s="149">
        <v>1400.2950000000001</v>
      </c>
      <c r="AD15" s="148">
        <v>0.12491663174191889</v>
      </c>
      <c r="AE15" s="147">
        <f t="shared" si="8"/>
        <v>0</v>
      </c>
      <c r="AF15" s="146">
        <f t="shared" si="9"/>
        <v>813.49042947294583</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763.08499999999981</v>
      </c>
      <c r="O16" s="54">
        <v>256.32750000000004</v>
      </c>
      <c r="P16" s="196">
        <f t="shared" si="3"/>
        <v>506.75749999999977</v>
      </c>
      <c r="Q16" s="195">
        <v>178.30500000000001</v>
      </c>
      <c r="R16" s="54">
        <v>1.5275000000000003</v>
      </c>
      <c r="S16" s="196">
        <f t="shared" si="4"/>
        <v>176.7775</v>
      </c>
      <c r="T16" s="195">
        <v>136.07999999999998</v>
      </c>
      <c r="U16" s="54">
        <v>0</v>
      </c>
      <c r="V16" s="196">
        <f t="shared" si="5"/>
        <v>136.07999999999998</v>
      </c>
      <c r="W16" s="195">
        <v>0</v>
      </c>
      <c r="X16" s="54">
        <v>0</v>
      </c>
      <c r="Y16" s="194">
        <f t="shared" si="6"/>
        <v>0</v>
      </c>
      <c r="Z16" s="58">
        <v>1077.4699999999998</v>
      </c>
      <c r="AA16" s="193">
        <v>9.6118263002816534E-2</v>
      </c>
      <c r="AB16" s="192">
        <f t="shared" si="7"/>
        <v>0</v>
      </c>
      <c r="AC16" s="191">
        <v>257.85500000000002</v>
      </c>
      <c r="AD16" s="190">
        <v>2.3002565943470835E-2</v>
      </c>
      <c r="AE16" s="189">
        <f t="shared" si="8"/>
        <v>0</v>
      </c>
      <c r="AF16" s="188">
        <f t="shared" si="9"/>
        <v>819.61499999999978</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83.725000000000009</v>
      </c>
      <c r="O17" s="43">
        <v>145.73999999999998</v>
      </c>
      <c r="P17" s="182">
        <f t="shared" si="3"/>
        <v>-62.014999999999972</v>
      </c>
      <c r="Q17" s="181">
        <v>4.32</v>
      </c>
      <c r="R17" s="43">
        <v>2.92</v>
      </c>
      <c r="S17" s="182">
        <f t="shared" si="4"/>
        <v>1.4000000000000004</v>
      </c>
      <c r="T17" s="181">
        <v>4.6524999999999999</v>
      </c>
      <c r="U17" s="43">
        <v>0</v>
      </c>
      <c r="V17" s="182">
        <f t="shared" si="5"/>
        <v>4.6524999999999999</v>
      </c>
      <c r="W17" s="181">
        <v>0</v>
      </c>
      <c r="X17" s="43">
        <v>0</v>
      </c>
      <c r="Y17" s="180">
        <f t="shared" si="6"/>
        <v>0</v>
      </c>
      <c r="Z17" s="47">
        <v>92.697500000000019</v>
      </c>
      <c r="AA17" s="179">
        <v>8.2693000127183024E-3</v>
      </c>
      <c r="AB17" s="178">
        <f t="shared" si="7"/>
        <v>0</v>
      </c>
      <c r="AC17" s="177">
        <v>148.65999999999997</v>
      </c>
      <c r="AD17" s="176">
        <v>1.3261567365986208E-2</v>
      </c>
      <c r="AE17" s="175">
        <f t="shared" si="8"/>
        <v>0</v>
      </c>
      <c r="AF17" s="174">
        <f t="shared" si="9"/>
        <v>-55.962499999999949</v>
      </c>
    </row>
    <row r="18" spans="1:32" ht="15" x14ac:dyDescent="0.2">
      <c r="A18" s="405"/>
      <c r="B18" s="173" t="s">
        <v>10</v>
      </c>
      <c r="C18" s="172">
        <f t="shared" si="0"/>
        <v>0.73221975079450285</v>
      </c>
      <c r="D18" s="167">
        <f>SUM(D6:D17)</f>
        <v>7402.1432024999995</v>
      </c>
      <c r="E18" s="171">
        <v>0.66032571405459617</v>
      </c>
      <c r="F18" s="163">
        <f>SUM(F6:F17)</f>
        <v>8088.8881055000002</v>
      </c>
      <c r="G18" s="170">
        <v>0.72158842006600854</v>
      </c>
      <c r="H18" s="169">
        <f>SUM(H6:H17)</f>
        <v>-686.7449030000007</v>
      </c>
      <c r="I18" s="167">
        <f>SUM(I6:I17)</f>
        <v>10109.182652432177</v>
      </c>
      <c r="J18" s="171">
        <v>0.90181357896738334</v>
      </c>
      <c r="K18" s="163">
        <f>SUM(K6:K17)</f>
        <v>11043.879859779056</v>
      </c>
      <c r="L18" s="170">
        <v>0.98519545770428019</v>
      </c>
      <c r="M18" s="169">
        <f t="shared" ref="M18:Z18" si="10">SUM(M6:M17)</f>
        <v>-934.69720734687814</v>
      </c>
      <c r="N18" s="167">
        <f t="shared" si="10"/>
        <v>42088.738994709362</v>
      </c>
      <c r="O18" s="32">
        <f t="shared" si="10"/>
        <v>24003.102499999997</v>
      </c>
      <c r="P18" s="168">
        <f t="shared" si="10"/>
        <v>18085.636494709368</v>
      </c>
      <c r="Q18" s="167">
        <f t="shared" si="10"/>
        <v>1560.0920106206495</v>
      </c>
      <c r="R18" s="32">
        <f t="shared" si="10"/>
        <v>1268.0124999999991</v>
      </c>
      <c r="S18" s="168">
        <f t="shared" si="10"/>
        <v>292.07951062065024</v>
      </c>
      <c r="T18" s="167">
        <f t="shared" si="10"/>
        <v>37560.037499999999</v>
      </c>
      <c r="U18" s="32">
        <f t="shared" si="10"/>
        <v>38507.972500000003</v>
      </c>
      <c r="V18" s="168">
        <f t="shared" si="10"/>
        <v>-947.93500000000142</v>
      </c>
      <c r="W18" s="167">
        <f t="shared" si="10"/>
        <v>3303.7325000000001</v>
      </c>
      <c r="X18" s="32">
        <f t="shared" si="10"/>
        <v>5309.0125000000007</v>
      </c>
      <c r="Y18" s="166">
        <f t="shared" si="10"/>
        <v>-2005.2800000000002</v>
      </c>
      <c r="Z18" s="36">
        <f t="shared" si="10"/>
        <v>84512.601005330012</v>
      </c>
      <c r="AA18" s="165">
        <v>7.5391467145093678</v>
      </c>
      <c r="AB18" s="164">
        <f t="shared" si="7"/>
        <v>8.7586266597488388E-2</v>
      </c>
      <c r="AC18" s="163">
        <f>SUM(AC6:AC17)</f>
        <v>69088.099999999991</v>
      </c>
      <c r="AD18" s="162">
        <v>6.1631675792949805</v>
      </c>
      <c r="AE18" s="161">
        <f t="shared" si="8"/>
        <v>0.11708077231100582</v>
      </c>
      <c r="AF18" s="160">
        <f>SUM(AF6:AF17)</f>
        <v>15424.501005330016</v>
      </c>
    </row>
    <row r="19" spans="1:32" ht="15" x14ac:dyDescent="0.2">
      <c r="A19" s="405"/>
      <c r="B19" s="159" t="s">
        <v>9</v>
      </c>
      <c r="C19" s="158">
        <f t="shared" si="0"/>
        <v>0.73227439639359204</v>
      </c>
      <c r="D19" s="153">
        <f>SUM(D9:D14)</f>
        <v>7351.2649252499996</v>
      </c>
      <c r="E19" s="157">
        <v>0.29671764387083804</v>
      </c>
      <c r="F19" s="149">
        <f>SUM(F9:F14)</f>
        <v>8088.8881055000002</v>
      </c>
      <c r="G19" s="156">
        <v>0.3264901815734807</v>
      </c>
      <c r="H19" s="155">
        <f>SUM(H9:H14)</f>
        <v>-737.6231802500007</v>
      </c>
      <c r="I19" s="153">
        <f>SUM(I9:I14)</f>
        <v>10038.948461744045</v>
      </c>
      <c r="J19" s="157">
        <v>0.40520007982274792</v>
      </c>
      <c r="K19" s="149">
        <f>SUM(K9:K14)</f>
        <v>11043.879859779056</v>
      </c>
      <c r="L19" s="156">
        <v>0.44576192594916469</v>
      </c>
      <c r="M19" s="155">
        <f t="shared" ref="M19:Z19" si="11">SUM(M9:M14)</f>
        <v>-1004.9313980350095</v>
      </c>
      <c r="N19" s="153">
        <f t="shared" si="11"/>
        <v>40029.078565236414</v>
      </c>
      <c r="O19" s="21">
        <f t="shared" si="11"/>
        <v>22254.792499999996</v>
      </c>
      <c r="P19" s="154">
        <f t="shared" si="11"/>
        <v>17774.286065236418</v>
      </c>
      <c r="Q19" s="153">
        <f t="shared" si="11"/>
        <v>1041.4895106206495</v>
      </c>
      <c r="R19" s="21">
        <f t="shared" si="11"/>
        <v>1211.987499999999</v>
      </c>
      <c r="S19" s="154">
        <f t="shared" si="11"/>
        <v>-170.49798937934969</v>
      </c>
      <c r="T19" s="153">
        <f t="shared" si="11"/>
        <v>35041.077499999999</v>
      </c>
      <c r="U19" s="21">
        <f t="shared" si="11"/>
        <v>37836.525000000001</v>
      </c>
      <c r="V19" s="154">
        <f t="shared" si="11"/>
        <v>-2795.4475000000011</v>
      </c>
      <c r="W19" s="153">
        <f t="shared" si="11"/>
        <v>3303.7325000000001</v>
      </c>
      <c r="X19" s="21">
        <f t="shared" si="11"/>
        <v>5309.0125000000007</v>
      </c>
      <c r="Y19" s="152">
        <f t="shared" si="11"/>
        <v>-2005.2800000000002</v>
      </c>
      <c r="Z19" s="25">
        <f t="shared" si="11"/>
        <v>79415.378075857065</v>
      </c>
      <c r="AA19" s="151">
        <v>3.2054271080400167</v>
      </c>
      <c r="AB19" s="150">
        <f t="shared" si="7"/>
        <v>9.2567272276008278E-2</v>
      </c>
      <c r="AC19" s="149">
        <f>SUM(AC9:AC14)</f>
        <v>66612.317500000005</v>
      </c>
      <c r="AD19" s="148">
        <v>2.6886597208357621</v>
      </c>
      <c r="AE19" s="147">
        <f t="shared" si="8"/>
        <v>0.12143231776165121</v>
      </c>
      <c r="AF19" s="146">
        <f>SUM(AF9:AF14)</f>
        <v>12803.060575857071</v>
      </c>
    </row>
    <row r="20" spans="1:32" ht="15.75" thickBot="1" x14ac:dyDescent="0.25">
      <c r="A20" s="406"/>
      <c r="B20" s="261" t="s">
        <v>8</v>
      </c>
      <c r="C20" s="260">
        <f t="shared" si="0"/>
        <v>0.72440896309207103</v>
      </c>
      <c r="D20" s="255">
        <f>SUM(D6:D8,D15:D17)</f>
        <v>50.878277250000004</v>
      </c>
      <c r="E20" s="259">
        <v>2.053589783980458E-3</v>
      </c>
      <c r="F20" s="249">
        <f>SUM(F6:F8,F15:F17)</f>
        <v>0</v>
      </c>
      <c r="G20" s="258">
        <v>0</v>
      </c>
      <c r="H20" s="257">
        <f>SUM(H6:H8,H15:H17)</f>
        <v>50.878277250000004</v>
      </c>
      <c r="I20" s="255">
        <f>SUM(I6:I8,I15:I17)</f>
        <v>70.234190688131321</v>
      </c>
      <c r="J20" s="259">
        <v>2.8348486678228058E-3</v>
      </c>
      <c r="K20" s="249">
        <f>SUM(K6:K8,K15:K17)</f>
        <v>0</v>
      </c>
      <c r="L20" s="258">
        <v>0</v>
      </c>
      <c r="M20" s="257">
        <f t="shared" ref="M20:Z20" si="12">SUM(M6:M8,M15:M17)</f>
        <v>70.234190688131321</v>
      </c>
      <c r="N20" s="255">
        <f t="shared" si="12"/>
        <v>2059.6604294729455</v>
      </c>
      <c r="O20" s="254">
        <f t="shared" si="12"/>
        <v>1748.3100000000002</v>
      </c>
      <c r="P20" s="256">
        <f t="shared" si="12"/>
        <v>311.35042947294551</v>
      </c>
      <c r="Q20" s="255">
        <f t="shared" si="12"/>
        <v>518.60250000000008</v>
      </c>
      <c r="R20" s="254">
        <f t="shared" si="12"/>
        <v>56.025000000000006</v>
      </c>
      <c r="S20" s="256">
        <f t="shared" si="12"/>
        <v>462.57749999999999</v>
      </c>
      <c r="T20" s="255">
        <f t="shared" si="12"/>
        <v>2518.96</v>
      </c>
      <c r="U20" s="254">
        <f t="shared" si="12"/>
        <v>671.44749999999999</v>
      </c>
      <c r="V20" s="256">
        <f t="shared" si="12"/>
        <v>1847.5125</v>
      </c>
      <c r="W20" s="255">
        <f t="shared" si="12"/>
        <v>0</v>
      </c>
      <c r="X20" s="254">
        <f t="shared" si="12"/>
        <v>0</v>
      </c>
      <c r="Y20" s="253">
        <f t="shared" si="12"/>
        <v>0</v>
      </c>
      <c r="Z20" s="252">
        <f t="shared" si="12"/>
        <v>5097.2229294729459</v>
      </c>
      <c r="AA20" s="251">
        <v>0.20573819516730163</v>
      </c>
      <c r="AB20" s="250">
        <f t="shared" si="7"/>
        <v>9.9815679937822199E-3</v>
      </c>
      <c r="AC20" s="249">
        <f>SUM(AC6:AC8,AC15:AC17)</f>
        <v>2475.7824999999998</v>
      </c>
      <c r="AD20" s="248">
        <v>9.9929516568764684E-2</v>
      </c>
      <c r="AE20" s="247">
        <f t="shared" si="8"/>
        <v>0</v>
      </c>
      <c r="AF20" s="246">
        <f>SUM(AF6:AF8,AF15:AF17)</f>
        <v>2621.4404294729452</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59.683333333333337</v>
      </c>
      <c r="O21" s="88">
        <v>108.14166666666665</v>
      </c>
      <c r="P21" s="240">
        <f t="shared" ref="P21:P32" si="15">N21-O21</f>
        <v>-48.458333333333314</v>
      </c>
      <c r="Q21" s="239">
        <v>3.4258333333333315</v>
      </c>
      <c r="R21" s="88">
        <v>3.8774999999999999</v>
      </c>
      <c r="S21" s="240">
        <f t="shared" ref="S21:S32" si="16">Q21-R21</f>
        <v>-0.45166666666666844</v>
      </c>
      <c r="T21" s="239">
        <v>0.10249999999999999</v>
      </c>
      <c r="U21" s="88">
        <v>0</v>
      </c>
      <c r="V21" s="240">
        <f t="shared" ref="V21:V32" si="17">T21-U21</f>
        <v>0.10249999999999999</v>
      </c>
      <c r="W21" s="239">
        <v>0</v>
      </c>
      <c r="X21" s="88">
        <v>0</v>
      </c>
      <c r="Y21" s="238">
        <f t="shared" ref="Y21:Y32" si="18">W21-X21</f>
        <v>0</v>
      </c>
      <c r="Z21" s="92">
        <v>63.211666666666666</v>
      </c>
      <c r="AA21" s="237">
        <v>5.6389464221862683E-3</v>
      </c>
      <c r="AB21" s="236">
        <f t="shared" si="7"/>
        <v>0</v>
      </c>
      <c r="AC21" s="235">
        <v>112.01916666666665</v>
      </c>
      <c r="AD21" s="234">
        <v>9.9929350533542096E-3</v>
      </c>
      <c r="AE21" s="233">
        <f t="shared" si="8"/>
        <v>0</v>
      </c>
      <c r="AF21" s="232">
        <f t="shared" ref="AF21:AF32" si="19">Z21-AC21</f>
        <v>-48.807499999999983</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142.44166666666661</v>
      </c>
      <c r="O22" s="66">
        <v>107.55166666666666</v>
      </c>
      <c r="P22" s="211">
        <f t="shared" si="15"/>
        <v>34.889999999999944</v>
      </c>
      <c r="Q22" s="210">
        <v>8.9150000000000027</v>
      </c>
      <c r="R22" s="66">
        <v>4.3341666666666665</v>
      </c>
      <c r="S22" s="211">
        <f t="shared" si="16"/>
        <v>4.5808333333333362</v>
      </c>
      <c r="T22" s="210">
        <v>556.0291666666667</v>
      </c>
      <c r="U22" s="66">
        <v>0</v>
      </c>
      <c r="V22" s="211">
        <f t="shared" si="17"/>
        <v>556.0291666666667</v>
      </c>
      <c r="W22" s="210">
        <v>0</v>
      </c>
      <c r="X22" s="66">
        <v>0</v>
      </c>
      <c r="Y22" s="209">
        <f t="shared" si="18"/>
        <v>0</v>
      </c>
      <c r="Z22" s="70">
        <v>707.38583333333327</v>
      </c>
      <c r="AA22" s="208">
        <v>6.3104028485990213E-2</v>
      </c>
      <c r="AB22" s="207">
        <f t="shared" si="7"/>
        <v>0</v>
      </c>
      <c r="AC22" s="206">
        <v>111.88583333333332</v>
      </c>
      <c r="AD22" s="205">
        <v>9.9810407375858032E-3</v>
      </c>
      <c r="AE22" s="204">
        <f t="shared" si="8"/>
        <v>0</v>
      </c>
      <c r="AF22" s="203">
        <f t="shared" si="19"/>
        <v>595.5</v>
      </c>
    </row>
    <row r="23" spans="1:32" ht="15" x14ac:dyDescent="0.2">
      <c r="A23" s="405"/>
      <c r="B23" s="231" t="s">
        <v>20</v>
      </c>
      <c r="C23" s="230">
        <f t="shared" si="0"/>
        <v>0.67586112541412879</v>
      </c>
      <c r="D23" s="225">
        <v>1.0231428333333332</v>
      </c>
      <c r="E23" s="229">
        <v>9.1271879443307214E-5</v>
      </c>
      <c r="F23" s="221">
        <v>0</v>
      </c>
      <c r="G23" s="228">
        <v>0</v>
      </c>
      <c r="H23" s="227">
        <f t="shared" si="13"/>
        <v>1.0231428333333332</v>
      </c>
      <c r="I23" s="225">
        <v>1.5138358974358974</v>
      </c>
      <c r="J23" s="229">
        <v>1.3504531628059102E-4</v>
      </c>
      <c r="K23" s="221">
        <v>0</v>
      </c>
      <c r="L23" s="228">
        <v>0</v>
      </c>
      <c r="M23" s="227">
        <f t="shared" si="14"/>
        <v>1.5138358974358974</v>
      </c>
      <c r="N23" s="225">
        <v>128.2983333333334</v>
      </c>
      <c r="O23" s="77">
        <v>183.84833333333333</v>
      </c>
      <c r="P23" s="226">
        <f t="shared" si="15"/>
        <v>-55.549999999999926</v>
      </c>
      <c r="Q23" s="225">
        <v>137.16750000000002</v>
      </c>
      <c r="R23" s="77">
        <v>3.0308333333333333</v>
      </c>
      <c r="S23" s="226">
        <f t="shared" si="16"/>
        <v>134.13666666666668</v>
      </c>
      <c r="T23" s="225">
        <v>311.59333333333336</v>
      </c>
      <c r="U23" s="77">
        <v>0</v>
      </c>
      <c r="V23" s="226">
        <f t="shared" si="17"/>
        <v>311.59333333333336</v>
      </c>
      <c r="W23" s="225">
        <v>0</v>
      </c>
      <c r="X23" s="77">
        <v>0</v>
      </c>
      <c r="Y23" s="224">
        <f t="shared" si="18"/>
        <v>0</v>
      </c>
      <c r="Z23" s="81">
        <v>577.05916666666678</v>
      </c>
      <c r="AA23" s="223">
        <v>5.1477929547785857E-2</v>
      </c>
      <c r="AB23" s="222">
        <f t="shared" si="7"/>
        <v>1.773029339856831E-3</v>
      </c>
      <c r="AC23" s="221">
        <v>186.87916666666666</v>
      </c>
      <c r="AD23" s="220">
        <v>1.6670998641526737E-2</v>
      </c>
      <c r="AE23" s="219">
        <f t="shared" si="8"/>
        <v>0</v>
      </c>
      <c r="AF23" s="218">
        <f t="shared" si="19"/>
        <v>390.18000000000012</v>
      </c>
    </row>
    <row r="24" spans="1:32" ht="15" x14ac:dyDescent="0.2">
      <c r="A24" s="405"/>
      <c r="B24" s="201" t="s">
        <v>19</v>
      </c>
      <c r="C24" s="200">
        <f t="shared" si="0"/>
        <v>0.66091290288886462</v>
      </c>
      <c r="D24" s="195">
        <v>122.11136183333333</v>
      </c>
      <c r="E24" s="199">
        <v>1.0893233215150703E-2</v>
      </c>
      <c r="F24" s="191">
        <v>214.49613341666668</v>
      </c>
      <c r="G24" s="198">
        <v>1.9134635564702619E-2</v>
      </c>
      <c r="H24" s="197">
        <f t="shared" si="13"/>
        <v>-92.384771583333347</v>
      </c>
      <c r="I24" s="195">
        <v>184.76165512820512</v>
      </c>
      <c r="J24" s="199">
        <v>1.6482100996267655E-2</v>
      </c>
      <c r="K24" s="191">
        <v>339.30131006410255</v>
      </c>
      <c r="L24" s="198">
        <v>3.0268176919026443E-2</v>
      </c>
      <c r="M24" s="197">
        <f t="shared" si="14"/>
        <v>-154.53965493589743</v>
      </c>
      <c r="N24" s="195">
        <v>1620.4941666666662</v>
      </c>
      <c r="O24" s="54">
        <v>1193.3608333333334</v>
      </c>
      <c r="P24" s="196">
        <f t="shared" si="15"/>
        <v>427.13333333333276</v>
      </c>
      <c r="Q24" s="195">
        <v>146.65333333333336</v>
      </c>
      <c r="R24" s="54">
        <v>17.073333333333277</v>
      </c>
      <c r="S24" s="196">
        <f t="shared" si="16"/>
        <v>129.5800000000001</v>
      </c>
      <c r="T24" s="195">
        <v>761.81916666666655</v>
      </c>
      <c r="U24" s="54">
        <v>760.68333333333339</v>
      </c>
      <c r="V24" s="196">
        <f t="shared" si="17"/>
        <v>1.135833333333153</v>
      </c>
      <c r="W24" s="195">
        <v>369.76666666666665</v>
      </c>
      <c r="X24" s="54">
        <v>972.58083333333343</v>
      </c>
      <c r="Y24" s="194">
        <f t="shared" si="18"/>
        <v>-602.81416666666678</v>
      </c>
      <c r="Z24" s="58">
        <v>2898.7333333333327</v>
      </c>
      <c r="AA24" s="193">
        <v>0.25858837174897153</v>
      </c>
      <c r="AB24" s="192">
        <f t="shared" si="7"/>
        <v>4.2125765909247728E-2</v>
      </c>
      <c r="AC24" s="191">
        <v>2943.6983333333337</v>
      </c>
      <c r="AD24" s="190">
        <v>0.26259958127701694</v>
      </c>
      <c r="AE24" s="189">
        <f t="shared" si="8"/>
        <v>7.2866207446528428E-2</v>
      </c>
      <c r="AF24" s="188">
        <f t="shared" si="19"/>
        <v>-44.965000000001055</v>
      </c>
    </row>
    <row r="25" spans="1:32" ht="15" x14ac:dyDescent="0.2">
      <c r="A25" s="405"/>
      <c r="B25" s="217" t="s">
        <v>18</v>
      </c>
      <c r="C25" s="215">
        <f t="shared" si="0"/>
        <v>0.68164959643202694</v>
      </c>
      <c r="D25" s="210">
        <v>363.71922750000004</v>
      </c>
      <c r="E25" s="214">
        <v>3.2446435045083641E-2</v>
      </c>
      <c r="F25" s="206">
        <v>555.18379741666672</v>
      </c>
      <c r="G25" s="213">
        <v>4.9526485469831606E-2</v>
      </c>
      <c r="H25" s="212">
        <f t="shared" si="13"/>
        <v>-191.46456991666668</v>
      </c>
      <c r="I25" s="210">
        <v>533.58680090742132</v>
      </c>
      <c r="J25" s="214">
        <v>4.7599874209445302E-2</v>
      </c>
      <c r="K25" s="206">
        <v>820.64300556077114</v>
      </c>
      <c r="L25" s="213">
        <v>7.3207402809562519E-2</v>
      </c>
      <c r="M25" s="212">
        <f t="shared" si="14"/>
        <v>-287.05620465334982</v>
      </c>
      <c r="N25" s="210">
        <v>9878.4183333333331</v>
      </c>
      <c r="O25" s="66">
        <v>5256.8133333333326</v>
      </c>
      <c r="P25" s="211">
        <f t="shared" si="15"/>
        <v>4621.6050000000005</v>
      </c>
      <c r="Q25" s="210">
        <v>143.21166666666667</v>
      </c>
      <c r="R25" s="66">
        <v>26.634999999999994</v>
      </c>
      <c r="S25" s="211">
        <f t="shared" si="16"/>
        <v>116.57666666666668</v>
      </c>
      <c r="T25" s="210">
        <v>965.88499999999988</v>
      </c>
      <c r="U25" s="66">
        <v>524.13499999999999</v>
      </c>
      <c r="V25" s="211">
        <f t="shared" si="17"/>
        <v>441.74999999999989</v>
      </c>
      <c r="W25" s="210">
        <v>1314.9133333333332</v>
      </c>
      <c r="X25" s="66">
        <v>1761.3024999999998</v>
      </c>
      <c r="Y25" s="209">
        <f t="shared" si="18"/>
        <v>-446.3891666666666</v>
      </c>
      <c r="Z25" s="70">
        <v>12302.428333333333</v>
      </c>
      <c r="AA25" s="208">
        <v>1.0974672539529038</v>
      </c>
      <c r="AB25" s="207">
        <f t="shared" si="7"/>
        <v>2.956483205145001E-2</v>
      </c>
      <c r="AC25" s="206">
        <v>7568.8858333333328</v>
      </c>
      <c r="AD25" s="205">
        <v>0.6752003858752097</v>
      </c>
      <c r="AE25" s="204">
        <f t="shared" si="8"/>
        <v>7.3350795565133284E-2</v>
      </c>
      <c r="AF25" s="203">
        <f t="shared" si="19"/>
        <v>4733.5425000000005</v>
      </c>
    </row>
    <row r="26" spans="1:32" ht="15" x14ac:dyDescent="0.2">
      <c r="A26" s="405"/>
      <c r="B26" s="217" t="s">
        <v>17</v>
      </c>
      <c r="C26" s="215">
        <f t="shared" si="0"/>
        <v>0.71671667140869122</v>
      </c>
      <c r="D26" s="210">
        <v>1089.8937600833335</v>
      </c>
      <c r="E26" s="214">
        <v>9.7226553942864752E-2</v>
      </c>
      <c r="F26" s="206">
        <v>1366.42181125</v>
      </c>
      <c r="G26" s="213">
        <v>0.12189489371885356</v>
      </c>
      <c r="H26" s="212">
        <f t="shared" si="13"/>
        <v>-276.5280511666665</v>
      </c>
      <c r="I26" s="210">
        <v>1520.6758870854376</v>
      </c>
      <c r="J26" s="214">
        <v>0.13565549375566785</v>
      </c>
      <c r="K26" s="206">
        <v>1899.0404372547034</v>
      </c>
      <c r="L26" s="213">
        <v>0.16940839963261914</v>
      </c>
      <c r="M26" s="212">
        <f t="shared" si="14"/>
        <v>-378.36455016926584</v>
      </c>
      <c r="N26" s="210">
        <v>12011.288333333336</v>
      </c>
      <c r="O26" s="66">
        <v>9350.6875</v>
      </c>
      <c r="P26" s="211">
        <f t="shared" si="15"/>
        <v>2660.6008333333357</v>
      </c>
      <c r="Q26" s="210">
        <v>137.74833333333353</v>
      </c>
      <c r="R26" s="66">
        <v>71.045000000000115</v>
      </c>
      <c r="S26" s="211">
        <f t="shared" si="16"/>
        <v>66.703333333333418</v>
      </c>
      <c r="T26" s="210">
        <v>3639.4666666666667</v>
      </c>
      <c r="U26" s="66">
        <v>2403.6791666666663</v>
      </c>
      <c r="V26" s="211">
        <f t="shared" si="17"/>
        <v>1235.7875000000004</v>
      </c>
      <c r="W26" s="210">
        <v>3285.4458333333337</v>
      </c>
      <c r="X26" s="66">
        <v>3948.9683333333337</v>
      </c>
      <c r="Y26" s="209">
        <f t="shared" si="18"/>
        <v>-663.52250000000004</v>
      </c>
      <c r="Z26" s="70">
        <v>19073.949166666669</v>
      </c>
      <c r="AA26" s="208">
        <v>1.7015368061329044</v>
      </c>
      <c r="AB26" s="207">
        <f t="shared" si="7"/>
        <v>5.7140435394890041E-2</v>
      </c>
      <c r="AC26" s="206">
        <v>15774.380000000001</v>
      </c>
      <c r="AD26" s="205">
        <v>1.4071909257814179</v>
      </c>
      <c r="AE26" s="204">
        <f t="shared" si="8"/>
        <v>8.6622853719131906E-2</v>
      </c>
      <c r="AF26" s="203">
        <f t="shared" si="19"/>
        <v>3299.569166666668</v>
      </c>
    </row>
    <row r="27" spans="1:32" ht="15" x14ac:dyDescent="0.2">
      <c r="A27" s="405"/>
      <c r="B27" s="217" t="s">
        <v>16</v>
      </c>
      <c r="C27" s="215">
        <f t="shared" si="0"/>
        <v>0.71311714581351437</v>
      </c>
      <c r="D27" s="210">
        <v>2557.5827126666668</v>
      </c>
      <c r="E27" s="214">
        <v>0.22815522272318642</v>
      </c>
      <c r="F27" s="206">
        <v>3124.5389176666663</v>
      </c>
      <c r="G27" s="213">
        <v>0.27873189388054714</v>
      </c>
      <c r="H27" s="212">
        <f t="shared" si="13"/>
        <v>-566.9562049999995</v>
      </c>
      <c r="I27" s="210">
        <v>3586.4832695180976</v>
      </c>
      <c r="J27" s="214">
        <v>0.31994073352830416</v>
      </c>
      <c r="K27" s="206">
        <v>4350.8174661799339</v>
      </c>
      <c r="L27" s="213">
        <v>0.38812497595085849</v>
      </c>
      <c r="M27" s="212">
        <f t="shared" si="14"/>
        <v>-764.33419666183636</v>
      </c>
      <c r="N27" s="210">
        <v>5493.1300662850226</v>
      </c>
      <c r="O27" s="66">
        <v>3973.1224999999995</v>
      </c>
      <c r="P27" s="211">
        <f t="shared" si="15"/>
        <v>1520.0075662850231</v>
      </c>
      <c r="Q27" s="210">
        <v>183.66929174058757</v>
      </c>
      <c r="R27" s="66">
        <v>142.70333333333375</v>
      </c>
      <c r="S27" s="211">
        <f t="shared" si="16"/>
        <v>40.965958407253822</v>
      </c>
      <c r="T27" s="210">
        <v>7604.805833333332</v>
      </c>
      <c r="U27" s="66">
        <v>6964.0966666666673</v>
      </c>
      <c r="V27" s="211">
        <f t="shared" si="17"/>
        <v>640.70916666666471</v>
      </c>
      <c r="W27" s="210">
        <v>6828.8633333333337</v>
      </c>
      <c r="X27" s="66">
        <v>5799.3949999999995</v>
      </c>
      <c r="Y27" s="209">
        <f t="shared" si="18"/>
        <v>1029.4683333333342</v>
      </c>
      <c r="Z27" s="70">
        <v>20110.468524692275</v>
      </c>
      <c r="AA27" s="208">
        <v>1.7940019701395269</v>
      </c>
      <c r="AB27" s="207">
        <f t="shared" si="7"/>
        <v>0.12717668459719797</v>
      </c>
      <c r="AC27" s="206">
        <v>16879.317500000001</v>
      </c>
      <c r="AD27" s="205">
        <v>1.5057594922515805</v>
      </c>
      <c r="AE27" s="204">
        <f t="shared" si="8"/>
        <v>0.18511050092319586</v>
      </c>
      <c r="AF27" s="203">
        <f t="shared" si="19"/>
        <v>3231.1510246922735</v>
      </c>
    </row>
    <row r="28" spans="1:32" ht="15" x14ac:dyDescent="0.2">
      <c r="A28" s="405"/>
      <c r="B28" s="217" t="s">
        <v>15</v>
      </c>
      <c r="C28" s="215">
        <f t="shared" si="0"/>
        <v>0.76353279830443554</v>
      </c>
      <c r="D28" s="210">
        <v>2279.4220042500001</v>
      </c>
      <c r="E28" s="214">
        <v>0.20334123799169232</v>
      </c>
      <c r="F28" s="206">
        <v>2413.8672840000004</v>
      </c>
      <c r="G28" s="213">
        <v>0.21533474774193578</v>
      </c>
      <c r="H28" s="212">
        <f t="shared" si="13"/>
        <v>-134.44527975000028</v>
      </c>
      <c r="I28" s="210">
        <v>2985.3622651336973</v>
      </c>
      <c r="J28" s="214">
        <v>0.2663163107639237</v>
      </c>
      <c r="K28" s="206">
        <v>3158.42280021139</v>
      </c>
      <c r="L28" s="213">
        <v>0.28175458586889651</v>
      </c>
      <c r="M28" s="212">
        <f t="shared" si="14"/>
        <v>-173.06053507769275</v>
      </c>
      <c r="N28" s="210">
        <v>1425.5925</v>
      </c>
      <c r="O28" s="66">
        <v>1404.9975000000006</v>
      </c>
      <c r="P28" s="211">
        <f t="shared" si="15"/>
        <v>20.594999999999345</v>
      </c>
      <c r="Q28" s="210">
        <v>223.80916666666658</v>
      </c>
      <c r="R28" s="66">
        <v>156.53416666666652</v>
      </c>
      <c r="S28" s="211">
        <f t="shared" si="16"/>
        <v>67.275000000000063</v>
      </c>
      <c r="T28" s="210">
        <v>9776.9758333333357</v>
      </c>
      <c r="U28" s="66">
        <v>3688.2883333333339</v>
      </c>
      <c r="V28" s="211">
        <f t="shared" si="17"/>
        <v>6088.6875000000018</v>
      </c>
      <c r="W28" s="210">
        <v>4700.5241666666661</v>
      </c>
      <c r="X28" s="66">
        <v>7342.6575000000003</v>
      </c>
      <c r="Y28" s="209">
        <f t="shared" si="18"/>
        <v>-2642.1333333333341</v>
      </c>
      <c r="Z28" s="70">
        <v>16126.901666666668</v>
      </c>
      <c r="AA28" s="208">
        <v>1.4386384547293449</v>
      </c>
      <c r="AB28" s="207">
        <f t="shared" si="7"/>
        <v>0.14134283518088461</v>
      </c>
      <c r="AC28" s="206">
        <v>12592.477500000001</v>
      </c>
      <c r="AD28" s="205">
        <v>1.1233417776867727</v>
      </c>
      <c r="AE28" s="204">
        <f t="shared" si="8"/>
        <v>0.19169121278954043</v>
      </c>
      <c r="AF28" s="203">
        <f t="shared" si="19"/>
        <v>3534.4241666666676</v>
      </c>
    </row>
    <row r="29" spans="1:32" ht="15" x14ac:dyDescent="0.2">
      <c r="A29" s="405"/>
      <c r="B29" s="216" t="s">
        <v>14</v>
      </c>
      <c r="C29" s="215">
        <f t="shared" si="0"/>
        <v>0.76130101285645368</v>
      </c>
      <c r="D29" s="210">
        <v>734.93494616666658</v>
      </c>
      <c r="E29" s="214">
        <v>6.5561612337799183E-2</v>
      </c>
      <c r="F29" s="206">
        <v>872.54343108333342</v>
      </c>
      <c r="G29" s="213">
        <v>7.7837303182163142E-2</v>
      </c>
      <c r="H29" s="212">
        <f t="shared" si="13"/>
        <v>-137.60848491666684</v>
      </c>
      <c r="I29" s="210">
        <v>965.36709364032004</v>
      </c>
      <c r="J29" s="214">
        <v>8.6117857760109245E-2</v>
      </c>
      <c r="K29" s="206">
        <v>1142.3964785351327</v>
      </c>
      <c r="L29" s="213">
        <v>0.10191018336310428</v>
      </c>
      <c r="M29" s="212">
        <f t="shared" si="14"/>
        <v>-177.02938489481267</v>
      </c>
      <c r="N29" s="210">
        <v>757.69392107141073</v>
      </c>
      <c r="O29" s="66">
        <v>771.57</v>
      </c>
      <c r="P29" s="211">
        <f t="shared" si="15"/>
        <v>-13.876078928589322</v>
      </c>
      <c r="Q29" s="210">
        <v>164.5369388490594</v>
      </c>
      <c r="R29" s="66">
        <v>67.05583333333341</v>
      </c>
      <c r="S29" s="211">
        <f t="shared" si="16"/>
        <v>97.481105515725986</v>
      </c>
      <c r="T29" s="210">
        <v>2958.7533333333326</v>
      </c>
      <c r="U29" s="66">
        <v>1744.1016666666667</v>
      </c>
      <c r="V29" s="211">
        <f t="shared" si="17"/>
        <v>1214.651666666666</v>
      </c>
      <c r="W29" s="210">
        <v>5047.0974999999999</v>
      </c>
      <c r="X29" s="66">
        <v>5636.770833333333</v>
      </c>
      <c r="Y29" s="209">
        <f t="shared" si="18"/>
        <v>-589.67333333333318</v>
      </c>
      <c r="Z29" s="70">
        <v>8928.0816932538037</v>
      </c>
      <c r="AA29" s="208">
        <v>0.79645067083334176</v>
      </c>
      <c r="AB29" s="207">
        <f t="shared" si="7"/>
        <v>8.2317229099952649E-2</v>
      </c>
      <c r="AC29" s="206">
        <v>8219.498333333333</v>
      </c>
      <c r="AD29" s="205">
        <v>0.73323981475925859</v>
      </c>
      <c r="AE29" s="204">
        <f t="shared" si="8"/>
        <v>0.10615531455792417</v>
      </c>
      <c r="AF29" s="203">
        <f t="shared" si="19"/>
        <v>708.58335992047068</v>
      </c>
    </row>
    <row r="30" spans="1:32" ht="15" x14ac:dyDescent="0.2">
      <c r="A30" s="405"/>
      <c r="B30" s="202" t="s">
        <v>13</v>
      </c>
      <c r="C30" s="158">
        <f t="shared" si="0"/>
        <v>0.72510749815464837</v>
      </c>
      <c r="D30" s="153">
        <v>92.257792166666661</v>
      </c>
      <c r="E30" s="157">
        <v>8.2300748341344581E-3</v>
      </c>
      <c r="F30" s="149">
        <v>0</v>
      </c>
      <c r="G30" s="156">
        <v>0</v>
      </c>
      <c r="H30" s="155">
        <f t="shared" si="13"/>
        <v>92.257792166666661</v>
      </c>
      <c r="I30" s="153">
        <v>127.2332618287037</v>
      </c>
      <c r="J30" s="157">
        <v>1.1350144433865965E-2</v>
      </c>
      <c r="K30" s="149">
        <v>0</v>
      </c>
      <c r="L30" s="156">
        <v>0</v>
      </c>
      <c r="M30" s="155">
        <f t="shared" si="14"/>
        <v>127.2332618287037</v>
      </c>
      <c r="N30" s="153">
        <v>467.30191585111385</v>
      </c>
      <c r="O30" s="21">
        <v>246.08500000000001</v>
      </c>
      <c r="P30" s="154">
        <f t="shared" si="15"/>
        <v>221.21691585111384</v>
      </c>
      <c r="Q30" s="153">
        <v>159.36180850781975</v>
      </c>
      <c r="R30" s="21">
        <v>2.1641666666666666</v>
      </c>
      <c r="S30" s="154">
        <f t="shared" si="16"/>
        <v>157.19764184115309</v>
      </c>
      <c r="T30" s="153">
        <v>994.86083333333329</v>
      </c>
      <c r="U30" s="21">
        <v>0</v>
      </c>
      <c r="V30" s="154">
        <f t="shared" si="17"/>
        <v>994.86083333333329</v>
      </c>
      <c r="W30" s="153">
        <v>1268.7875000000001</v>
      </c>
      <c r="X30" s="21">
        <v>9.0983333333333345</v>
      </c>
      <c r="Y30" s="152">
        <f t="shared" si="18"/>
        <v>1259.6891666666668</v>
      </c>
      <c r="Z30" s="25">
        <v>2890.312057692267</v>
      </c>
      <c r="AA30" s="151">
        <v>0.25783713191223623</v>
      </c>
      <c r="AB30" s="150">
        <f t="shared" si="7"/>
        <v>3.1919664840733053E-2</v>
      </c>
      <c r="AC30" s="149">
        <v>257.34750000000003</v>
      </c>
      <c r="AD30" s="148">
        <v>2.2957293204077335E-2</v>
      </c>
      <c r="AE30" s="147">
        <f t="shared" si="8"/>
        <v>0</v>
      </c>
      <c r="AF30" s="146">
        <f t="shared" si="19"/>
        <v>2632.9645576922671</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471.92166666666668</v>
      </c>
      <c r="O31" s="54">
        <v>221.25500000000002</v>
      </c>
      <c r="P31" s="196">
        <f t="shared" si="15"/>
        <v>250.66666666666666</v>
      </c>
      <c r="Q31" s="195">
        <v>160.25833333333335</v>
      </c>
      <c r="R31" s="54">
        <v>4.4575000000000005</v>
      </c>
      <c r="S31" s="196">
        <f t="shared" si="16"/>
        <v>155.80083333333334</v>
      </c>
      <c r="T31" s="195">
        <v>158.19000000000003</v>
      </c>
      <c r="U31" s="54">
        <v>0</v>
      </c>
      <c r="V31" s="196">
        <f t="shared" si="17"/>
        <v>158.19000000000003</v>
      </c>
      <c r="W31" s="195">
        <v>0</v>
      </c>
      <c r="X31" s="54">
        <v>0</v>
      </c>
      <c r="Y31" s="194">
        <f t="shared" si="18"/>
        <v>0</v>
      </c>
      <c r="Z31" s="58">
        <v>790.37000000000012</v>
      </c>
      <c r="AA31" s="193">
        <v>7.0506827595697444E-2</v>
      </c>
      <c r="AB31" s="192">
        <f t="shared" si="7"/>
        <v>0</v>
      </c>
      <c r="AC31" s="191">
        <v>225.71250000000003</v>
      </c>
      <c r="AD31" s="190">
        <v>2.0135218109075495E-2</v>
      </c>
      <c r="AE31" s="189">
        <f t="shared" si="8"/>
        <v>0</v>
      </c>
      <c r="AF31" s="188">
        <f t="shared" si="19"/>
        <v>564.65750000000003</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88.438333333333318</v>
      </c>
      <c r="O32" s="43">
        <v>204.89333333333332</v>
      </c>
      <c r="P32" s="182">
        <f t="shared" si="15"/>
        <v>-116.455</v>
      </c>
      <c r="Q32" s="181">
        <v>3.7958333333333338</v>
      </c>
      <c r="R32" s="43">
        <v>4.918333333333333</v>
      </c>
      <c r="S32" s="182">
        <f t="shared" si="16"/>
        <v>-1.1224999999999992</v>
      </c>
      <c r="T32" s="181">
        <v>0.65583333333333327</v>
      </c>
      <c r="U32" s="43">
        <v>0</v>
      </c>
      <c r="V32" s="182">
        <f t="shared" si="17"/>
        <v>0.65583333333333327</v>
      </c>
      <c r="W32" s="181">
        <v>0</v>
      </c>
      <c r="X32" s="43">
        <v>0</v>
      </c>
      <c r="Y32" s="180">
        <f t="shared" si="18"/>
        <v>0</v>
      </c>
      <c r="Z32" s="47">
        <v>92.889999999999986</v>
      </c>
      <c r="AA32" s="179">
        <v>8.2864724310947203E-3</v>
      </c>
      <c r="AB32" s="178">
        <f t="shared" si="7"/>
        <v>0</v>
      </c>
      <c r="AC32" s="177">
        <v>209.81166666666664</v>
      </c>
      <c r="AD32" s="176">
        <v>1.8716746614219314E-2</v>
      </c>
      <c r="AE32" s="175">
        <f t="shared" si="8"/>
        <v>0</v>
      </c>
      <c r="AF32" s="174">
        <f t="shared" si="19"/>
        <v>-116.92166666666665</v>
      </c>
    </row>
    <row r="33" spans="1:32" ht="15" x14ac:dyDescent="0.2">
      <c r="A33" s="405"/>
      <c r="B33" s="173" t="s">
        <v>10</v>
      </c>
      <c r="C33" s="172">
        <f t="shared" si="0"/>
        <v>0.7310405445335757</v>
      </c>
      <c r="D33" s="167">
        <f>SUM(D21:D32)</f>
        <v>7240.9449475000001</v>
      </c>
      <c r="E33" s="171">
        <v>0.64594564196935478</v>
      </c>
      <c r="F33" s="163">
        <f>SUM(F21:F32)</f>
        <v>8547.0513748333324</v>
      </c>
      <c r="G33" s="170">
        <v>0.7624599595580337</v>
      </c>
      <c r="H33" s="169">
        <f>SUM(H21:H32)</f>
        <v>-1306.1064273333332</v>
      </c>
      <c r="I33" s="167">
        <f>SUM(I21:I32)</f>
        <v>9904.9840691393183</v>
      </c>
      <c r="J33" s="171">
        <v>0.88359756076386442</v>
      </c>
      <c r="K33" s="163">
        <f>SUM(K21:K32)</f>
        <v>11710.621497806034</v>
      </c>
      <c r="L33" s="170">
        <v>1.0446737245440674</v>
      </c>
      <c r="M33" s="169">
        <f t="shared" ref="M33:Z33" si="20">SUM(M21:M32)</f>
        <v>-1805.6374286667153</v>
      </c>
      <c r="N33" s="167">
        <f t="shared" si="20"/>
        <v>32544.702569874211</v>
      </c>
      <c r="O33" s="32">
        <f t="shared" si="20"/>
        <v>23022.326666666668</v>
      </c>
      <c r="P33" s="168">
        <f t="shared" si="20"/>
        <v>9522.3759032075468</v>
      </c>
      <c r="Q33" s="167">
        <f t="shared" si="20"/>
        <v>1472.553039097467</v>
      </c>
      <c r="R33" s="32">
        <f t="shared" si="20"/>
        <v>503.82916666666705</v>
      </c>
      <c r="S33" s="168">
        <f t="shared" si="20"/>
        <v>968.72387243079993</v>
      </c>
      <c r="T33" s="167">
        <f t="shared" si="20"/>
        <v>27729.137499999997</v>
      </c>
      <c r="U33" s="32">
        <f t="shared" si="20"/>
        <v>16084.984166666667</v>
      </c>
      <c r="V33" s="168">
        <f t="shared" si="20"/>
        <v>11644.153333333335</v>
      </c>
      <c r="W33" s="167">
        <f t="shared" si="20"/>
        <v>22815.398333333331</v>
      </c>
      <c r="X33" s="32">
        <f t="shared" si="20"/>
        <v>25470.773333333331</v>
      </c>
      <c r="Y33" s="166">
        <f t="shared" si="20"/>
        <v>-2655.375</v>
      </c>
      <c r="Z33" s="36">
        <f t="shared" si="20"/>
        <v>84561.79144230501</v>
      </c>
      <c r="AA33" s="165">
        <v>7.5435348639319839</v>
      </c>
      <c r="AB33" s="164">
        <f t="shared" si="7"/>
        <v>8.5629039120349845E-2</v>
      </c>
      <c r="AC33" s="163">
        <f>SUM(AC21:AC32)</f>
        <v>65081.913333333345</v>
      </c>
      <c r="AD33" s="162">
        <v>5.805786209991096</v>
      </c>
      <c r="AE33" s="161">
        <f t="shared" si="8"/>
        <v>0.13132759836142899</v>
      </c>
      <c r="AF33" s="160">
        <f>SUM(AF21:AF32)</f>
        <v>19479.878108971683</v>
      </c>
    </row>
    <row r="34" spans="1:32" ht="15" x14ac:dyDescent="0.2">
      <c r="A34" s="405"/>
      <c r="B34" s="159" t="s">
        <v>9</v>
      </c>
      <c r="C34" s="158">
        <f t="shared" si="0"/>
        <v>0.73112630487585117</v>
      </c>
      <c r="D34" s="153">
        <f>SUM(D24:D29)</f>
        <v>7147.6640124999994</v>
      </c>
      <c r="E34" s="157">
        <v>0.28849974072962081</v>
      </c>
      <c r="F34" s="149">
        <f>SUM(F24:F29)</f>
        <v>8547.0513748333324</v>
      </c>
      <c r="G34" s="156">
        <v>0.34498293447646977</v>
      </c>
      <c r="H34" s="155">
        <f>SUM(H24:H29)</f>
        <v>-1399.3873623333332</v>
      </c>
      <c r="I34" s="153">
        <f>SUM(I24:I29)</f>
        <v>9776.2369714131783</v>
      </c>
      <c r="J34" s="157">
        <v>0.39459630819685726</v>
      </c>
      <c r="K34" s="149">
        <f>SUM(K24:K29)</f>
        <v>11710.621497806034</v>
      </c>
      <c r="L34" s="156">
        <v>0.47267348605765658</v>
      </c>
      <c r="M34" s="155">
        <f t="shared" ref="M34:Z34" si="21">SUM(M24:M29)</f>
        <v>-1934.3845263928549</v>
      </c>
      <c r="N34" s="153">
        <f t="shared" si="21"/>
        <v>31186.617320689769</v>
      </c>
      <c r="O34" s="21">
        <f t="shared" si="21"/>
        <v>21950.551666666666</v>
      </c>
      <c r="P34" s="154">
        <f t="shared" si="21"/>
        <v>9236.0656540231012</v>
      </c>
      <c r="Q34" s="153">
        <f t="shared" si="21"/>
        <v>999.62873058964715</v>
      </c>
      <c r="R34" s="21">
        <f t="shared" si="21"/>
        <v>481.04666666666708</v>
      </c>
      <c r="S34" s="154">
        <f t="shared" si="21"/>
        <v>518.58206392298007</v>
      </c>
      <c r="T34" s="153">
        <f t="shared" si="21"/>
        <v>25707.705833333333</v>
      </c>
      <c r="U34" s="21">
        <f t="shared" si="21"/>
        <v>16084.984166666667</v>
      </c>
      <c r="V34" s="154">
        <f t="shared" si="21"/>
        <v>9622.7216666666664</v>
      </c>
      <c r="W34" s="153">
        <f t="shared" si="21"/>
        <v>21546.610833333332</v>
      </c>
      <c r="X34" s="21">
        <f t="shared" si="21"/>
        <v>25461.674999999999</v>
      </c>
      <c r="Y34" s="152">
        <f t="shared" si="21"/>
        <v>-3915.0641666666666</v>
      </c>
      <c r="Z34" s="25">
        <f t="shared" si="21"/>
        <v>79440.562717946086</v>
      </c>
      <c r="AA34" s="151">
        <v>3.2064436307389497</v>
      </c>
      <c r="AB34" s="150">
        <f t="shared" si="7"/>
        <v>8.9974992220004768E-2</v>
      </c>
      <c r="AC34" s="149">
        <f>SUM(AC24:AC29)</f>
        <v>63978.257500000007</v>
      </c>
      <c r="AD34" s="148">
        <v>2.5823416810188071</v>
      </c>
      <c r="AE34" s="147">
        <f t="shared" si="8"/>
        <v>0.13359306284378458</v>
      </c>
      <c r="AF34" s="146">
        <f>SUM(AF24:AF29)</f>
        <v>15462.305217946079</v>
      </c>
    </row>
    <row r="35" spans="1:32" ht="15.75" thickBot="1" x14ac:dyDescent="0.25">
      <c r="A35" s="406"/>
      <c r="B35" s="261" t="s">
        <v>8</v>
      </c>
      <c r="C35" s="260">
        <f t="shared" si="0"/>
        <v>0.72452844877652811</v>
      </c>
      <c r="D35" s="255">
        <f>SUM(D21:D23,D30:D32)</f>
        <v>93.280934999999999</v>
      </c>
      <c r="E35" s="259">
        <v>3.7650798240450468E-3</v>
      </c>
      <c r="F35" s="249">
        <f>SUM(F21:F23,F30:F32)</f>
        <v>0</v>
      </c>
      <c r="G35" s="258">
        <v>0</v>
      </c>
      <c r="H35" s="257">
        <f>SUM(H21:H23,H30:H32)</f>
        <v>93.280934999999999</v>
      </c>
      <c r="I35" s="255">
        <f>SUM(I21:I23,I30:I32)</f>
        <v>128.7470977261396</v>
      </c>
      <c r="J35" s="259">
        <v>5.1965934952629298E-3</v>
      </c>
      <c r="K35" s="249">
        <f>SUM(K21:K23,K30:K32)</f>
        <v>0</v>
      </c>
      <c r="L35" s="258">
        <v>0</v>
      </c>
      <c r="M35" s="257">
        <f t="shared" ref="M35:Z35" si="22">SUM(M21:M23,M30:M32)</f>
        <v>128.7470977261396</v>
      </c>
      <c r="N35" s="255">
        <f t="shared" si="22"/>
        <v>1358.0852491844471</v>
      </c>
      <c r="O35" s="254">
        <f t="shared" si="22"/>
        <v>1071.7750000000001</v>
      </c>
      <c r="P35" s="256">
        <f t="shared" si="22"/>
        <v>286.31024918444717</v>
      </c>
      <c r="Q35" s="255">
        <f t="shared" si="22"/>
        <v>472.92430850781977</v>
      </c>
      <c r="R35" s="254">
        <f t="shared" si="22"/>
        <v>22.782499999999999</v>
      </c>
      <c r="S35" s="256">
        <f t="shared" si="22"/>
        <v>450.1418085078198</v>
      </c>
      <c r="T35" s="255">
        <f t="shared" si="22"/>
        <v>2021.4316666666666</v>
      </c>
      <c r="U35" s="254">
        <f t="shared" si="22"/>
        <v>0</v>
      </c>
      <c r="V35" s="256">
        <f t="shared" si="22"/>
        <v>2021.4316666666666</v>
      </c>
      <c r="W35" s="255">
        <f t="shared" si="22"/>
        <v>1268.7875000000001</v>
      </c>
      <c r="X35" s="254">
        <f t="shared" si="22"/>
        <v>9.0983333333333345</v>
      </c>
      <c r="Y35" s="253">
        <f t="shared" si="22"/>
        <v>1259.6891666666668</v>
      </c>
      <c r="Z35" s="252">
        <f t="shared" si="22"/>
        <v>5121.2287243589344</v>
      </c>
      <c r="AA35" s="251">
        <v>0.2067071362910736</v>
      </c>
      <c r="AB35" s="250">
        <f t="shared" si="7"/>
        <v>1.8214561391549002E-2</v>
      </c>
      <c r="AC35" s="249">
        <f>SUM(AC21:AC23,AC30:AC32)</f>
        <v>1103.6558333333335</v>
      </c>
      <c r="AD35" s="248">
        <v>4.4546640863362248E-2</v>
      </c>
      <c r="AE35" s="247">
        <f t="shared" si="8"/>
        <v>0</v>
      </c>
      <c r="AF35" s="246">
        <f>SUM(AF21:AF23,AF30:AF32)</f>
        <v>4017.5728910256007</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46.362499999999997</v>
      </c>
      <c r="O36" s="88">
        <v>69.704999999999998</v>
      </c>
      <c r="P36" s="240">
        <f t="shared" ref="P36:P47" si="25">N36-O36</f>
        <v>-23.342500000000001</v>
      </c>
      <c r="Q36" s="239">
        <v>2.6425000000000001</v>
      </c>
      <c r="R36" s="88">
        <v>5.0075000000000003</v>
      </c>
      <c r="S36" s="240">
        <f t="shared" ref="S36:S47" si="26">Q36-R36</f>
        <v>-2.3650000000000002</v>
      </c>
      <c r="T36" s="239">
        <v>0</v>
      </c>
      <c r="U36" s="88">
        <v>0</v>
      </c>
      <c r="V36" s="240">
        <f t="shared" ref="V36:V47" si="27">T36-U36</f>
        <v>0</v>
      </c>
      <c r="W36" s="239">
        <v>0</v>
      </c>
      <c r="X36" s="88">
        <v>0</v>
      </c>
      <c r="Y36" s="238">
        <f t="shared" ref="Y36:Y47" si="28">W36-X36</f>
        <v>0</v>
      </c>
      <c r="Z36" s="92">
        <v>49.004999999999995</v>
      </c>
      <c r="AA36" s="237">
        <v>4.3716070781117103E-3</v>
      </c>
      <c r="AB36" s="236">
        <f t="shared" si="7"/>
        <v>0</v>
      </c>
      <c r="AC36" s="235">
        <v>74.712500000000006</v>
      </c>
      <c r="AD36" s="234">
        <v>6.6649055013537255E-3</v>
      </c>
      <c r="AE36" s="233">
        <f t="shared" si="8"/>
        <v>0</v>
      </c>
      <c r="AF36" s="232">
        <f t="shared" ref="AF36:AF47" si="29">Z36-AC36</f>
        <v>-25.70750000000001</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61.269999999999968</v>
      </c>
      <c r="O37" s="66">
        <v>36.480000000000004</v>
      </c>
      <c r="P37" s="211">
        <f t="shared" si="25"/>
        <v>24.789999999999964</v>
      </c>
      <c r="Q37" s="210">
        <v>10.395</v>
      </c>
      <c r="R37" s="66">
        <v>3.3824999999999998</v>
      </c>
      <c r="S37" s="211">
        <f t="shared" si="26"/>
        <v>7.0124999999999993</v>
      </c>
      <c r="T37" s="210">
        <v>546.61</v>
      </c>
      <c r="U37" s="66">
        <v>0</v>
      </c>
      <c r="V37" s="211">
        <f t="shared" si="27"/>
        <v>546.61</v>
      </c>
      <c r="W37" s="210">
        <v>0</v>
      </c>
      <c r="X37" s="66">
        <v>0</v>
      </c>
      <c r="Y37" s="209">
        <f t="shared" si="28"/>
        <v>0</v>
      </c>
      <c r="Z37" s="70">
        <v>618.27499999999998</v>
      </c>
      <c r="AA37" s="208">
        <v>5.5154685567177182E-2</v>
      </c>
      <c r="AB37" s="207">
        <f t="shared" si="7"/>
        <v>0</v>
      </c>
      <c r="AC37" s="206">
        <v>39.862500000000004</v>
      </c>
      <c r="AD37" s="205">
        <v>3.5560287173861524E-3</v>
      </c>
      <c r="AE37" s="204">
        <f t="shared" si="8"/>
        <v>0</v>
      </c>
      <c r="AF37" s="203">
        <f t="shared" si="29"/>
        <v>578.41250000000002</v>
      </c>
    </row>
    <row r="38" spans="1:32" ht="15" x14ac:dyDescent="0.2">
      <c r="A38" s="405"/>
      <c r="B38" s="231" t="s">
        <v>20</v>
      </c>
      <c r="C38" s="230">
        <f t="shared" si="0"/>
        <v>0.65323998990076826</v>
      </c>
      <c r="D38" s="225">
        <v>4.2739972499999999</v>
      </c>
      <c r="E38" s="229">
        <v>3.8127204632037521E-4</v>
      </c>
      <c r="F38" s="221">
        <v>0</v>
      </c>
      <c r="G38" s="228">
        <v>0</v>
      </c>
      <c r="H38" s="227">
        <f t="shared" si="23"/>
        <v>4.2739972499999999</v>
      </c>
      <c r="I38" s="225">
        <v>6.5427673076923076</v>
      </c>
      <c r="J38" s="229">
        <v>5.8366305219356381E-4</v>
      </c>
      <c r="K38" s="221">
        <v>0</v>
      </c>
      <c r="L38" s="228">
        <v>0</v>
      </c>
      <c r="M38" s="227">
        <f t="shared" si="24"/>
        <v>6.5427673076923076</v>
      </c>
      <c r="N38" s="225">
        <v>74.787500000000009</v>
      </c>
      <c r="O38" s="77">
        <v>121.38499999999999</v>
      </c>
      <c r="P38" s="226">
        <f t="shared" si="25"/>
        <v>-46.597499999999982</v>
      </c>
      <c r="Q38" s="225">
        <v>133.33249999999998</v>
      </c>
      <c r="R38" s="77">
        <v>2.2949999999999999</v>
      </c>
      <c r="S38" s="226">
        <f t="shared" si="26"/>
        <v>131.03749999999999</v>
      </c>
      <c r="T38" s="225">
        <v>489.22</v>
      </c>
      <c r="U38" s="77">
        <v>0</v>
      </c>
      <c r="V38" s="226">
        <f t="shared" si="27"/>
        <v>489.22</v>
      </c>
      <c r="W38" s="225">
        <v>0</v>
      </c>
      <c r="X38" s="77">
        <v>0</v>
      </c>
      <c r="Y38" s="224">
        <f t="shared" si="28"/>
        <v>0</v>
      </c>
      <c r="Z38" s="81">
        <v>697.34</v>
      </c>
      <c r="AA38" s="223">
        <v>6.2207866133056226E-2</v>
      </c>
      <c r="AB38" s="222">
        <f t="shared" si="7"/>
        <v>6.1290005592680753E-3</v>
      </c>
      <c r="AC38" s="221">
        <v>123.67999999999999</v>
      </c>
      <c r="AD38" s="220">
        <v>1.103316730677502E-2</v>
      </c>
      <c r="AE38" s="219">
        <f t="shared" si="8"/>
        <v>0</v>
      </c>
      <c r="AF38" s="218">
        <f t="shared" si="29"/>
        <v>573.66000000000008</v>
      </c>
    </row>
    <row r="39" spans="1:32" ht="15" x14ac:dyDescent="0.2">
      <c r="A39" s="405"/>
      <c r="B39" s="201" t="s">
        <v>19</v>
      </c>
      <c r="C39" s="200">
        <f t="shared" si="0"/>
        <v>0.66199094562230387</v>
      </c>
      <c r="D39" s="195">
        <v>123.51845899999999</v>
      </c>
      <c r="E39" s="199">
        <v>1.1018756650175515E-2</v>
      </c>
      <c r="F39" s="191">
        <v>175.281814</v>
      </c>
      <c r="G39" s="198">
        <v>1.5636429331314844E-2</v>
      </c>
      <c r="H39" s="197">
        <f t="shared" si="23"/>
        <v>-51.763355000000004</v>
      </c>
      <c r="I39" s="195">
        <v>186.58632692307688</v>
      </c>
      <c r="J39" s="199">
        <v>1.6644875164897224E-2</v>
      </c>
      <c r="K39" s="191">
        <v>275.62224951923071</v>
      </c>
      <c r="L39" s="198">
        <v>2.458753551435449E-2</v>
      </c>
      <c r="M39" s="197">
        <f t="shared" si="24"/>
        <v>-89.035922596153824</v>
      </c>
      <c r="N39" s="195">
        <v>2503.7025000000003</v>
      </c>
      <c r="O39" s="54">
        <v>1813.2474999999997</v>
      </c>
      <c r="P39" s="196">
        <f t="shared" si="25"/>
        <v>690.45500000000061</v>
      </c>
      <c r="Q39" s="195">
        <v>175.81249999999994</v>
      </c>
      <c r="R39" s="54">
        <v>8.2850000000000001</v>
      </c>
      <c r="S39" s="196">
        <f t="shared" si="26"/>
        <v>167.52749999999995</v>
      </c>
      <c r="T39" s="195">
        <v>1060.6500000000001</v>
      </c>
      <c r="U39" s="54">
        <v>24.565000000000001</v>
      </c>
      <c r="V39" s="196">
        <f t="shared" si="27"/>
        <v>1036.085</v>
      </c>
      <c r="W39" s="195">
        <v>387.77000000000004</v>
      </c>
      <c r="X39" s="54">
        <v>345.5625</v>
      </c>
      <c r="Y39" s="194">
        <f t="shared" si="28"/>
        <v>42.207500000000039</v>
      </c>
      <c r="Z39" s="58">
        <v>4127.9350000000004</v>
      </c>
      <c r="AA39" s="193">
        <v>0.36824221740608237</v>
      </c>
      <c r="AB39" s="192">
        <f t="shared" si="7"/>
        <v>2.992257848052355E-2</v>
      </c>
      <c r="AC39" s="191">
        <v>2191.66</v>
      </c>
      <c r="AD39" s="190">
        <v>0.19551222072741381</v>
      </c>
      <c r="AE39" s="189">
        <f t="shared" si="8"/>
        <v>7.9976736355091574E-2</v>
      </c>
      <c r="AF39" s="188">
        <f t="shared" si="29"/>
        <v>1936.2750000000005</v>
      </c>
    </row>
    <row r="40" spans="1:32" ht="15" x14ac:dyDescent="0.2">
      <c r="A40" s="405"/>
      <c r="B40" s="217" t="s">
        <v>18</v>
      </c>
      <c r="C40" s="215">
        <f t="shared" si="0"/>
        <v>0.68599503919133853</v>
      </c>
      <c r="D40" s="210">
        <v>486.95437650000008</v>
      </c>
      <c r="E40" s="214">
        <v>4.3439918355777478E-2</v>
      </c>
      <c r="F40" s="206">
        <v>753.286742</v>
      </c>
      <c r="G40" s="213">
        <v>6.71987278012732E-2</v>
      </c>
      <c r="H40" s="212">
        <f t="shared" si="23"/>
        <v>-266.33236549999992</v>
      </c>
      <c r="I40" s="210">
        <v>709.85116317171821</v>
      </c>
      <c r="J40" s="214">
        <v>6.3323954072590838E-2</v>
      </c>
      <c r="K40" s="206">
        <v>1117.6781675498341</v>
      </c>
      <c r="L40" s="213">
        <v>9.9705127892197959E-2</v>
      </c>
      <c r="M40" s="212">
        <f t="shared" si="24"/>
        <v>-407.82700437811593</v>
      </c>
      <c r="N40" s="210">
        <v>8432.07</v>
      </c>
      <c r="O40" s="66">
        <v>4264.3550000000005</v>
      </c>
      <c r="P40" s="211">
        <f t="shared" si="25"/>
        <v>4167.7149999999992</v>
      </c>
      <c r="Q40" s="210">
        <v>137.995</v>
      </c>
      <c r="R40" s="66">
        <v>35.174999999999997</v>
      </c>
      <c r="S40" s="211">
        <f t="shared" si="26"/>
        <v>102.82000000000001</v>
      </c>
      <c r="T40" s="210">
        <v>272.39249999999998</v>
      </c>
      <c r="U40" s="66">
        <v>1424.3975</v>
      </c>
      <c r="V40" s="211">
        <f t="shared" si="27"/>
        <v>-1152.0050000000001</v>
      </c>
      <c r="W40" s="210">
        <v>4747.5625</v>
      </c>
      <c r="X40" s="66">
        <v>4847.9225000000006</v>
      </c>
      <c r="Y40" s="209">
        <f t="shared" si="28"/>
        <v>-100.36000000000058</v>
      </c>
      <c r="Z40" s="70">
        <v>13590.02</v>
      </c>
      <c r="AA40" s="208">
        <v>1.212329917838582</v>
      </c>
      <c r="AB40" s="207">
        <f t="shared" si="7"/>
        <v>3.5831763051121339E-2</v>
      </c>
      <c r="AC40" s="206">
        <v>10571.850000000002</v>
      </c>
      <c r="AD40" s="205">
        <v>0.94308691617181051</v>
      </c>
      <c r="AE40" s="204">
        <f t="shared" si="8"/>
        <v>7.125401344135604E-2</v>
      </c>
      <c r="AF40" s="203">
        <f t="shared" si="29"/>
        <v>3018.1699999999983</v>
      </c>
    </row>
    <row r="41" spans="1:32" ht="15" x14ac:dyDescent="0.2">
      <c r="A41" s="405"/>
      <c r="B41" s="217" t="s">
        <v>17</v>
      </c>
      <c r="C41" s="215">
        <f t="shared" si="0"/>
        <v>0.71654940120020993</v>
      </c>
      <c r="D41" s="210">
        <v>1562.0932092500002</v>
      </c>
      <c r="E41" s="214">
        <v>0.13935022406341269</v>
      </c>
      <c r="F41" s="206">
        <v>1890.9502062500001</v>
      </c>
      <c r="G41" s="213">
        <v>0.16868669141604933</v>
      </c>
      <c r="H41" s="212">
        <f t="shared" si="23"/>
        <v>-328.85699699999986</v>
      </c>
      <c r="I41" s="210">
        <v>2180.0216518686871</v>
      </c>
      <c r="J41" s="214">
        <v>0.19447399415867639</v>
      </c>
      <c r="K41" s="206">
        <v>2624.1633969714539</v>
      </c>
      <c r="L41" s="213">
        <v>0.23409471053606989</v>
      </c>
      <c r="M41" s="212">
        <f t="shared" si="24"/>
        <v>-444.14174510276689</v>
      </c>
      <c r="N41" s="210">
        <v>6046.5875000000005</v>
      </c>
      <c r="O41" s="66">
        <v>4172.3225000000002</v>
      </c>
      <c r="P41" s="211">
        <f t="shared" si="25"/>
        <v>1874.2650000000003</v>
      </c>
      <c r="Q41" s="210">
        <v>120.1524999999999</v>
      </c>
      <c r="R41" s="66">
        <v>33.38750000000001</v>
      </c>
      <c r="S41" s="211">
        <f t="shared" si="26"/>
        <v>86.764999999999901</v>
      </c>
      <c r="T41" s="210">
        <v>1112.9125000000001</v>
      </c>
      <c r="U41" s="66">
        <v>717.66</v>
      </c>
      <c r="V41" s="211">
        <f t="shared" si="27"/>
        <v>395.25250000000017</v>
      </c>
      <c r="W41" s="210">
        <v>5415.5424999999996</v>
      </c>
      <c r="X41" s="66">
        <v>7582.9224999999997</v>
      </c>
      <c r="Y41" s="209">
        <f t="shared" si="28"/>
        <v>-2167.38</v>
      </c>
      <c r="Z41" s="70">
        <v>12695.195</v>
      </c>
      <c r="AA41" s="208">
        <v>1.1325049345986817</v>
      </c>
      <c r="AB41" s="207">
        <f t="shared" si="7"/>
        <v>0.12304601932069577</v>
      </c>
      <c r="AC41" s="206">
        <v>12506.2925</v>
      </c>
      <c r="AD41" s="205">
        <v>1.115653440653021</v>
      </c>
      <c r="AE41" s="204">
        <f t="shared" si="8"/>
        <v>0.15119990246909706</v>
      </c>
      <c r="AF41" s="203">
        <f t="shared" si="29"/>
        <v>188.90250000000015</v>
      </c>
    </row>
    <row r="42" spans="1:32" ht="15" x14ac:dyDescent="0.2">
      <c r="A42" s="405"/>
      <c r="B42" s="217" t="s">
        <v>16</v>
      </c>
      <c r="C42" s="215">
        <f t="shared" si="0"/>
        <v>0.71419556239348991</v>
      </c>
      <c r="D42" s="210">
        <v>2524.1419334999996</v>
      </c>
      <c r="E42" s="214">
        <v>0.22517205882353183</v>
      </c>
      <c r="F42" s="206">
        <v>2551.0595162500003</v>
      </c>
      <c r="G42" s="213">
        <v>0.22757330572709253</v>
      </c>
      <c r="H42" s="212">
        <f t="shared" si="23"/>
        <v>-26.917582750000747</v>
      </c>
      <c r="I42" s="210">
        <v>3534.2447732954547</v>
      </c>
      <c r="J42" s="214">
        <v>0.31528067476212074</v>
      </c>
      <c r="K42" s="206">
        <v>3555.6303211082013</v>
      </c>
      <c r="L42" s="213">
        <v>0.31718842346239468</v>
      </c>
      <c r="M42" s="212">
        <f t="shared" si="24"/>
        <v>-21.385547812746609</v>
      </c>
      <c r="N42" s="210">
        <v>1896.4725000000012</v>
      </c>
      <c r="O42" s="66">
        <v>1586.1224999999999</v>
      </c>
      <c r="P42" s="211">
        <f t="shared" si="25"/>
        <v>310.35000000000127</v>
      </c>
      <c r="Q42" s="210">
        <v>191.76987501666332</v>
      </c>
      <c r="R42" s="66">
        <v>114.18250000000012</v>
      </c>
      <c r="S42" s="211">
        <f t="shared" si="26"/>
        <v>77.587375016663202</v>
      </c>
      <c r="T42" s="210">
        <v>6651.9475000000002</v>
      </c>
      <c r="U42" s="66">
        <v>3440.6475</v>
      </c>
      <c r="V42" s="211">
        <f t="shared" si="27"/>
        <v>3211.3</v>
      </c>
      <c r="W42" s="210">
        <v>7922.1124999999993</v>
      </c>
      <c r="X42" s="66">
        <v>10674.869999999999</v>
      </c>
      <c r="Y42" s="209">
        <f t="shared" si="28"/>
        <v>-2752.7574999999997</v>
      </c>
      <c r="Z42" s="70">
        <v>16662.302375016665</v>
      </c>
      <c r="AA42" s="208">
        <v>1.4864001428478812</v>
      </c>
      <c r="AB42" s="207">
        <f t="shared" si="7"/>
        <v>0.15148818432707592</v>
      </c>
      <c r="AC42" s="206">
        <v>15815.822499999998</v>
      </c>
      <c r="AD42" s="205">
        <v>1.4108879021406593</v>
      </c>
      <c r="AE42" s="204">
        <f t="shared" si="8"/>
        <v>0.16129793542194854</v>
      </c>
      <c r="AF42" s="203">
        <f t="shared" si="29"/>
        <v>846.47987501666648</v>
      </c>
    </row>
    <row r="43" spans="1:32" ht="15" x14ac:dyDescent="0.2">
      <c r="A43" s="405"/>
      <c r="B43" s="217" t="s">
        <v>15</v>
      </c>
      <c r="C43" s="215">
        <f t="shared" si="0"/>
        <v>0.7634778262912908</v>
      </c>
      <c r="D43" s="210">
        <v>2490.2934677499998</v>
      </c>
      <c r="E43" s="214">
        <v>0.2221525262767321</v>
      </c>
      <c r="F43" s="206">
        <v>2688.264643</v>
      </c>
      <c r="G43" s="213">
        <v>0.2398130139966593</v>
      </c>
      <c r="H43" s="212">
        <f t="shared" si="23"/>
        <v>-197.97117525000021</v>
      </c>
      <c r="I43" s="210">
        <v>3261.7757608586717</v>
      </c>
      <c r="J43" s="214">
        <v>0.29097443124952516</v>
      </c>
      <c r="K43" s="206">
        <v>3513.7547481545007</v>
      </c>
      <c r="L43" s="213">
        <v>0.31345281380468737</v>
      </c>
      <c r="M43" s="212">
        <f t="shared" si="24"/>
        <v>-251.97898729582903</v>
      </c>
      <c r="N43" s="210">
        <v>425.4274999999991</v>
      </c>
      <c r="O43" s="66">
        <v>705.80625242111898</v>
      </c>
      <c r="P43" s="211">
        <f t="shared" si="25"/>
        <v>-280.37875242111988</v>
      </c>
      <c r="Q43" s="210">
        <v>209.75500000000017</v>
      </c>
      <c r="R43" s="66">
        <v>128.41624757888084</v>
      </c>
      <c r="S43" s="211">
        <f t="shared" si="26"/>
        <v>81.338752421119324</v>
      </c>
      <c r="T43" s="210">
        <v>4417.68</v>
      </c>
      <c r="U43" s="66">
        <v>3452.27</v>
      </c>
      <c r="V43" s="211">
        <f t="shared" si="27"/>
        <v>965.41000000000031</v>
      </c>
      <c r="W43" s="210">
        <v>4935.3924999999999</v>
      </c>
      <c r="X43" s="66">
        <v>8018.4849999999988</v>
      </c>
      <c r="Y43" s="209">
        <f t="shared" si="28"/>
        <v>-3083.0924999999988</v>
      </c>
      <c r="Z43" s="70">
        <v>9988.2549999999992</v>
      </c>
      <c r="AA43" s="208">
        <v>0.8910259413526106</v>
      </c>
      <c r="AB43" s="207">
        <f t="shared" si="7"/>
        <v>0.2493221756703248</v>
      </c>
      <c r="AC43" s="206">
        <v>12304.977499999999</v>
      </c>
      <c r="AD43" s="205">
        <v>1.0976946593111434</v>
      </c>
      <c r="AE43" s="204">
        <f t="shared" si="8"/>
        <v>0.21846969187875395</v>
      </c>
      <c r="AF43" s="203">
        <f t="shared" si="29"/>
        <v>-2316.7224999999999</v>
      </c>
    </row>
    <row r="44" spans="1:32" ht="15" x14ac:dyDescent="0.2">
      <c r="A44" s="405"/>
      <c r="B44" s="216" t="s">
        <v>14</v>
      </c>
      <c r="C44" s="215">
        <f t="shared" si="0"/>
        <v>0.75902708344747238</v>
      </c>
      <c r="D44" s="210">
        <v>688.44930724999995</v>
      </c>
      <c r="E44" s="214">
        <v>6.1414750831449927E-2</v>
      </c>
      <c r="F44" s="206">
        <v>1135.716891</v>
      </c>
      <c r="G44" s="213">
        <v>0.10131431493801236</v>
      </c>
      <c r="H44" s="212">
        <f t="shared" si="23"/>
        <v>-447.26758375000009</v>
      </c>
      <c r="I44" s="210">
        <v>907.01547054564799</v>
      </c>
      <c r="J44" s="214">
        <v>8.0912463034265455E-2</v>
      </c>
      <c r="K44" s="206">
        <v>1485.2661565896667</v>
      </c>
      <c r="L44" s="213">
        <v>0.13249668499955125</v>
      </c>
      <c r="M44" s="212">
        <f t="shared" si="24"/>
        <v>-578.25068604401872</v>
      </c>
      <c r="N44" s="210">
        <v>198.37249999999997</v>
      </c>
      <c r="O44" s="66">
        <v>502.99249999999938</v>
      </c>
      <c r="P44" s="211">
        <f t="shared" si="25"/>
        <v>-304.61999999999944</v>
      </c>
      <c r="Q44" s="210">
        <v>145.0025</v>
      </c>
      <c r="R44" s="66">
        <v>68.024999999999963</v>
      </c>
      <c r="S44" s="211">
        <f t="shared" si="26"/>
        <v>76.977500000000035</v>
      </c>
      <c r="T44" s="210">
        <v>765.33249999999998</v>
      </c>
      <c r="U44" s="66">
        <v>1550.1000000000001</v>
      </c>
      <c r="V44" s="211">
        <f t="shared" si="27"/>
        <v>-784.76750000000015</v>
      </c>
      <c r="W44" s="210">
        <v>6280.85</v>
      </c>
      <c r="X44" s="66">
        <v>7068.28</v>
      </c>
      <c r="Y44" s="209">
        <f t="shared" si="28"/>
        <v>-787.42999999999938</v>
      </c>
      <c r="Z44" s="70">
        <v>7389.5575000000008</v>
      </c>
      <c r="AA44" s="208">
        <v>0.65920297665775907</v>
      </c>
      <c r="AB44" s="207">
        <f t="shared" si="7"/>
        <v>9.3165160058636787E-2</v>
      </c>
      <c r="AC44" s="206">
        <v>9189.3974999999991</v>
      </c>
      <c r="AD44" s="205">
        <v>0.81976196689812497</v>
      </c>
      <c r="AE44" s="204">
        <f t="shared" si="8"/>
        <v>0.12358991881676684</v>
      </c>
      <c r="AF44" s="203">
        <f t="shared" si="29"/>
        <v>-1799.8399999999983</v>
      </c>
    </row>
    <row r="45" spans="1:32" ht="15" x14ac:dyDescent="0.2">
      <c r="A45" s="405"/>
      <c r="B45" s="202" t="s">
        <v>13</v>
      </c>
      <c r="C45" s="158">
        <f t="shared" si="0"/>
        <v>0.72755632185812114</v>
      </c>
      <c r="D45" s="153">
        <v>91.279189500000001</v>
      </c>
      <c r="E45" s="157">
        <v>8.1427762657381927E-3</v>
      </c>
      <c r="F45" s="149">
        <v>0</v>
      </c>
      <c r="G45" s="156">
        <v>0</v>
      </c>
      <c r="H45" s="155">
        <f t="shared" si="23"/>
        <v>91.279189500000001</v>
      </c>
      <c r="I45" s="153">
        <v>125.45996338383837</v>
      </c>
      <c r="J45" s="157">
        <v>1.1191953146585529E-2</v>
      </c>
      <c r="K45" s="149">
        <v>0</v>
      </c>
      <c r="L45" s="156">
        <v>0</v>
      </c>
      <c r="M45" s="155">
        <f t="shared" si="24"/>
        <v>125.45996338383837</v>
      </c>
      <c r="N45" s="153">
        <v>113.90500000000002</v>
      </c>
      <c r="O45" s="21">
        <v>663.67249999999979</v>
      </c>
      <c r="P45" s="154">
        <f t="shared" si="25"/>
        <v>-549.76749999999981</v>
      </c>
      <c r="Q45" s="153">
        <v>139.82749999999999</v>
      </c>
      <c r="R45" s="21">
        <v>86.382500000000064</v>
      </c>
      <c r="S45" s="154">
        <f t="shared" si="26"/>
        <v>53.444999999999922</v>
      </c>
      <c r="T45" s="153">
        <v>0</v>
      </c>
      <c r="U45" s="21">
        <v>1827.6775</v>
      </c>
      <c r="V45" s="154">
        <f t="shared" si="27"/>
        <v>-1827.6775</v>
      </c>
      <c r="W45" s="153">
        <v>5761.1200000000008</v>
      </c>
      <c r="X45" s="21">
        <v>3612</v>
      </c>
      <c r="Y45" s="152">
        <f t="shared" si="28"/>
        <v>2149.1200000000008</v>
      </c>
      <c r="Z45" s="25">
        <v>6014.8525000000009</v>
      </c>
      <c r="AA45" s="151">
        <v>0.53656916157122581</v>
      </c>
      <c r="AB45" s="150">
        <f t="shared" si="7"/>
        <v>1.5175632237033242E-2</v>
      </c>
      <c r="AC45" s="149">
        <v>6189.7325000000001</v>
      </c>
      <c r="AD45" s="148">
        <v>0.55216974657731899</v>
      </c>
      <c r="AE45" s="147">
        <f t="shared" si="8"/>
        <v>0</v>
      </c>
      <c r="AF45" s="146">
        <f t="shared" si="29"/>
        <v>-174.8799999999992</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92.872500000000031</v>
      </c>
      <c r="O46" s="54">
        <v>76.307500000000005</v>
      </c>
      <c r="P46" s="196">
        <f t="shared" si="25"/>
        <v>16.565000000000026</v>
      </c>
      <c r="Q46" s="195">
        <v>139.42750000000001</v>
      </c>
      <c r="R46" s="54">
        <v>0</v>
      </c>
      <c r="S46" s="196">
        <f t="shared" si="26"/>
        <v>139.42750000000001</v>
      </c>
      <c r="T46" s="195">
        <v>42.365000000000002</v>
      </c>
      <c r="U46" s="54">
        <v>0</v>
      </c>
      <c r="V46" s="196">
        <f t="shared" si="27"/>
        <v>42.365000000000002</v>
      </c>
      <c r="W46" s="195">
        <v>0</v>
      </c>
      <c r="X46" s="54">
        <v>0</v>
      </c>
      <c r="Y46" s="194">
        <f t="shared" si="28"/>
        <v>0</v>
      </c>
      <c r="Z46" s="58">
        <v>274.66500000000002</v>
      </c>
      <c r="AA46" s="193">
        <v>2.4502141783686423E-2</v>
      </c>
      <c r="AB46" s="192">
        <f t="shared" si="7"/>
        <v>0</v>
      </c>
      <c r="AC46" s="191">
        <v>76.307500000000005</v>
      </c>
      <c r="AD46" s="190">
        <v>6.8071912537333032E-3</v>
      </c>
      <c r="AE46" s="189">
        <f t="shared" si="8"/>
        <v>0</v>
      </c>
      <c r="AF46" s="188">
        <f t="shared" si="29"/>
        <v>198.35750000000002</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68.710000000000008</v>
      </c>
      <c r="O47" s="43">
        <v>56.39</v>
      </c>
      <c r="P47" s="182">
        <f t="shared" si="25"/>
        <v>12.320000000000007</v>
      </c>
      <c r="Q47" s="181">
        <v>5.2450000000000001</v>
      </c>
      <c r="R47" s="43">
        <v>0</v>
      </c>
      <c r="S47" s="182">
        <f t="shared" si="26"/>
        <v>5.2450000000000001</v>
      </c>
      <c r="T47" s="181">
        <v>0</v>
      </c>
      <c r="U47" s="43">
        <v>0</v>
      </c>
      <c r="V47" s="182">
        <f t="shared" si="27"/>
        <v>0</v>
      </c>
      <c r="W47" s="181">
        <v>0</v>
      </c>
      <c r="X47" s="43">
        <v>0</v>
      </c>
      <c r="Y47" s="180">
        <f t="shared" si="28"/>
        <v>0</v>
      </c>
      <c r="Z47" s="47">
        <v>73.955000000000013</v>
      </c>
      <c r="AA47" s="179">
        <v>6.5973309144322341E-3</v>
      </c>
      <c r="AB47" s="178">
        <f t="shared" si="7"/>
        <v>0</v>
      </c>
      <c r="AC47" s="177">
        <v>56.39</v>
      </c>
      <c r="AD47" s="176">
        <v>5.0304034963538436E-3</v>
      </c>
      <c r="AE47" s="175">
        <f t="shared" si="8"/>
        <v>0</v>
      </c>
      <c r="AF47" s="174">
        <f t="shared" si="29"/>
        <v>17.565000000000012</v>
      </c>
    </row>
    <row r="48" spans="1:32" ht="15" x14ac:dyDescent="0.2">
      <c r="A48" s="405"/>
      <c r="B48" s="173" t="s">
        <v>10</v>
      </c>
      <c r="C48" s="172">
        <f t="shared" si="0"/>
        <v>0.73051418142532465</v>
      </c>
      <c r="D48" s="167">
        <f>SUM(D36:D47)</f>
        <v>7971.0039399999996</v>
      </c>
      <c r="E48" s="171">
        <v>0.7110722833131381</v>
      </c>
      <c r="F48" s="163">
        <f>SUM(F36:F47)</f>
        <v>9194.5598124999997</v>
      </c>
      <c r="G48" s="170">
        <v>0.82022248321040148</v>
      </c>
      <c r="H48" s="169">
        <f>SUM(H36:H47)</f>
        <v>-1223.5558725000008</v>
      </c>
      <c r="I48" s="167">
        <f>SUM(I36:I47)</f>
        <v>10911.497877354786</v>
      </c>
      <c r="J48" s="171">
        <v>0.97338600864085478</v>
      </c>
      <c r="K48" s="163">
        <f>SUM(K36:K47)</f>
        <v>12572.115039892888</v>
      </c>
      <c r="L48" s="170">
        <v>1.1215252962092557</v>
      </c>
      <c r="M48" s="169">
        <f t="shared" ref="M48:Z48" si="30">SUM(M36:M47)</f>
        <v>-1660.6171625381003</v>
      </c>
      <c r="N48" s="167">
        <f t="shared" si="30"/>
        <v>19960.54</v>
      </c>
      <c r="O48" s="32">
        <f t="shared" si="30"/>
        <v>14068.786252421118</v>
      </c>
      <c r="P48" s="168">
        <f t="shared" si="30"/>
        <v>5891.7537475788804</v>
      </c>
      <c r="Q48" s="167">
        <f t="shared" si="30"/>
        <v>1411.3573750166631</v>
      </c>
      <c r="R48" s="32">
        <f t="shared" si="30"/>
        <v>484.53874757888099</v>
      </c>
      <c r="S48" s="168">
        <f t="shared" si="30"/>
        <v>926.81862743778242</v>
      </c>
      <c r="T48" s="167">
        <f t="shared" si="30"/>
        <v>15359.11</v>
      </c>
      <c r="U48" s="32">
        <f t="shared" si="30"/>
        <v>12437.317500000001</v>
      </c>
      <c r="V48" s="168">
        <f t="shared" si="30"/>
        <v>2921.7924999999996</v>
      </c>
      <c r="W48" s="167">
        <f t="shared" si="30"/>
        <v>35450.35</v>
      </c>
      <c r="X48" s="32">
        <f t="shared" si="30"/>
        <v>42150.042499999996</v>
      </c>
      <c r="Y48" s="166">
        <f t="shared" si="30"/>
        <v>-6699.6924999999992</v>
      </c>
      <c r="Z48" s="36">
        <f t="shared" si="30"/>
        <v>72181.357375016669</v>
      </c>
      <c r="AA48" s="165">
        <v>6.4391089237492869</v>
      </c>
      <c r="AB48" s="164">
        <f t="shared" si="7"/>
        <v>0.11043023060077441</v>
      </c>
      <c r="AC48" s="163">
        <f>SUM(AC36:AC47)</f>
        <v>69140.684999999998</v>
      </c>
      <c r="AD48" s="162">
        <v>6.1678585487550937</v>
      </c>
      <c r="AE48" s="161">
        <f t="shared" si="8"/>
        <v>0.13298334855230318</v>
      </c>
      <c r="AF48" s="160">
        <f>SUM(AF36:AF47)</f>
        <v>3040.6723750166689</v>
      </c>
    </row>
    <row r="49" spans="1:32" ht="15" x14ac:dyDescent="0.2">
      <c r="A49" s="405"/>
      <c r="B49" s="159" t="s">
        <v>9</v>
      </c>
      <c r="C49" s="158">
        <f t="shared" si="0"/>
        <v>0.73059550991011024</v>
      </c>
      <c r="D49" s="153">
        <f>SUM(D39:D44)</f>
        <v>7875.4507532500002</v>
      </c>
      <c r="E49" s="157">
        <v>0.31787525217582718</v>
      </c>
      <c r="F49" s="149">
        <f>SUM(F39:F44)</f>
        <v>9194.5598124999997</v>
      </c>
      <c r="G49" s="156">
        <v>0.37111818874465619</v>
      </c>
      <c r="H49" s="155">
        <f>SUM(H39:H44)</f>
        <v>-1319.1090592500009</v>
      </c>
      <c r="I49" s="153">
        <f>SUM(I39:I44)</f>
        <v>10779.495146663256</v>
      </c>
      <c r="J49" s="157">
        <v>0.43509061835725948</v>
      </c>
      <c r="K49" s="149">
        <f>SUM(K39:K44)</f>
        <v>12572.115039892888</v>
      </c>
      <c r="L49" s="156">
        <v>0.50744577852997674</v>
      </c>
      <c r="M49" s="155">
        <f t="shared" ref="M49:Z49" si="31">SUM(M39:M44)</f>
        <v>-1792.6198932296309</v>
      </c>
      <c r="N49" s="153">
        <f t="shared" si="31"/>
        <v>19502.6325</v>
      </c>
      <c r="O49" s="21">
        <f t="shared" si="31"/>
        <v>13044.846252421117</v>
      </c>
      <c r="P49" s="154">
        <f t="shared" si="31"/>
        <v>6457.7862475788825</v>
      </c>
      <c r="Q49" s="153">
        <f t="shared" si="31"/>
        <v>980.48737501666346</v>
      </c>
      <c r="R49" s="21">
        <f t="shared" si="31"/>
        <v>387.47124757888093</v>
      </c>
      <c r="S49" s="154">
        <f t="shared" si="31"/>
        <v>593.01612743778242</v>
      </c>
      <c r="T49" s="153">
        <f t="shared" si="31"/>
        <v>14280.915000000001</v>
      </c>
      <c r="U49" s="21">
        <f t="shared" si="31"/>
        <v>10609.640000000001</v>
      </c>
      <c r="V49" s="154">
        <f t="shared" si="31"/>
        <v>3671.2750000000005</v>
      </c>
      <c r="W49" s="153">
        <f t="shared" si="31"/>
        <v>29689.229999999996</v>
      </c>
      <c r="X49" s="21">
        <f t="shared" si="31"/>
        <v>38538.042499999996</v>
      </c>
      <c r="Y49" s="152">
        <f t="shared" si="31"/>
        <v>-8848.8125</v>
      </c>
      <c r="Z49" s="25">
        <f t="shared" si="31"/>
        <v>64453.26487501667</v>
      </c>
      <c r="AA49" s="151">
        <v>2.6015143091646387</v>
      </c>
      <c r="AB49" s="150">
        <f t="shared" si="7"/>
        <v>0.12218854651539424</v>
      </c>
      <c r="AC49" s="149">
        <f>SUM(AC39:AC44)</f>
        <v>62580</v>
      </c>
      <c r="AD49" s="148">
        <v>2.5259040916854749</v>
      </c>
      <c r="AE49" s="147">
        <f t="shared" si="8"/>
        <v>0.14692489313678492</v>
      </c>
      <c r="AF49" s="146">
        <f>SUM(AF39:AF44)</f>
        <v>1873.2648750166672</v>
      </c>
    </row>
    <row r="50" spans="1:32" ht="15.75" thickBot="1" x14ac:dyDescent="0.25">
      <c r="A50" s="422"/>
      <c r="B50" s="145" t="s">
        <v>8</v>
      </c>
      <c r="C50" s="144">
        <f t="shared" si="0"/>
        <v>0.72387280361110518</v>
      </c>
      <c r="D50" s="139">
        <f>SUM(D36:D38,D45:D47)</f>
        <v>95.553186749999995</v>
      </c>
      <c r="E50" s="143">
        <v>3.8567942694360158E-3</v>
      </c>
      <c r="F50" s="135">
        <f>SUM(F36:F38,F45:F47)</f>
        <v>0</v>
      </c>
      <c r="G50" s="142">
        <v>0</v>
      </c>
      <c r="H50" s="141">
        <f>SUM(H36:H38,H45:H47)</f>
        <v>95.553186749999995</v>
      </c>
      <c r="I50" s="139">
        <f>SUM(I36:I38,I45:I47)</f>
        <v>132.00273069153067</v>
      </c>
      <c r="J50" s="143">
        <v>5.3279999610374188E-3</v>
      </c>
      <c r="K50" s="135">
        <f>SUM(K36:K38,K45:K47)</f>
        <v>0</v>
      </c>
      <c r="L50" s="142">
        <v>0</v>
      </c>
      <c r="M50" s="141">
        <f t="shared" ref="M50:Z50" si="32">SUM(M36:M38,M45:M47)</f>
        <v>132.00273069153067</v>
      </c>
      <c r="N50" s="139">
        <f t="shared" si="32"/>
        <v>457.90750000000003</v>
      </c>
      <c r="O50" s="10">
        <f t="shared" si="32"/>
        <v>1023.9399999999998</v>
      </c>
      <c r="P50" s="140">
        <f t="shared" si="32"/>
        <v>-566.03249999999969</v>
      </c>
      <c r="Q50" s="139">
        <f t="shared" si="32"/>
        <v>430.87</v>
      </c>
      <c r="R50" s="10">
        <f t="shared" si="32"/>
        <v>97.067500000000067</v>
      </c>
      <c r="S50" s="140">
        <f t="shared" si="32"/>
        <v>333.80249999999995</v>
      </c>
      <c r="T50" s="139">
        <f t="shared" si="32"/>
        <v>1078.1949999999999</v>
      </c>
      <c r="U50" s="10">
        <f t="shared" si="32"/>
        <v>1827.6775</v>
      </c>
      <c r="V50" s="140">
        <f t="shared" si="32"/>
        <v>-749.48250000000007</v>
      </c>
      <c r="W50" s="139">
        <f t="shared" si="32"/>
        <v>5761.1200000000008</v>
      </c>
      <c r="X50" s="10">
        <f t="shared" si="32"/>
        <v>3612</v>
      </c>
      <c r="Y50" s="138">
        <f t="shared" si="32"/>
        <v>2149.1200000000008</v>
      </c>
      <c r="Z50" s="14">
        <f t="shared" si="32"/>
        <v>7728.0925000000007</v>
      </c>
      <c r="AA50" s="137">
        <v>0.31192746031226903</v>
      </c>
      <c r="AB50" s="136">
        <f t="shared" si="7"/>
        <v>1.2364394803763022E-2</v>
      </c>
      <c r="AC50" s="135">
        <f>SUM(AC36:AC38,AC45:AC47)</f>
        <v>6560.6850000000004</v>
      </c>
      <c r="AD50" s="134">
        <v>0.26480762361392651</v>
      </c>
      <c r="AE50" s="133">
        <f t="shared" si="8"/>
        <v>0</v>
      </c>
      <c r="AF50" s="132">
        <f>SUM(AF36:AF38,AF45:AF47)</f>
        <v>1167.4075000000012</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127</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57:AF57"/>
    <mergeCell ref="A36:A50"/>
    <mergeCell ref="B52:AF52"/>
    <mergeCell ref="B53:AF53"/>
    <mergeCell ref="A55:AF55"/>
    <mergeCell ref="A56:AF56"/>
    <mergeCell ref="AE3:AE4"/>
    <mergeCell ref="AF3:AF4"/>
    <mergeCell ref="D4:E4"/>
    <mergeCell ref="F4:G4"/>
    <mergeCell ref="A6:A20"/>
    <mergeCell ref="A58:AF58"/>
    <mergeCell ref="A60:AF60"/>
    <mergeCell ref="A61:AF61"/>
    <mergeCell ref="A62:AF62"/>
    <mergeCell ref="A59:AF59"/>
    <mergeCell ref="AB3:AB4"/>
    <mergeCell ref="AC3:AD4"/>
    <mergeCell ref="I4:J4"/>
    <mergeCell ref="K4:L4"/>
    <mergeCell ref="A21:A35"/>
    <mergeCell ref="A3:A5"/>
    <mergeCell ref="B3:B5"/>
    <mergeCell ref="C3:C4"/>
    <mergeCell ref="Z3:AA4"/>
  </mergeCells>
  <pageMargins left="0.7" right="0.3" top="0.7" bottom="0.7" header="0.3" footer="0.3"/>
  <pageSetup paperSize="3" scale="67" orientation="landscape" r:id="rId1"/>
  <headerFooter>
    <oddFooter>&amp;L&amp;Z&amp;F
Tab: &amp;A&amp;R&amp;D &amp;T
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PabloFdrNorth!A1</f>
        <v>FIIP AREA: Pablo Feeder North</v>
      </c>
      <c r="C1" s="129"/>
      <c r="D1" s="129"/>
      <c r="E1" s="129"/>
      <c r="F1" s="129"/>
      <c r="G1" s="129"/>
      <c r="H1" s="129"/>
      <c r="I1" s="129"/>
      <c r="J1" s="129"/>
      <c r="K1" s="129"/>
      <c r="L1" s="129"/>
      <c r="M1" s="129"/>
      <c r="N1" s="129"/>
      <c r="O1" s="129"/>
    </row>
    <row r="2" spans="2:15" ht="23.25" x14ac:dyDescent="0.35">
      <c r="B2" s="289" t="str">
        <f>PabloFdrNorth!A2</f>
        <v>11,210 Acres (89% Sprinkler / 11% Flood)</v>
      </c>
      <c r="C2" s="288"/>
      <c r="D2" s="288"/>
      <c r="E2" s="288"/>
      <c r="F2" s="288"/>
      <c r="G2" s="288"/>
      <c r="H2" s="288"/>
      <c r="I2" s="288"/>
      <c r="J2" s="288"/>
      <c r="K2" s="288"/>
      <c r="L2" s="288"/>
      <c r="M2" s="288"/>
      <c r="N2" s="288"/>
      <c r="O2" s="288"/>
    </row>
  </sheetData>
  <pageMargins left="0.7" right="0.3" top="0.3" bottom="0.7" header="0.3" footer="0.3"/>
  <pageSetup scale="56" orientation="portrait" r:id="rId1"/>
  <headerFooter>
    <oddFooter>&amp;L&amp;Z&amp;F
Tab: &amp;A&amp;R&amp;D &amp;T
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7.7109375" bestFit="1" customWidth="1"/>
    <col min="5" max="5" width="6.42578125" bestFit="1" customWidth="1"/>
    <col min="6" max="6" width="7.7109375" bestFit="1" customWidth="1"/>
    <col min="7" max="7" width="6.42578125" bestFit="1" customWidth="1"/>
    <col min="8" max="8" width="12.7109375" bestFit="1" customWidth="1"/>
    <col min="9" max="9" width="7.7109375" bestFit="1" customWidth="1"/>
    <col min="10" max="10" width="6.42578125" bestFit="1" customWidth="1"/>
    <col min="11" max="11" width="7.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133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269</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thickTop="1" x14ac:dyDescent="0.2">
      <c r="A3" s="407" t="s">
        <v>72</v>
      </c>
      <c r="B3" s="410" t="s">
        <v>39</v>
      </c>
      <c r="C3" s="413" t="s">
        <v>71</v>
      </c>
      <c r="D3" s="281" t="s">
        <v>70</v>
      </c>
      <c r="E3" s="281"/>
      <c r="F3" s="284"/>
      <c r="G3" s="280"/>
      <c r="H3" s="283"/>
      <c r="I3" s="281" t="s">
        <v>69</v>
      </c>
      <c r="J3" s="281"/>
      <c r="K3" s="280"/>
      <c r="L3" s="280"/>
      <c r="M3" s="283"/>
      <c r="N3" s="281" t="s">
        <v>68</v>
      </c>
      <c r="O3" s="280"/>
      <c r="P3" s="282"/>
      <c r="Q3" s="281" t="s">
        <v>67</v>
      </c>
      <c r="R3" s="280"/>
      <c r="S3" s="282"/>
      <c r="T3" s="281" t="s">
        <v>132</v>
      </c>
      <c r="U3" s="280"/>
      <c r="V3" s="282"/>
      <c r="W3" s="281" t="s">
        <v>131</v>
      </c>
      <c r="X3" s="280"/>
      <c r="Y3" s="279"/>
      <c r="Z3" s="415" t="s">
        <v>114</v>
      </c>
      <c r="AA3" s="397"/>
      <c r="AB3" s="394" t="s">
        <v>62</v>
      </c>
      <c r="AC3" s="396" t="s">
        <v>113</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1.2925</v>
      </c>
      <c r="U6" s="88">
        <v>0</v>
      </c>
      <c r="V6" s="240">
        <f t="shared" ref="V6:V17" si="5">T6-U6</f>
        <v>1.2925</v>
      </c>
      <c r="W6" s="239">
        <v>17.984999999999999</v>
      </c>
      <c r="X6" s="88">
        <v>0</v>
      </c>
      <c r="Y6" s="238">
        <f t="shared" ref="Y6:Y17" si="6">W6-X6</f>
        <v>17.984999999999999</v>
      </c>
      <c r="Z6" s="92">
        <v>19.2775</v>
      </c>
      <c r="AA6" s="237">
        <v>5.0941415575629222E-4</v>
      </c>
      <c r="AB6" s="236">
        <f t="shared" ref="AB6:AB50" si="7">IFERROR(D6/Z6,1)</f>
        <v>0</v>
      </c>
      <c r="AC6" s="235">
        <v>0</v>
      </c>
      <c r="AD6" s="234">
        <v>0</v>
      </c>
      <c r="AE6" s="233">
        <f t="shared" ref="AE6:AE50" si="8">IFERROR(F6/AC6,1)</f>
        <v>1</v>
      </c>
      <c r="AF6" s="232">
        <f t="shared" ref="AF6:AF17" si="9">Z6-AC6</f>
        <v>19.2775</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1.0575000000000001</v>
      </c>
      <c r="U7" s="66">
        <v>0</v>
      </c>
      <c r="V7" s="211">
        <f t="shared" si="5"/>
        <v>1.0575000000000001</v>
      </c>
      <c r="W7" s="210">
        <v>14.717499999999745</v>
      </c>
      <c r="X7" s="66">
        <v>0</v>
      </c>
      <c r="Y7" s="209">
        <f t="shared" si="6"/>
        <v>14.717499999999745</v>
      </c>
      <c r="Z7" s="70">
        <v>15.774999999999746</v>
      </c>
      <c r="AA7" s="208">
        <v>4.1685946347064614E-4</v>
      </c>
      <c r="AB7" s="207">
        <f t="shared" si="7"/>
        <v>0</v>
      </c>
      <c r="AC7" s="206">
        <v>0</v>
      </c>
      <c r="AD7" s="205">
        <v>0</v>
      </c>
      <c r="AE7" s="204">
        <f t="shared" si="8"/>
        <v>1</v>
      </c>
      <c r="AF7" s="203">
        <f t="shared" si="9"/>
        <v>15.774999999999746</v>
      </c>
    </row>
    <row r="8" spans="1:33" ht="15" x14ac:dyDescent="0.2">
      <c r="A8" s="405"/>
      <c r="B8" s="231" t="s">
        <v>20</v>
      </c>
      <c r="C8" s="230">
        <f t="shared" si="0"/>
        <v>0.63218649034487939</v>
      </c>
      <c r="D8" s="225">
        <v>0.42068850000000002</v>
      </c>
      <c r="E8" s="229">
        <v>1.1116829312093422E-5</v>
      </c>
      <c r="F8" s="221">
        <v>0</v>
      </c>
      <c r="G8" s="228">
        <v>0</v>
      </c>
      <c r="H8" s="227">
        <f t="shared" si="1"/>
        <v>0.42068850000000002</v>
      </c>
      <c r="I8" s="225">
        <v>0.6654500000000001</v>
      </c>
      <c r="J8" s="229">
        <v>1.7584730901207352E-5</v>
      </c>
      <c r="K8" s="221">
        <v>0</v>
      </c>
      <c r="L8" s="228">
        <v>0</v>
      </c>
      <c r="M8" s="227">
        <f t="shared" si="2"/>
        <v>0.6654500000000001</v>
      </c>
      <c r="N8" s="225">
        <v>0</v>
      </c>
      <c r="O8" s="77">
        <v>0</v>
      </c>
      <c r="P8" s="226">
        <f t="shared" si="3"/>
        <v>0</v>
      </c>
      <c r="Q8" s="225">
        <v>47.842499999999994</v>
      </c>
      <c r="R8" s="77">
        <v>0</v>
      </c>
      <c r="S8" s="226">
        <f t="shared" si="4"/>
        <v>47.842499999999994</v>
      </c>
      <c r="T8" s="225">
        <v>79.992500000000007</v>
      </c>
      <c r="U8" s="77">
        <v>0</v>
      </c>
      <c r="V8" s="226">
        <f t="shared" si="5"/>
        <v>79.992500000000007</v>
      </c>
      <c r="W8" s="225">
        <v>0</v>
      </c>
      <c r="X8" s="77">
        <v>0</v>
      </c>
      <c r="Y8" s="224">
        <f t="shared" si="6"/>
        <v>0</v>
      </c>
      <c r="Z8" s="81">
        <v>127.83500000000001</v>
      </c>
      <c r="AA8" s="223">
        <v>3.3780811101598038E-3</v>
      </c>
      <c r="AB8" s="222">
        <f t="shared" si="7"/>
        <v>3.2908710447060664E-3</v>
      </c>
      <c r="AC8" s="221">
        <v>0</v>
      </c>
      <c r="AD8" s="220">
        <v>0</v>
      </c>
      <c r="AE8" s="219">
        <f t="shared" si="8"/>
        <v>1</v>
      </c>
      <c r="AF8" s="218">
        <f t="shared" si="9"/>
        <v>127.83500000000001</v>
      </c>
    </row>
    <row r="9" spans="1:33" ht="15" x14ac:dyDescent="0.2">
      <c r="A9" s="405"/>
      <c r="B9" s="201" t="s">
        <v>19</v>
      </c>
      <c r="C9" s="200">
        <f t="shared" si="0"/>
        <v>0.59319932255441987</v>
      </c>
      <c r="D9" s="195">
        <v>437.13079099999999</v>
      </c>
      <c r="E9" s="199">
        <v>1.1551322155484125E-2</v>
      </c>
      <c r="F9" s="191">
        <v>196.62017700000001</v>
      </c>
      <c r="G9" s="198">
        <v>5.1957516021871875E-3</v>
      </c>
      <c r="H9" s="197">
        <f t="shared" si="1"/>
        <v>240.51061399999998</v>
      </c>
      <c r="I9" s="195">
        <v>736.90372591397852</v>
      </c>
      <c r="J9" s="199">
        <v>1.9472918656990561E-2</v>
      </c>
      <c r="K9" s="191">
        <v>329.36147544354839</v>
      </c>
      <c r="L9" s="198">
        <v>8.7034832327231217E-3</v>
      </c>
      <c r="M9" s="197">
        <f t="shared" si="2"/>
        <v>407.54225047043013</v>
      </c>
      <c r="N9" s="195">
        <v>0</v>
      </c>
      <c r="O9" s="54">
        <v>0</v>
      </c>
      <c r="P9" s="196">
        <f t="shared" si="3"/>
        <v>0</v>
      </c>
      <c r="Q9" s="195">
        <v>80.0625</v>
      </c>
      <c r="R9" s="54">
        <v>36.797499999999999</v>
      </c>
      <c r="S9" s="196">
        <f t="shared" si="4"/>
        <v>43.265000000000001</v>
      </c>
      <c r="T9" s="195">
        <v>775.5625</v>
      </c>
      <c r="U9" s="54">
        <v>468.95499999999998</v>
      </c>
      <c r="V9" s="196">
        <f t="shared" si="5"/>
        <v>306.60750000000002</v>
      </c>
      <c r="W9" s="195">
        <v>0</v>
      </c>
      <c r="X9" s="54">
        <v>0</v>
      </c>
      <c r="Y9" s="194">
        <f t="shared" si="6"/>
        <v>0</v>
      </c>
      <c r="Z9" s="58">
        <v>855.625</v>
      </c>
      <c r="AA9" s="193">
        <v>2.261016662009999E-2</v>
      </c>
      <c r="AB9" s="192">
        <f t="shared" si="7"/>
        <v>0.51089062498173843</v>
      </c>
      <c r="AC9" s="191">
        <v>505.7525</v>
      </c>
      <c r="AD9" s="190">
        <v>1.3364672956149234E-2</v>
      </c>
      <c r="AE9" s="189">
        <f t="shared" si="8"/>
        <v>0.38876758295806746</v>
      </c>
      <c r="AF9" s="188">
        <f t="shared" si="9"/>
        <v>349.8725</v>
      </c>
    </row>
    <row r="10" spans="1:33" ht="15" x14ac:dyDescent="0.2">
      <c r="A10" s="405"/>
      <c r="B10" s="217" t="s">
        <v>18</v>
      </c>
      <c r="C10" s="215">
        <f t="shared" si="0"/>
        <v>0.63351071251467628</v>
      </c>
      <c r="D10" s="210">
        <v>2368.7501740000002</v>
      </c>
      <c r="E10" s="214">
        <v>6.259498742501779E-2</v>
      </c>
      <c r="F10" s="206">
        <v>1523.7739215000001</v>
      </c>
      <c r="G10" s="213">
        <v>4.0266217408626785E-2</v>
      </c>
      <c r="H10" s="212">
        <f t="shared" si="1"/>
        <v>844.9762525000001</v>
      </c>
      <c r="I10" s="210">
        <v>3739.0846393069073</v>
      </c>
      <c r="J10" s="214">
        <v>9.8806517693365251E-2</v>
      </c>
      <c r="K10" s="206">
        <v>2393.2818315291624</v>
      </c>
      <c r="L10" s="213">
        <v>6.3243244413583921E-2</v>
      </c>
      <c r="M10" s="212">
        <f t="shared" si="2"/>
        <v>1345.8028077777449</v>
      </c>
      <c r="N10" s="210">
        <v>0</v>
      </c>
      <c r="O10" s="66">
        <v>0</v>
      </c>
      <c r="P10" s="211">
        <f t="shared" si="3"/>
        <v>0</v>
      </c>
      <c r="Q10" s="210">
        <v>121.34500000000001</v>
      </c>
      <c r="R10" s="66">
        <v>71.337499999999991</v>
      </c>
      <c r="S10" s="211">
        <f t="shared" si="4"/>
        <v>50.007500000000022</v>
      </c>
      <c r="T10" s="210">
        <v>4050.9950000000003</v>
      </c>
      <c r="U10" s="66">
        <v>2149.61</v>
      </c>
      <c r="V10" s="211">
        <f t="shared" si="5"/>
        <v>1901.3850000000002</v>
      </c>
      <c r="W10" s="210">
        <v>266.31749999999988</v>
      </c>
      <c r="X10" s="66">
        <v>702.10500000000002</v>
      </c>
      <c r="Y10" s="209">
        <f t="shared" si="6"/>
        <v>-435.78750000000014</v>
      </c>
      <c r="Z10" s="70">
        <v>4438.6575000000003</v>
      </c>
      <c r="AA10" s="208">
        <v>0.11729295619524496</v>
      </c>
      <c r="AB10" s="207">
        <f t="shared" si="7"/>
        <v>0.53366365257963699</v>
      </c>
      <c r="AC10" s="206">
        <v>2923.0525000000002</v>
      </c>
      <c r="AD10" s="205">
        <v>7.7242605219261226E-2</v>
      </c>
      <c r="AE10" s="204">
        <f t="shared" si="8"/>
        <v>0.52129543396842859</v>
      </c>
      <c r="AF10" s="203">
        <f t="shared" si="9"/>
        <v>1515.605</v>
      </c>
    </row>
    <row r="11" spans="1:33" ht="15" x14ac:dyDescent="0.2">
      <c r="A11" s="405"/>
      <c r="B11" s="217" t="s">
        <v>17</v>
      </c>
      <c r="C11" s="215">
        <f t="shared" si="0"/>
        <v>0.68352547163618005</v>
      </c>
      <c r="D11" s="210">
        <v>5684.1502312499997</v>
      </c>
      <c r="E11" s="214">
        <v>0.15020550337150315</v>
      </c>
      <c r="F11" s="206">
        <v>4822.3758234999996</v>
      </c>
      <c r="G11" s="213">
        <v>0.12743283671898475</v>
      </c>
      <c r="H11" s="212">
        <f t="shared" si="1"/>
        <v>861.77440775000014</v>
      </c>
      <c r="I11" s="210">
        <v>8315.9303743921064</v>
      </c>
      <c r="J11" s="214">
        <v>0.21975114257549277</v>
      </c>
      <c r="K11" s="206">
        <v>7026.5326923557777</v>
      </c>
      <c r="L11" s="213">
        <v>0.18567839298673902</v>
      </c>
      <c r="M11" s="212">
        <f t="shared" si="2"/>
        <v>1289.3976820363287</v>
      </c>
      <c r="N11" s="210">
        <v>0</v>
      </c>
      <c r="O11" s="66">
        <v>0</v>
      </c>
      <c r="P11" s="211">
        <f t="shared" si="3"/>
        <v>0</v>
      </c>
      <c r="Q11" s="210">
        <v>351.21</v>
      </c>
      <c r="R11" s="66">
        <v>127.59</v>
      </c>
      <c r="S11" s="211">
        <f t="shared" si="4"/>
        <v>223.61999999999998</v>
      </c>
      <c r="T11" s="210">
        <v>9837.0300000000025</v>
      </c>
      <c r="U11" s="66">
        <v>7465.8550000000014</v>
      </c>
      <c r="V11" s="211">
        <f t="shared" si="5"/>
        <v>2371.1750000000011</v>
      </c>
      <c r="W11" s="210">
        <v>0</v>
      </c>
      <c r="X11" s="66">
        <v>1208.1175000000001</v>
      </c>
      <c r="Y11" s="209">
        <f t="shared" si="6"/>
        <v>-1208.1175000000001</v>
      </c>
      <c r="Z11" s="70">
        <v>10188.240000000002</v>
      </c>
      <c r="AA11" s="208">
        <v>0.26922752837465891</v>
      </c>
      <c r="AB11" s="207">
        <f t="shared" si="7"/>
        <v>0.55791287123683764</v>
      </c>
      <c r="AC11" s="206">
        <v>8801.5625000000018</v>
      </c>
      <c r="AD11" s="205">
        <v>0.23258412823586094</v>
      </c>
      <c r="AE11" s="204">
        <f t="shared" si="8"/>
        <v>0.54789996929522444</v>
      </c>
      <c r="AF11" s="203">
        <f t="shared" si="9"/>
        <v>1386.6774999999998</v>
      </c>
    </row>
    <row r="12" spans="1:33" ht="15" x14ac:dyDescent="0.2">
      <c r="A12" s="405"/>
      <c r="B12" s="217" t="s">
        <v>16</v>
      </c>
      <c r="C12" s="215">
        <f t="shared" si="0"/>
        <v>0.68430753003947975</v>
      </c>
      <c r="D12" s="210">
        <v>9861.6009274999997</v>
      </c>
      <c r="E12" s="214">
        <v>0.26059598552135294</v>
      </c>
      <c r="F12" s="206">
        <v>9359.9156992499993</v>
      </c>
      <c r="G12" s="213">
        <v>0.24733879163741773</v>
      </c>
      <c r="H12" s="212">
        <f t="shared" si="1"/>
        <v>501.68522825000036</v>
      </c>
      <c r="I12" s="210">
        <v>14411.065923724462</v>
      </c>
      <c r="J12" s="214">
        <v>0.38081706554700395</v>
      </c>
      <c r="K12" s="206">
        <v>13636.92633527117</v>
      </c>
      <c r="L12" s="213">
        <v>0.36036017735552051</v>
      </c>
      <c r="M12" s="212">
        <f t="shared" si="2"/>
        <v>774.13958845329216</v>
      </c>
      <c r="N12" s="210">
        <v>0</v>
      </c>
      <c r="O12" s="66">
        <v>0</v>
      </c>
      <c r="P12" s="211">
        <f t="shared" si="3"/>
        <v>0</v>
      </c>
      <c r="Q12" s="210">
        <v>613.65000000000009</v>
      </c>
      <c r="R12" s="66">
        <v>206.19750000000002</v>
      </c>
      <c r="S12" s="211">
        <f t="shared" si="4"/>
        <v>407.4525000000001</v>
      </c>
      <c r="T12" s="210">
        <v>12014.262500000001</v>
      </c>
      <c r="U12" s="66">
        <v>9680.755000000001</v>
      </c>
      <c r="V12" s="211">
        <f t="shared" si="5"/>
        <v>2333.5074999999997</v>
      </c>
      <c r="W12" s="210">
        <v>4844.8599999999979</v>
      </c>
      <c r="X12" s="66">
        <v>7190.482500000001</v>
      </c>
      <c r="Y12" s="209">
        <f t="shared" si="6"/>
        <v>-2345.6225000000031</v>
      </c>
      <c r="Z12" s="70">
        <v>17472.772499999999</v>
      </c>
      <c r="AA12" s="208">
        <v>0.46172364942597638</v>
      </c>
      <c r="AB12" s="207">
        <f t="shared" si="7"/>
        <v>0.56439817593344155</v>
      </c>
      <c r="AC12" s="206">
        <v>17077.435000000001</v>
      </c>
      <c r="AD12" s="205">
        <v>0.45127672864671237</v>
      </c>
      <c r="AE12" s="204">
        <f t="shared" si="8"/>
        <v>0.54808674131975899</v>
      </c>
      <c r="AF12" s="203">
        <f t="shared" si="9"/>
        <v>395.33749999999782</v>
      </c>
    </row>
    <row r="13" spans="1:33" ht="15" x14ac:dyDescent="0.2">
      <c r="A13" s="405"/>
      <c r="B13" s="217" t="s">
        <v>15</v>
      </c>
      <c r="C13" s="215">
        <f t="shared" si="0"/>
        <v>0.73267972776765655</v>
      </c>
      <c r="D13" s="210">
        <v>7054.2688292499997</v>
      </c>
      <c r="E13" s="214">
        <v>0.18641132927663423</v>
      </c>
      <c r="F13" s="206">
        <v>7581.1356627499999</v>
      </c>
      <c r="G13" s="213">
        <v>0.20033395538104787</v>
      </c>
      <c r="H13" s="212">
        <f t="shared" si="1"/>
        <v>-526.86683350000021</v>
      </c>
      <c r="I13" s="210">
        <v>9628.0387758824563</v>
      </c>
      <c r="J13" s="214">
        <v>0.25442403032576871</v>
      </c>
      <c r="K13" s="206">
        <v>10314.789877470554</v>
      </c>
      <c r="L13" s="213">
        <v>0.27257164981644694</v>
      </c>
      <c r="M13" s="212">
        <f t="shared" si="2"/>
        <v>-686.7511015880973</v>
      </c>
      <c r="N13" s="210">
        <v>0</v>
      </c>
      <c r="O13" s="66">
        <v>0</v>
      </c>
      <c r="P13" s="211">
        <f t="shared" si="3"/>
        <v>0</v>
      </c>
      <c r="Q13" s="210">
        <v>554.73249999999985</v>
      </c>
      <c r="R13" s="66">
        <v>245.17500000000001</v>
      </c>
      <c r="S13" s="211">
        <f t="shared" si="4"/>
        <v>309.55749999999983</v>
      </c>
      <c r="T13" s="210">
        <v>6387.0949999999993</v>
      </c>
      <c r="U13" s="66">
        <v>10370.045</v>
      </c>
      <c r="V13" s="211">
        <f t="shared" si="5"/>
        <v>-3982.9500000000007</v>
      </c>
      <c r="W13" s="210">
        <v>4611.9149999999991</v>
      </c>
      <c r="X13" s="66">
        <v>2246.2750000000005</v>
      </c>
      <c r="Y13" s="209">
        <f t="shared" si="6"/>
        <v>2365.6399999999985</v>
      </c>
      <c r="Z13" s="70">
        <v>11553.742499999998</v>
      </c>
      <c r="AA13" s="208">
        <v>0.30531137240114603</v>
      </c>
      <c r="AB13" s="207">
        <f t="shared" si="7"/>
        <v>0.61056136825362006</v>
      </c>
      <c r="AC13" s="206">
        <v>12861.494999999999</v>
      </c>
      <c r="AD13" s="205">
        <v>0.33986915418539421</v>
      </c>
      <c r="AE13" s="204">
        <f t="shared" si="8"/>
        <v>0.5894443579653843</v>
      </c>
      <c r="AF13" s="203">
        <f t="shared" si="9"/>
        <v>-1307.7525000000005</v>
      </c>
    </row>
    <row r="14" spans="1:33" ht="15" x14ac:dyDescent="0.2">
      <c r="A14" s="405"/>
      <c r="B14" s="216" t="s">
        <v>14</v>
      </c>
      <c r="C14" s="215">
        <f t="shared" si="0"/>
        <v>0.73576518670185909</v>
      </c>
      <c r="D14" s="210">
        <v>2823.97272875</v>
      </c>
      <c r="E14" s="214">
        <v>7.462439027337435E-2</v>
      </c>
      <c r="F14" s="206">
        <v>3982.6241335000004</v>
      </c>
      <c r="G14" s="213">
        <v>0.10524212742694249</v>
      </c>
      <c r="H14" s="212">
        <f t="shared" si="1"/>
        <v>-1158.6514047500004</v>
      </c>
      <c r="I14" s="210">
        <v>3838.143989128841</v>
      </c>
      <c r="J14" s="214">
        <v>0.10142419296553787</v>
      </c>
      <c r="K14" s="206">
        <v>5425.0867555846653</v>
      </c>
      <c r="L14" s="213">
        <v>0.14335966751944038</v>
      </c>
      <c r="M14" s="212">
        <f t="shared" si="2"/>
        <v>-1586.9427664558243</v>
      </c>
      <c r="N14" s="210">
        <v>0</v>
      </c>
      <c r="O14" s="66">
        <v>0</v>
      </c>
      <c r="P14" s="211">
        <f t="shared" si="3"/>
        <v>0</v>
      </c>
      <c r="Q14" s="210">
        <v>388.64499999999992</v>
      </c>
      <c r="R14" s="66">
        <v>247.67499999999998</v>
      </c>
      <c r="S14" s="211">
        <f t="shared" si="4"/>
        <v>140.96999999999994</v>
      </c>
      <c r="T14" s="210">
        <v>2884.6174999999998</v>
      </c>
      <c r="U14" s="66">
        <v>6045.26</v>
      </c>
      <c r="V14" s="211">
        <f t="shared" si="5"/>
        <v>-3160.6425000000004</v>
      </c>
      <c r="W14" s="210">
        <v>2689.6749999999997</v>
      </c>
      <c r="X14" s="66">
        <v>489.20750000000032</v>
      </c>
      <c r="Y14" s="209">
        <f t="shared" si="6"/>
        <v>2200.4674999999993</v>
      </c>
      <c r="Z14" s="70">
        <v>5962.9375</v>
      </c>
      <c r="AA14" s="208">
        <v>0.1575725468753747</v>
      </c>
      <c r="AB14" s="207">
        <f t="shared" si="7"/>
        <v>0.47358751097927826</v>
      </c>
      <c r="AC14" s="206">
        <v>6782.1425000000008</v>
      </c>
      <c r="AD14" s="205">
        <v>0.17922030331931205</v>
      </c>
      <c r="AE14" s="204">
        <f t="shared" si="8"/>
        <v>0.58722212538294494</v>
      </c>
      <c r="AF14" s="203">
        <f t="shared" si="9"/>
        <v>-819.20500000000084</v>
      </c>
    </row>
    <row r="15" spans="1:33" ht="15" x14ac:dyDescent="0.2">
      <c r="A15" s="405"/>
      <c r="B15" s="202" t="s">
        <v>13</v>
      </c>
      <c r="C15" s="158">
        <f t="shared" si="0"/>
        <v>0.69640753292517532</v>
      </c>
      <c r="D15" s="153">
        <v>109.76070724999998</v>
      </c>
      <c r="E15" s="157">
        <v>2.9004620940979008E-3</v>
      </c>
      <c r="F15" s="149">
        <v>0</v>
      </c>
      <c r="G15" s="156">
        <v>0</v>
      </c>
      <c r="H15" s="155">
        <f t="shared" si="1"/>
        <v>109.76070724999998</v>
      </c>
      <c r="I15" s="153">
        <v>157.60987936038464</v>
      </c>
      <c r="J15" s="157">
        <v>4.1648919016066092E-3</v>
      </c>
      <c r="K15" s="149">
        <v>0</v>
      </c>
      <c r="L15" s="156">
        <v>0</v>
      </c>
      <c r="M15" s="155">
        <f t="shared" si="2"/>
        <v>157.60987936038464</v>
      </c>
      <c r="N15" s="153">
        <v>0</v>
      </c>
      <c r="O15" s="21">
        <v>0</v>
      </c>
      <c r="P15" s="154">
        <f t="shared" si="3"/>
        <v>0</v>
      </c>
      <c r="Q15" s="153">
        <v>120.53750000000001</v>
      </c>
      <c r="R15" s="21">
        <v>0</v>
      </c>
      <c r="S15" s="154">
        <f t="shared" si="4"/>
        <v>120.53750000000001</v>
      </c>
      <c r="T15" s="153">
        <v>30.997499999999999</v>
      </c>
      <c r="U15" s="21">
        <v>0</v>
      </c>
      <c r="V15" s="154">
        <f t="shared" si="5"/>
        <v>30.997499999999999</v>
      </c>
      <c r="W15" s="153">
        <v>0</v>
      </c>
      <c r="X15" s="21">
        <v>0</v>
      </c>
      <c r="Y15" s="152">
        <f t="shared" si="6"/>
        <v>0</v>
      </c>
      <c r="Z15" s="25">
        <v>151.535</v>
      </c>
      <c r="AA15" s="151">
        <v>4.0043612549619887E-3</v>
      </c>
      <c r="AB15" s="150">
        <f t="shared" si="7"/>
        <v>0.72432578117266633</v>
      </c>
      <c r="AC15" s="149">
        <v>0</v>
      </c>
      <c r="AD15" s="148">
        <v>0</v>
      </c>
      <c r="AE15" s="147">
        <f t="shared" si="8"/>
        <v>1</v>
      </c>
      <c r="AF15" s="146">
        <f t="shared" si="9"/>
        <v>151.535</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135.27249999999998</v>
      </c>
      <c r="R16" s="54">
        <v>0</v>
      </c>
      <c r="S16" s="196">
        <f t="shared" si="4"/>
        <v>135.27249999999998</v>
      </c>
      <c r="T16" s="195">
        <v>12.884999999999996</v>
      </c>
      <c r="U16" s="54">
        <v>0</v>
      </c>
      <c r="V16" s="196">
        <f t="shared" si="5"/>
        <v>12.884999999999996</v>
      </c>
      <c r="W16" s="195">
        <v>0</v>
      </c>
      <c r="X16" s="54">
        <v>0</v>
      </c>
      <c r="Y16" s="194">
        <f t="shared" si="6"/>
        <v>0</v>
      </c>
      <c r="Z16" s="58">
        <v>148.15749999999997</v>
      </c>
      <c r="AA16" s="193">
        <v>3.9151097279970359E-3</v>
      </c>
      <c r="AB16" s="192">
        <f t="shared" si="7"/>
        <v>0</v>
      </c>
      <c r="AC16" s="191">
        <v>0</v>
      </c>
      <c r="AD16" s="190">
        <v>0</v>
      </c>
      <c r="AE16" s="189">
        <f t="shared" si="8"/>
        <v>1</v>
      </c>
      <c r="AF16" s="188">
        <f t="shared" si="9"/>
        <v>148.15749999999997</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25.67</v>
      </c>
      <c r="R17" s="43">
        <v>0</v>
      </c>
      <c r="S17" s="182">
        <f t="shared" si="4"/>
        <v>25.67</v>
      </c>
      <c r="T17" s="181">
        <v>1.845</v>
      </c>
      <c r="U17" s="43">
        <v>0</v>
      </c>
      <c r="V17" s="182">
        <f t="shared" si="5"/>
        <v>1.845</v>
      </c>
      <c r="W17" s="181">
        <v>0</v>
      </c>
      <c r="X17" s="43">
        <v>0</v>
      </c>
      <c r="Y17" s="180">
        <f t="shared" si="6"/>
        <v>0</v>
      </c>
      <c r="Z17" s="47">
        <v>27.515000000000001</v>
      </c>
      <c r="AA17" s="179">
        <v>7.2709275038954123E-4</v>
      </c>
      <c r="AB17" s="178">
        <f t="shared" si="7"/>
        <v>0</v>
      </c>
      <c r="AC17" s="177">
        <v>0</v>
      </c>
      <c r="AD17" s="176">
        <v>0</v>
      </c>
      <c r="AE17" s="175">
        <f t="shared" si="8"/>
        <v>1</v>
      </c>
      <c r="AF17" s="174">
        <f t="shared" si="9"/>
        <v>27.515000000000001</v>
      </c>
    </row>
    <row r="18" spans="1:32" ht="15" x14ac:dyDescent="0.2">
      <c r="A18" s="405"/>
      <c r="B18" s="173" t="s">
        <v>10</v>
      </c>
      <c r="C18" s="172">
        <f t="shared" si="0"/>
        <v>0.69414230143397271</v>
      </c>
      <c r="D18" s="167">
        <f>SUM(D6:D17)</f>
        <v>28340.055077499997</v>
      </c>
      <c r="E18" s="171">
        <v>0.74889509694677647</v>
      </c>
      <c r="F18" s="163">
        <f>SUM(F6:F17)</f>
        <v>27466.445417499999</v>
      </c>
      <c r="G18" s="170">
        <v>0.72580968017520675</v>
      </c>
      <c r="H18" s="169">
        <f>SUM(H6:H17)</f>
        <v>873.60965999999962</v>
      </c>
      <c r="I18" s="167">
        <f>SUM(I6:I17)</f>
        <v>40827.442757709134</v>
      </c>
      <c r="J18" s="171">
        <v>1.078878344396667</v>
      </c>
      <c r="K18" s="163">
        <f>SUM(K6:K17)</f>
        <v>39125.978967654875</v>
      </c>
      <c r="L18" s="170">
        <v>1.0339166153244537</v>
      </c>
      <c r="M18" s="169">
        <f t="shared" ref="M18:Z18" si="10">SUM(M6:M17)</f>
        <v>1701.4637900542589</v>
      </c>
      <c r="N18" s="167">
        <f t="shared" si="10"/>
        <v>0</v>
      </c>
      <c r="O18" s="32">
        <f t="shared" si="10"/>
        <v>0</v>
      </c>
      <c r="P18" s="168">
        <f t="shared" si="10"/>
        <v>0</v>
      </c>
      <c r="Q18" s="167">
        <f t="shared" si="10"/>
        <v>2438.9674999999997</v>
      </c>
      <c r="R18" s="32">
        <f t="shared" si="10"/>
        <v>934.77250000000004</v>
      </c>
      <c r="S18" s="168">
        <f t="shared" si="10"/>
        <v>1504.1949999999999</v>
      </c>
      <c r="T18" s="167">
        <f t="shared" si="10"/>
        <v>36077.632500000007</v>
      </c>
      <c r="U18" s="32">
        <f t="shared" si="10"/>
        <v>36180.480000000003</v>
      </c>
      <c r="V18" s="168">
        <f t="shared" si="10"/>
        <v>-102.84750000000028</v>
      </c>
      <c r="W18" s="167">
        <f t="shared" si="10"/>
        <v>12445.469999999996</v>
      </c>
      <c r="X18" s="32">
        <f t="shared" si="10"/>
        <v>11836.187500000004</v>
      </c>
      <c r="Y18" s="166">
        <f t="shared" si="10"/>
        <v>609.28249999999434</v>
      </c>
      <c r="Z18" s="36">
        <f t="shared" si="10"/>
        <v>50962.070000000007</v>
      </c>
      <c r="AA18" s="165">
        <v>1.3466891383552364</v>
      </c>
      <c r="AB18" s="164">
        <f t="shared" si="7"/>
        <v>0.55610094090565776</v>
      </c>
      <c r="AC18" s="163">
        <f>SUM(AC6:AC17)</f>
        <v>48951.44</v>
      </c>
      <c r="AD18" s="162">
        <v>1.2935575925626899</v>
      </c>
      <c r="AE18" s="161">
        <f t="shared" si="8"/>
        <v>0.56109575974680215</v>
      </c>
      <c r="AF18" s="160">
        <f>SUM(AF6:AF17)</f>
        <v>2010.6299999999962</v>
      </c>
    </row>
    <row r="19" spans="1:32" ht="15" x14ac:dyDescent="0.2">
      <c r="A19" s="405"/>
      <c r="B19" s="159" t="s">
        <v>9</v>
      </c>
      <c r="C19" s="158">
        <f t="shared" si="0"/>
        <v>0.69413453647620416</v>
      </c>
      <c r="D19" s="153">
        <f>SUM(D9:D14)</f>
        <v>28229.873681749999</v>
      </c>
      <c r="E19" s="157">
        <v>1.1394367759553137</v>
      </c>
      <c r="F19" s="149">
        <f>SUM(F9:F14)</f>
        <v>27466.445417499999</v>
      </c>
      <c r="G19" s="156">
        <v>1.1086226728047142</v>
      </c>
      <c r="H19" s="155">
        <f>SUM(H9:H14)</f>
        <v>763.42826425000021</v>
      </c>
      <c r="I19" s="153">
        <f>SUM(I9:I14)</f>
        <v>40669.167428348752</v>
      </c>
      <c r="J19" s="157">
        <v>1.6415215150361204</v>
      </c>
      <c r="K19" s="149">
        <f>SUM(K9:K14)</f>
        <v>39125.978967654875</v>
      </c>
      <c r="L19" s="156">
        <v>1.5792341061936608</v>
      </c>
      <c r="M19" s="155">
        <f t="shared" ref="M19:Z19" si="11">SUM(M9:M14)</f>
        <v>1543.1884606938743</v>
      </c>
      <c r="N19" s="153">
        <f t="shared" si="11"/>
        <v>0</v>
      </c>
      <c r="O19" s="21">
        <f t="shared" si="11"/>
        <v>0</v>
      </c>
      <c r="P19" s="154">
        <f t="shared" si="11"/>
        <v>0</v>
      </c>
      <c r="Q19" s="153">
        <f t="shared" si="11"/>
        <v>2109.645</v>
      </c>
      <c r="R19" s="21">
        <f t="shared" si="11"/>
        <v>934.77250000000004</v>
      </c>
      <c r="S19" s="154">
        <f t="shared" si="11"/>
        <v>1174.8724999999999</v>
      </c>
      <c r="T19" s="153">
        <f t="shared" si="11"/>
        <v>35949.562500000007</v>
      </c>
      <c r="U19" s="21">
        <f t="shared" si="11"/>
        <v>36180.480000000003</v>
      </c>
      <c r="V19" s="154">
        <f t="shared" si="11"/>
        <v>-230.91750000000002</v>
      </c>
      <c r="W19" s="153">
        <f t="shared" si="11"/>
        <v>12412.767499999996</v>
      </c>
      <c r="X19" s="21">
        <f t="shared" si="11"/>
        <v>11836.187500000004</v>
      </c>
      <c r="Y19" s="152">
        <f t="shared" si="11"/>
        <v>576.57999999999447</v>
      </c>
      <c r="Z19" s="25">
        <f t="shared" si="11"/>
        <v>50471.974999999999</v>
      </c>
      <c r="AA19" s="151">
        <v>2.0371902870849867</v>
      </c>
      <c r="AB19" s="150">
        <f t="shared" si="7"/>
        <v>0.5593177933249095</v>
      </c>
      <c r="AC19" s="149">
        <f>SUM(AC9:AC14)</f>
        <v>48951.44</v>
      </c>
      <c r="AD19" s="148">
        <v>1.975817235377054</v>
      </c>
      <c r="AE19" s="147">
        <f t="shared" si="8"/>
        <v>0.56109575974680215</v>
      </c>
      <c r="AF19" s="146">
        <f>SUM(AF9:AF14)</f>
        <v>1520.5349999999962</v>
      </c>
    </row>
    <row r="20" spans="1:32" ht="15.75" thickBot="1" x14ac:dyDescent="0.25">
      <c r="A20" s="406"/>
      <c r="B20" s="261" t="s">
        <v>8</v>
      </c>
      <c r="C20" s="260">
        <f t="shared" si="0"/>
        <v>0.69613752310774035</v>
      </c>
      <c r="D20" s="255">
        <f>SUM(D6:D8,D15:D17)</f>
        <v>110.18139574999998</v>
      </c>
      <c r="E20" s="259">
        <v>4.4472297594727967E-3</v>
      </c>
      <c r="F20" s="249">
        <f>SUM(F6:F8,F15:F17)</f>
        <v>0</v>
      </c>
      <c r="G20" s="258">
        <v>0</v>
      </c>
      <c r="H20" s="257">
        <f>SUM(H6:H8,H15:H17)</f>
        <v>110.18139574999998</v>
      </c>
      <c r="I20" s="255">
        <f>SUM(I6:I8,I15:I17)</f>
        <v>158.27532936038463</v>
      </c>
      <c r="J20" s="259">
        <v>6.3884356349866002E-3</v>
      </c>
      <c r="K20" s="249">
        <f>SUM(K6:K8,K15:K17)</f>
        <v>0</v>
      </c>
      <c r="L20" s="258">
        <v>0</v>
      </c>
      <c r="M20" s="257">
        <f t="shared" ref="M20:Z20" si="12">SUM(M6:M8,M15:M17)</f>
        <v>158.27532936038463</v>
      </c>
      <c r="N20" s="255">
        <f t="shared" si="12"/>
        <v>0</v>
      </c>
      <c r="O20" s="254">
        <f t="shared" si="12"/>
        <v>0</v>
      </c>
      <c r="P20" s="256">
        <f t="shared" si="12"/>
        <v>0</v>
      </c>
      <c r="Q20" s="255">
        <f t="shared" si="12"/>
        <v>329.32249999999999</v>
      </c>
      <c r="R20" s="254">
        <f t="shared" si="12"/>
        <v>0</v>
      </c>
      <c r="S20" s="256">
        <f t="shared" si="12"/>
        <v>329.32249999999999</v>
      </c>
      <c r="T20" s="255">
        <f t="shared" si="12"/>
        <v>128.07</v>
      </c>
      <c r="U20" s="254">
        <f t="shared" si="12"/>
        <v>0</v>
      </c>
      <c r="V20" s="256">
        <f t="shared" si="12"/>
        <v>128.07</v>
      </c>
      <c r="W20" s="255">
        <f t="shared" si="12"/>
        <v>32.702499999999745</v>
      </c>
      <c r="X20" s="254">
        <f t="shared" si="12"/>
        <v>0</v>
      </c>
      <c r="Y20" s="253">
        <f t="shared" si="12"/>
        <v>32.702499999999745</v>
      </c>
      <c r="Z20" s="252">
        <f t="shared" si="12"/>
        <v>490.09499999999974</v>
      </c>
      <c r="AA20" s="251">
        <v>1.9781606995742017E-2</v>
      </c>
      <c r="AB20" s="250">
        <f t="shared" si="7"/>
        <v>0.22481640447260232</v>
      </c>
      <c r="AC20" s="249">
        <f>SUM(AC6:AC8,AC15:AC17)</f>
        <v>0</v>
      </c>
      <c r="AD20" s="248">
        <v>0</v>
      </c>
      <c r="AE20" s="247">
        <f t="shared" si="8"/>
        <v>1</v>
      </c>
      <c r="AF20" s="246">
        <f>SUM(AF6:AF8,AF15:AF17)</f>
        <v>490.09499999999974</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18.914166666666667</v>
      </c>
      <c r="R21" s="88">
        <v>0</v>
      </c>
      <c r="S21" s="240">
        <f t="shared" ref="S21:S32" si="16">Q21-R21</f>
        <v>18.914166666666667</v>
      </c>
      <c r="T21" s="239">
        <v>3.9766666666666666</v>
      </c>
      <c r="U21" s="88">
        <v>0</v>
      </c>
      <c r="V21" s="240">
        <f t="shared" ref="V21:V32" si="17">T21-U21</f>
        <v>3.9766666666666666</v>
      </c>
      <c r="W21" s="239">
        <v>2.3816666666666606</v>
      </c>
      <c r="X21" s="88">
        <v>0</v>
      </c>
      <c r="Y21" s="238">
        <f t="shared" ref="Y21:Y32" si="18">W21-X21</f>
        <v>2.3816666666666606</v>
      </c>
      <c r="Z21" s="92">
        <v>25.272499999999994</v>
      </c>
      <c r="AA21" s="237">
        <v>6.678339645364229E-4</v>
      </c>
      <c r="AB21" s="236">
        <f t="shared" si="7"/>
        <v>0</v>
      </c>
      <c r="AC21" s="235">
        <v>0</v>
      </c>
      <c r="AD21" s="234">
        <v>0</v>
      </c>
      <c r="AE21" s="233">
        <f t="shared" si="8"/>
        <v>1</v>
      </c>
      <c r="AF21" s="232">
        <f t="shared" ref="AF21:AF32" si="19">Z21-AC21</f>
        <v>25.272499999999994</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15.059999999999997</v>
      </c>
      <c r="R22" s="66">
        <v>0</v>
      </c>
      <c r="S22" s="211">
        <f t="shared" si="16"/>
        <v>15.059999999999997</v>
      </c>
      <c r="T22" s="210">
        <v>4.5424999999999986</v>
      </c>
      <c r="U22" s="66">
        <v>0</v>
      </c>
      <c r="V22" s="211">
        <f t="shared" si="17"/>
        <v>4.5424999999999986</v>
      </c>
      <c r="W22" s="210">
        <v>1.999999999998181E-2</v>
      </c>
      <c r="X22" s="66">
        <v>0</v>
      </c>
      <c r="Y22" s="209">
        <f t="shared" si="18"/>
        <v>1.999999999998181E-2</v>
      </c>
      <c r="Z22" s="70">
        <v>19.622499999999977</v>
      </c>
      <c r="AA22" s="208">
        <v>5.1853089204138673E-4</v>
      </c>
      <c r="AB22" s="207">
        <f t="shared" si="7"/>
        <v>0</v>
      </c>
      <c r="AC22" s="206">
        <v>0</v>
      </c>
      <c r="AD22" s="205">
        <v>0</v>
      </c>
      <c r="AE22" s="204">
        <f t="shared" si="8"/>
        <v>1</v>
      </c>
      <c r="AF22" s="203">
        <f t="shared" si="19"/>
        <v>19.622499999999977</v>
      </c>
    </row>
    <row r="23" spans="1:32" ht="15" x14ac:dyDescent="0.2">
      <c r="A23" s="405"/>
      <c r="B23" s="231" t="s">
        <v>20</v>
      </c>
      <c r="C23" s="230">
        <f t="shared" si="0"/>
        <v>0.62647730779293276</v>
      </c>
      <c r="D23" s="225">
        <v>2.8043438333333337</v>
      </c>
      <c r="E23" s="229">
        <v>7.4105690380384625E-5</v>
      </c>
      <c r="F23" s="221">
        <v>0</v>
      </c>
      <c r="G23" s="228">
        <v>0</v>
      </c>
      <c r="H23" s="227">
        <f t="shared" si="13"/>
        <v>2.8043438333333337</v>
      </c>
      <c r="I23" s="225">
        <v>4.4763693727598559</v>
      </c>
      <c r="J23" s="229">
        <v>1.1828950459747298E-4</v>
      </c>
      <c r="K23" s="221">
        <v>0</v>
      </c>
      <c r="L23" s="228">
        <v>0</v>
      </c>
      <c r="M23" s="227">
        <f t="shared" si="14"/>
        <v>4.4763693727598559</v>
      </c>
      <c r="N23" s="225">
        <v>0</v>
      </c>
      <c r="O23" s="77">
        <v>0</v>
      </c>
      <c r="P23" s="226">
        <f t="shared" si="15"/>
        <v>0</v>
      </c>
      <c r="Q23" s="225">
        <v>48.43333333333333</v>
      </c>
      <c r="R23" s="77">
        <v>0</v>
      </c>
      <c r="S23" s="226">
        <f t="shared" si="16"/>
        <v>48.43333333333333</v>
      </c>
      <c r="T23" s="225">
        <v>85.439166666666665</v>
      </c>
      <c r="U23" s="77">
        <v>0</v>
      </c>
      <c r="V23" s="226">
        <f t="shared" si="17"/>
        <v>85.439166666666665</v>
      </c>
      <c r="W23" s="225">
        <v>0</v>
      </c>
      <c r="X23" s="77">
        <v>0</v>
      </c>
      <c r="Y23" s="224">
        <f t="shared" si="18"/>
        <v>0</v>
      </c>
      <c r="Z23" s="81">
        <v>133.8725</v>
      </c>
      <c r="AA23" s="223">
        <v>3.5376239951489682E-3</v>
      </c>
      <c r="AB23" s="222">
        <f t="shared" si="7"/>
        <v>2.0947870797462763E-2</v>
      </c>
      <c r="AC23" s="221">
        <v>0</v>
      </c>
      <c r="AD23" s="220">
        <v>0</v>
      </c>
      <c r="AE23" s="219">
        <f t="shared" si="8"/>
        <v>1</v>
      </c>
      <c r="AF23" s="218">
        <f t="shared" si="19"/>
        <v>133.8725</v>
      </c>
    </row>
    <row r="24" spans="1:32" ht="15" x14ac:dyDescent="0.2">
      <c r="A24" s="405"/>
      <c r="B24" s="201" t="s">
        <v>19</v>
      </c>
      <c r="C24" s="200">
        <f t="shared" si="0"/>
        <v>0.59386037796465696</v>
      </c>
      <c r="D24" s="195">
        <v>618.06223350000005</v>
      </c>
      <c r="E24" s="199">
        <v>1.6332493885786583E-2</v>
      </c>
      <c r="F24" s="191">
        <v>560.69321058333321</v>
      </c>
      <c r="G24" s="198">
        <v>1.4816498955871815E-2</v>
      </c>
      <c r="H24" s="197">
        <f t="shared" si="13"/>
        <v>57.369022916666836</v>
      </c>
      <c r="I24" s="195">
        <v>1040.7534437948029</v>
      </c>
      <c r="J24" s="199">
        <v>2.7502245463425407E-2</v>
      </c>
      <c r="K24" s="191">
        <v>942.01563791336537</v>
      </c>
      <c r="L24" s="198">
        <v>2.4893067103554451E-2</v>
      </c>
      <c r="M24" s="197">
        <f t="shared" si="14"/>
        <v>98.737805881437566</v>
      </c>
      <c r="N24" s="195">
        <v>0</v>
      </c>
      <c r="O24" s="54">
        <v>0</v>
      </c>
      <c r="P24" s="196">
        <f t="shared" si="15"/>
        <v>0</v>
      </c>
      <c r="Q24" s="195">
        <v>84.836666666666659</v>
      </c>
      <c r="R24" s="54">
        <v>41.778333333333343</v>
      </c>
      <c r="S24" s="196">
        <f t="shared" si="16"/>
        <v>43.058333333333316</v>
      </c>
      <c r="T24" s="195">
        <v>846.29500000000007</v>
      </c>
      <c r="U24" s="54">
        <v>1070.6183333333333</v>
      </c>
      <c r="V24" s="196">
        <f t="shared" si="17"/>
        <v>-224.32333333333327</v>
      </c>
      <c r="W24" s="195">
        <v>244.78833333333333</v>
      </c>
      <c r="X24" s="54">
        <v>0</v>
      </c>
      <c r="Y24" s="194">
        <f t="shared" si="18"/>
        <v>244.78833333333333</v>
      </c>
      <c r="Z24" s="58">
        <v>1175.92</v>
      </c>
      <c r="AA24" s="193">
        <v>3.1074065311214587E-2</v>
      </c>
      <c r="AB24" s="192">
        <f t="shared" si="7"/>
        <v>0.52559887875025513</v>
      </c>
      <c r="AC24" s="191">
        <v>1112.3966666666668</v>
      </c>
      <c r="AD24" s="190">
        <v>2.9395440749201546E-2</v>
      </c>
      <c r="AE24" s="189">
        <f t="shared" si="8"/>
        <v>0.50404071441841769</v>
      </c>
      <c r="AF24" s="188">
        <f t="shared" si="19"/>
        <v>63.523333333333312</v>
      </c>
    </row>
    <row r="25" spans="1:32" ht="15" x14ac:dyDescent="0.2">
      <c r="A25" s="405"/>
      <c r="B25" s="217" t="s">
        <v>18</v>
      </c>
      <c r="C25" s="215">
        <f t="shared" si="0"/>
        <v>0.63440429110297736</v>
      </c>
      <c r="D25" s="210">
        <v>2139.8007840833338</v>
      </c>
      <c r="E25" s="214">
        <v>5.6544925945297038E-2</v>
      </c>
      <c r="F25" s="206">
        <v>2208.3656207500003</v>
      </c>
      <c r="G25" s="213">
        <v>5.8356773894201693E-2</v>
      </c>
      <c r="H25" s="212">
        <f t="shared" si="13"/>
        <v>-68.564836666666451</v>
      </c>
      <c r="I25" s="210">
        <v>3372.9292410098128</v>
      </c>
      <c r="J25" s="214">
        <v>8.9130743184267947E-2</v>
      </c>
      <c r="K25" s="206">
        <v>3476.4754190016779</v>
      </c>
      <c r="L25" s="213">
        <v>9.1866984374865762E-2</v>
      </c>
      <c r="M25" s="212">
        <f t="shared" si="14"/>
        <v>-103.54617799186508</v>
      </c>
      <c r="N25" s="210">
        <v>0</v>
      </c>
      <c r="O25" s="66">
        <v>0</v>
      </c>
      <c r="P25" s="211">
        <f t="shared" si="15"/>
        <v>0</v>
      </c>
      <c r="Q25" s="210">
        <v>145.065</v>
      </c>
      <c r="R25" s="66">
        <v>65.979166666666671</v>
      </c>
      <c r="S25" s="211">
        <f t="shared" si="16"/>
        <v>79.085833333333326</v>
      </c>
      <c r="T25" s="210">
        <v>4914.2950000000001</v>
      </c>
      <c r="U25" s="66">
        <v>3846.4041666666667</v>
      </c>
      <c r="V25" s="211">
        <f t="shared" si="17"/>
        <v>1067.8908333333334</v>
      </c>
      <c r="W25" s="210">
        <v>73.317500000000123</v>
      </c>
      <c r="X25" s="66">
        <v>404.17416666666685</v>
      </c>
      <c r="Y25" s="209">
        <f t="shared" si="18"/>
        <v>-330.85666666666674</v>
      </c>
      <c r="Z25" s="70">
        <v>5132.6774999999998</v>
      </c>
      <c r="AA25" s="208">
        <v>0.13563265856214843</v>
      </c>
      <c r="AB25" s="207">
        <f t="shared" si="7"/>
        <v>0.41689757131308836</v>
      </c>
      <c r="AC25" s="206">
        <v>4316.5574999999999</v>
      </c>
      <c r="AD25" s="205">
        <v>0.11406642435561494</v>
      </c>
      <c r="AE25" s="204">
        <f t="shared" si="8"/>
        <v>0.51160342952688576</v>
      </c>
      <c r="AF25" s="203">
        <f t="shared" si="19"/>
        <v>816.11999999999989</v>
      </c>
    </row>
    <row r="26" spans="1:32" ht="15" x14ac:dyDescent="0.2">
      <c r="A26" s="405"/>
      <c r="B26" s="217" t="s">
        <v>17</v>
      </c>
      <c r="C26" s="215">
        <f t="shared" si="0"/>
        <v>0.68312200048887406</v>
      </c>
      <c r="D26" s="210">
        <v>5263.4295704166661</v>
      </c>
      <c r="E26" s="214">
        <v>0.13908782419901491</v>
      </c>
      <c r="F26" s="206">
        <v>4756.0576337500006</v>
      </c>
      <c r="G26" s="213">
        <v>0.12568035716218059</v>
      </c>
      <c r="H26" s="212">
        <f t="shared" si="13"/>
        <v>507.37193666666553</v>
      </c>
      <c r="I26" s="210">
        <v>7704.9627543102251</v>
      </c>
      <c r="J26" s="214">
        <v>0.20360612613775747</v>
      </c>
      <c r="K26" s="206">
        <v>6932.3927960777582</v>
      </c>
      <c r="L26" s="213">
        <v>0.18319071586031543</v>
      </c>
      <c r="M26" s="212">
        <f t="shared" si="14"/>
        <v>772.56995823246689</v>
      </c>
      <c r="N26" s="210">
        <v>0</v>
      </c>
      <c r="O26" s="66">
        <v>0</v>
      </c>
      <c r="P26" s="211">
        <f t="shared" si="15"/>
        <v>0</v>
      </c>
      <c r="Q26" s="210">
        <v>325.54166666666669</v>
      </c>
      <c r="R26" s="66">
        <v>119.04416666666667</v>
      </c>
      <c r="S26" s="211">
        <f t="shared" si="16"/>
        <v>206.4975</v>
      </c>
      <c r="T26" s="210">
        <v>8791.9125000000004</v>
      </c>
      <c r="U26" s="66">
        <v>8164.0966666666645</v>
      </c>
      <c r="V26" s="211">
        <f t="shared" si="17"/>
        <v>627.81583333333583</v>
      </c>
      <c r="W26" s="210">
        <v>127.3425000000002</v>
      </c>
      <c r="X26" s="66">
        <v>413.99083333333346</v>
      </c>
      <c r="Y26" s="209">
        <f t="shared" si="18"/>
        <v>-286.64833333333326</v>
      </c>
      <c r="Z26" s="70">
        <v>9244.7966666666671</v>
      </c>
      <c r="AA26" s="208">
        <v>0.2442967339690616</v>
      </c>
      <c r="AB26" s="207">
        <f t="shared" si="7"/>
        <v>0.56933967941065222</v>
      </c>
      <c r="AC26" s="206">
        <v>8697.1316666666644</v>
      </c>
      <c r="AD26" s="205">
        <v>0.22982450977814065</v>
      </c>
      <c r="AE26" s="204">
        <f t="shared" si="8"/>
        <v>0.54685358530082451</v>
      </c>
      <c r="AF26" s="203">
        <f t="shared" si="19"/>
        <v>547.66500000000269</v>
      </c>
    </row>
    <row r="27" spans="1:32" ht="15" x14ac:dyDescent="0.2">
      <c r="A27" s="405"/>
      <c r="B27" s="217" t="s">
        <v>16</v>
      </c>
      <c r="C27" s="215">
        <f t="shared" si="0"/>
        <v>0.68491714496496603</v>
      </c>
      <c r="D27" s="210">
        <v>9528.9152742499991</v>
      </c>
      <c r="E27" s="214">
        <v>0.2518046598213099</v>
      </c>
      <c r="F27" s="206">
        <v>9960.3121531666675</v>
      </c>
      <c r="G27" s="213">
        <v>0.26320446160568878</v>
      </c>
      <c r="H27" s="212">
        <f t="shared" si="13"/>
        <v>-431.39687891666836</v>
      </c>
      <c r="I27" s="210">
        <v>13912.508022758591</v>
      </c>
      <c r="J27" s="214">
        <v>0.36764251219640565</v>
      </c>
      <c r="K27" s="206">
        <v>14497.420568866322</v>
      </c>
      <c r="L27" s="213">
        <v>0.38309901505311267</v>
      </c>
      <c r="M27" s="212">
        <f t="shared" si="14"/>
        <v>-584.91254610773103</v>
      </c>
      <c r="N27" s="210">
        <v>0</v>
      </c>
      <c r="O27" s="66">
        <v>0</v>
      </c>
      <c r="P27" s="211">
        <f t="shared" si="15"/>
        <v>0</v>
      </c>
      <c r="Q27" s="210">
        <v>548.70333333333326</v>
      </c>
      <c r="R27" s="66">
        <v>198.43499999999997</v>
      </c>
      <c r="S27" s="211">
        <f t="shared" si="16"/>
        <v>350.26833333333332</v>
      </c>
      <c r="T27" s="210">
        <v>13927.380833333335</v>
      </c>
      <c r="U27" s="66">
        <v>11766.168333333333</v>
      </c>
      <c r="V27" s="211">
        <f t="shared" si="17"/>
        <v>2161.2125000000015</v>
      </c>
      <c r="W27" s="210">
        <v>2462.8366666666657</v>
      </c>
      <c r="X27" s="66">
        <v>6109.0916666666644</v>
      </c>
      <c r="Y27" s="209">
        <f t="shared" si="18"/>
        <v>-3646.2549999999987</v>
      </c>
      <c r="Z27" s="70">
        <v>16938.920833333334</v>
      </c>
      <c r="AA27" s="208">
        <v>0.44761644693218366</v>
      </c>
      <c r="AB27" s="207">
        <f t="shared" si="7"/>
        <v>0.56254559354799505</v>
      </c>
      <c r="AC27" s="206">
        <v>18073.694999999996</v>
      </c>
      <c r="AD27" s="205">
        <v>0.47760322051633863</v>
      </c>
      <c r="AE27" s="204">
        <f t="shared" si="8"/>
        <v>0.55109440284162536</v>
      </c>
      <c r="AF27" s="203">
        <f t="shared" si="19"/>
        <v>-1134.7741666666625</v>
      </c>
    </row>
    <row r="28" spans="1:32" ht="15" x14ac:dyDescent="0.2">
      <c r="A28" s="405"/>
      <c r="B28" s="217" t="s">
        <v>15</v>
      </c>
      <c r="C28" s="215">
        <f t="shared" si="0"/>
        <v>0.73154824741475633</v>
      </c>
      <c r="D28" s="210">
        <v>7547.3647440833347</v>
      </c>
      <c r="E28" s="214">
        <v>0.19944154788183202</v>
      </c>
      <c r="F28" s="206">
        <v>7909.5535275833345</v>
      </c>
      <c r="G28" s="213">
        <v>0.2090125033990099</v>
      </c>
      <c r="H28" s="212">
        <f t="shared" si="13"/>
        <v>-362.18878349999977</v>
      </c>
      <c r="I28" s="210">
        <v>10316.974677685619</v>
      </c>
      <c r="J28" s="214">
        <v>0.27262938375786616</v>
      </c>
      <c r="K28" s="206">
        <v>10763.290154632898</v>
      </c>
      <c r="L28" s="213">
        <v>0.28442341431591456</v>
      </c>
      <c r="M28" s="212">
        <f t="shared" si="14"/>
        <v>-446.31547694727851</v>
      </c>
      <c r="N28" s="210">
        <v>0</v>
      </c>
      <c r="O28" s="66">
        <v>0</v>
      </c>
      <c r="P28" s="211">
        <f t="shared" si="15"/>
        <v>0</v>
      </c>
      <c r="Q28" s="210">
        <v>506.0841666666667</v>
      </c>
      <c r="R28" s="66">
        <v>214.96416666666664</v>
      </c>
      <c r="S28" s="211">
        <f t="shared" si="16"/>
        <v>291.12000000000006</v>
      </c>
      <c r="T28" s="210">
        <v>5750.6566666666668</v>
      </c>
      <c r="U28" s="66">
        <v>8629.7425000000021</v>
      </c>
      <c r="V28" s="211">
        <f t="shared" si="17"/>
        <v>-2879.0858333333354</v>
      </c>
      <c r="W28" s="210">
        <v>7903.2391666666663</v>
      </c>
      <c r="X28" s="66">
        <v>4581.8874999999998</v>
      </c>
      <c r="Y28" s="209">
        <f t="shared" si="18"/>
        <v>3321.3516666666665</v>
      </c>
      <c r="Z28" s="70">
        <v>14159.98</v>
      </c>
      <c r="AA28" s="208">
        <v>0.37418203902093022</v>
      </c>
      <c r="AB28" s="207">
        <f t="shared" si="7"/>
        <v>0.53300673758602302</v>
      </c>
      <c r="AC28" s="206">
        <v>13426.594166666669</v>
      </c>
      <c r="AD28" s="205">
        <v>0.35480208195202412</v>
      </c>
      <c r="AE28" s="204">
        <f t="shared" si="8"/>
        <v>0.58909604546027527</v>
      </c>
      <c r="AF28" s="203">
        <f t="shared" si="19"/>
        <v>733.38583333333008</v>
      </c>
    </row>
    <row r="29" spans="1:32" ht="15" x14ac:dyDescent="0.2">
      <c r="A29" s="405"/>
      <c r="B29" s="216" t="s">
        <v>14</v>
      </c>
      <c r="C29" s="215">
        <f t="shared" si="0"/>
        <v>0.73460220770470452</v>
      </c>
      <c r="D29" s="210">
        <v>3379.6279884166656</v>
      </c>
      <c r="E29" s="214">
        <v>8.9307759745278797E-2</v>
      </c>
      <c r="F29" s="206">
        <v>3020.7394958333334</v>
      </c>
      <c r="G29" s="213">
        <v>7.9824015595643366E-2</v>
      </c>
      <c r="H29" s="212">
        <f t="shared" si="13"/>
        <v>358.88849258333221</v>
      </c>
      <c r="I29" s="210">
        <v>4600.623239312682</v>
      </c>
      <c r="J29" s="214">
        <v>0.12157295310114113</v>
      </c>
      <c r="K29" s="206">
        <v>4109.8535835265657</v>
      </c>
      <c r="L29" s="213">
        <v>0.10860420668506929</v>
      </c>
      <c r="M29" s="212">
        <f t="shared" si="14"/>
        <v>490.76965578611635</v>
      </c>
      <c r="N29" s="210">
        <v>0</v>
      </c>
      <c r="O29" s="66">
        <v>0</v>
      </c>
      <c r="P29" s="211">
        <f t="shared" si="15"/>
        <v>0</v>
      </c>
      <c r="Q29" s="210">
        <v>337.60000000000008</v>
      </c>
      <c r="R29" s="66">
        <v>189.94416666666669</v>
      </c>
      <c r="S29" s="211">
        <f t="shared" si="16"/>
        <v>147.65583333333339</v>
      </c>
      <c r="T29" s="210">
        <v>4831.7966666666662</v>
      </c>
      <c r="U29" s="66">
        <v>4909.8291666666664</v>
      </c>
      <c r="V29" s="211">
        <f t="shared" si="17"/>
        <v>-78.032500000000255</v>
      </c>
      <c r="W29" s="210">
        <v>1409.0074999999999</v>
      </c>
      <c r="X29" s="66">
        <v>62.84583333333336</v>
      </c>
      <c r="Y29" s="209">
        <f t="shared" si="18"/>
        <v>1346.1616666666666</v>
      </c>
      <c r="Z29" s="70">
        <v>6578.4041666666662</v>
      </c>
      <c r="AA29" s="208">
        <v>0.17383645207035014</v>
      </c>
      <c r="AB29" s="207">
        <f t="shared" si="7"/>
        <v>0.5137458725235412</v>
      </c>
      <c r="AC29" s="206">
        <v>5162.6191666666673</v>
      </c>
      <c r="AD29" s="205">
        <v>0.13642387681652132</v>
      </c>
      <c r="AE29" s="204">
        <f t="shared" si="8"/>
        <v>0.58511763086017543</v>
      </c>
      <c r="AF29" s="203">
        <f t="shared" si="19"/>
        <v>1415.7849999999989</v>
      </c>
    </row>
    <row r="30" spans="1:32" ht="15" x14ac:dyDescent="0.2">
      <c r="A30" s="405"/>
      <c r="B30" s="202" t="s">
        <v>13</v>
      </c>
      <c r="C30" s="158">
        <f t="shared" si="0"/>
        <v>0.69535325977824447</v>
      </c>
      <c r="D30" s="153">
        <v>201.82004424999994</v>
      </c>
      <c r="E30" s="157">
        <v>5.3331597694883286E-3</v>
      </c>
      <c r="F30" s="149">
        <v>0</v>
      </c>
      <c r="G30" s="156">
        <v>0</v>
      </c>
      <c r="H30" s="155">
        <f t="shared" si="13"/>
        <v>201.82004424999994</v>
      </c>
      <c r="I30" s="153">
        <v>290.241027005989</v>
      </c>
      <c r="J30" s="157">
        <v>7.6697127603732379E-3</v>
      </c>
      <c r="K30" s="149">
        <v>0</v>
      </c>
      <c r="L30" s="156">
        <v>0</v>
      </c>
      <c r="M30" s="155">
        <f t="shared" si="14"/>
        <v>290.241027005989</v>
      </c>
      <c r="N30" s="153">
        <v>0</v>
      </c>
      <c r="O30" s="21">
        <v>0</v>
      </c>
      <c r="P30" s="154">
        <f t="shared" si="15"/>
        <v>0</v>
      </c>
      <c r="Q30" s="153">
        <v>198.18666666666664</v>
      </c>
      <c r="R30" s="21">
        <v>0</v>
      </c>
      <c r="S30" s="154">
        <f t="shared" si="16"/>
        <v>198.18666666666664</v>
      </c>
      <c r="T30" s="153">
        <v>673.25166666666667</v>
      </c>
      <c r="U30" s="21">
        <v>0</v>
      </c>
      <c r="V30" s="154">
        <f t="shared" si="17"/>
        <v>673.25166666666667</v>
      </c>
      <c r="W30" s="153">
        <v>156.21250000000001</v>
      </c>
      <c r="X30" s="21">
        <v>0</v>
      </c>
      <c r="Y30" s="152">
        <f t="shared" si="18"/>
        <v>156.21250000000001</v>
      </c>
      <c r="Z30" s="25">
        <v>1027.6508333333334</v>
      </c>
      <c r="AA30" s="151">
        <v>2.7156004755531069E-2</v>
      </c>
      <c r="AB30" s="150">
        <f t="shared" si="7"/>
        <v>0.19638970524197172</v>
      </c>
      <c r="AC30" s="149">
        <v>0</v>
      </c>
      <c r="AD30" s="148">
        <v>0</v>
      </c>
      <c r="AE30" s="147">
        <f t="shared" si="8"/>
        <v>1</v>
      </c>
      <c r="AF30" s="146">
        <f t="shared" si="19"/>
        <v>1027.6508333333334</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114.07916666666669</v>
      </c>
      <c r="R31" s="54">
        <v>0</v>
      </c>
      <c r="S31" s="196">
        <f t="shared" si="16"/>
        <v>114.07916666666669</v>
      </c>
      <c r="T31" s="195">
        <v>109.47750000000001</v>
      </c>
      <c r="U31" s="54">
        <v>0</v>
      </c>
      <c r="V31" s="196">
        <f t="shared" si="17"/>
        <v>109.47750000000001</v>
      </c>
      <c r="W31" s="195">
        <v>0</v>
      </c>
      <c r="X31" s="54">
        <v>0</v>
      </c>
      <c r="Y31" s="194">
        <f t="shared" si="18"/>
        <v>0</v>
      </c>
      <c r="Z31" s="58">
        <v>223.5566666666667</v>
      </c>
      <c r="AA31" s="193">
        <v>5.9075570283330754E-3</v>
      </c>
      <c r="AB31" s="192">
        <f t="shared" si="7"/>
        <v>0</v>
      </c>
      <c r="AC31" s="191">
        <v>0</v>
      </c>
      <c r="AD31" s="190">
        <v>0</v>
      </c>
      <c r="AE31" s="189">
        <f t="shared" si="8"/>
        <v>1</v>
      </c>
      <c r="AF31" s="188">
        <f t="shared" si="19"/>
        <v>223.5566666666667</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24.560833333333335</v>
      </c>
      <c r="R32" s="43">
        <v>0</v>
      </c>
      <c r="S32" s="182">
        <f t="shared" si="16"/>
        <v>24.560833333333335</v>
      </c>
      <c r="T32" s="181">
        <v>0.61499999999999999</v>
      </c>
      <c r="U32" s="43">
        <v>0</v>
      </c>
      <c r="V32" s="182">
        <f t="shared" si="17"/>
        <v>0.61499999999999999</v>
      </c>
      <c r="W32" s="181">
        <v>5.7733333333333299</v>
      </c>
      <c r="X32" s="43">
        <v>0</v>
      </c>
      <c r="Y32" s="180">
        <f t="shared" si="18"/>
        <v>5.7733333333333299</v>
      </c>
      <c r="Z32" s="47">
        <v>30.949166666666663</v>
      </c>
      <c r="AA32" s="179">
        <v>8.1784171229987179E-4</v>
      </c>
      <c r="AB32" s="178">
        <f t="shared" si="7"/>
        <v>0</v>
      </c>
      <c r="AC32" s="177">
        <v>0</v>
      </c>
      <c r="AD32" s="176">
        <v>0</v>
      </c>
      <c r="AE32" s="175">
        <f t="shared" si="8"/>
        <v>1</v>
      </c>
      <c r="AF32" s="174">
        <f t="shared" si="19"/>
        <v>30.949166666666663</v>
      </c>
    </row>
    <row r="33" spans="1:32" ht="15" x14ac:dyDescent="0.2">
      <c r="A33" s="405"/>
      <c r="B33" s="173" t="s">
        <v>10</v>
      </c>
      <c r="C33" s="172">
        <f t="shared" si="0"/>
        <v>0.69542707814248661</v>
      </c>
      <c r="D33" s="167">
        <f>SUM(D21:D32)</f>
        <v>28681.824982833328</v>
      </c>
      <c r="E33" s="171">
        <v>0.75792647693838777</v>
      </c>
      <c r="F33" s="163">
        <f>SUM(F21:F32)</f>
        <v>28415.721641666671</v>
      </c>
      <c r="G33" s="170">
        <v>0.75089461061259621</v>
      </c>
      <c r="H33" s="169">
        <f>SUM(H21:H32)</f>
        <v>266.10334116666331</v>
      </c>
      <c r="I33" s="167">
        <f>SUM(I21:I32)</f>
        <v>41243.468775250491</v>
      </c>
      <c r="J33" s="171">
        <v>1.0898719661058347</v>
      </c>
      <c r="K33" s="163">
        <f>SUM(K21:K32)</f>
        <v>40721.448160018583</v>
      </c>
      <c r="L33" s="170">
        <v>1.076077403392832</v>
      </c>
      <c r="M33" s="169">
        <f t="shared" ref="M33:Z33" si="20">SUM(M21:M32)</f>
        <v>522.02061523189514</v>
      </c>
      <c r="N33" s="167">
        <f t="shared" si="20"/>
        <v>0</v>
      </c>
      <c r="O33" s="32">
        <f t="shared" si="20"/>
        <v>0</v>
      </c>
      <c r="P33" s="168">
        <f t="shared" si="20"/>
        <v>0</v>
      </c>
      <c r="Q33" s="167">
        <f t="shared" si="20"/>
        <v>2367.0650000000005</v>
      </c>
      <c r="R33" s="32">
        <f t="shared" si="20"/>
        <v>830.14499999999998</v>
      </c>
      <c r="S33" s="168">
        <f t="shared" si="20"/>
        <v>1536.92</v>
      </c>
      <c r="T33" s="167">
        <f t="shared" si="20"/>
        <v>39939.639166666668</v>
      </c>
      <c r="U33" s="32">
        <f t="shared" si="20"/>
        <v>38386.859166666662</v>
      </c>
      <c r="V33" s="168">
        <f t="shared" si="20"/>
        <v>1552.7800000000013</v>
      </c>
      <c r="W33" s="167">
        <f t="shared" si="20"/>
        <v>12384.919166666665</v>
      </c>
      <c r="X33" s="32">
        <f t="shared" si="20"/>
        <v>11571.989999999998</v>
      </c>
      <c r="Y33" s="166">
        <f t="shared" si="20"/>
        <v>812.92916666666758</v>
      </c>
      <c r="Z33" s="36">
        <f t="shared" si="20"/>
        <v>54691.623333333329</v>
      </c>
      <c r="AA33" s="165">
        <v>1.4452437882137794</v>
      </c>
      <c r="AB33" s="164">
        <f t="shared" si="7"/>
        <v>0.5244281159479206</v>
      </c>
      <c r="AC33" s="163">
        <f>SUM(AC21:AC32)</f>
        <v>50788.994166666671</v>
      </c>
      <c r="AD33" s="162">
        <v>1.3421155541678413</v>
      </c>
      <c r="AE33" s="161">
        <f t="shared" si="8"/>
        <v>0.55948581199342184</v>
      </c>
      <c r="AF33" s="160">
        <f>SUM(AF21:AF32)</f>
        <v>3902.6291666666693</v>
      </c>
    </row>
    <row r="34" spans="1:32" ht="15" x14ac:dyDescent="0.2">
      <c r="A34" s="405"/>
      <c r="B34" s="159" t="s">
        <v>9</v>
      </c>
      <c r="C34" s="158">
        <f t="shared" si="0"/>
        <v>0.69543513869981721</v>
      </c>
      <c r="D34" s="153">
        <f>SUM(D24:D29)</f>
        <v>28477.200594749997</v>
      </c>
      <c r="E34" s="157">
        <v>1.1494195829466849</v>
      </c>
      <c r="F34" s="149">
        <f>SUM(F24:F29)</f>
        <v>28415.721641666671</v>
      </c>
      <c r="G34" s="156">
        <v>1.14693812021223</v>
      </c>
      <c r="H34" s="155">
        <f>SUM(H24:H29)</f>
        <v>61.478953083329998</v>
      </c>
      <c r="I34" s="153">
        <f>SUM(I24:I29)</f>
        <v>40948.751378871733</v>
      </c>
      <c r="J34" s="157">
        <v>1.6528063064164908</v>
      </c>
      <c r="K34" s="149">
        <f>SUM(K24:K29)</f>
        <v>40721.448160018583</v>
      </c>
      <c r="L34" s="156">
        <v>1.6436317118368311</v>
      </c>
      <c r="M34" s="155">
        <f t="shared" ref="M34:Z34" si="21">SUM(M24:M29)</f>
        <v>227.30321885314618</v>
      </c>
      <c r="N34" s="153">
        <f t="shared" si="21"/>
        <v>0</v>
      </c>
      <c r="O34" s="21">
        <f t="shared" si="21"/>
        <v>0</v>
      </c>
      <c r="P34" s="154">
        <f t="shared" si="21"/>
        <v>0</v>
      </c>
      <c r="Q34" s="153">
        <f t="shared" si="21"/>
        <v>1947.8308333333334</v>
      </c>
      <c r="R34" s="21">
        <f t="shared" si="21"/>
        <v>830.14499999999998</v>
      </c>
      <c r="S34" s="154">
        <f t="shared" si="21"/>
        <v>1117.6858333333334</v>
      </c>
      <c r="T34" s="153">
        <f t="shared" si="21"/>
        <v>39062.33666666667</v>
      </c>
      <c r="U34" s="21">
        <f t="shared" si="21"/>
        <v>38386.859166666662</v>
      </c>
      <c r="V34" s="154">
        <f t="shared" si="21"/>
        <v>675.47750000000178</v>
      </c>
      <c r="W34" s="153">
        <f t="shared" si="21"/>
        <v>12220.531666666666</v>
      </c>
      <c r="X34" s="21">
        <f t="shared" si="21"/>
        <v>11571.989999999998</v>
      </c>
      <c r="Y34" s="152">
        <f t="shared" si="21"/>
        <v>648.54166666666765</v>
      </c>
      <c r="Z34" s="25">
        <f t="shared" si="21"/>
        <v>53230.699166666665</v>
      </c>
      <c r="AA34" s="151">
        <v>2.1485401218612159</v>
      </c>
      <c r="AB34" s="150">
        <f t="shared" si="7"/>
        <v>0.53497701590556157</v>
      </c>
      <c r="AC34" s="149">
        <f>SUM(AC24:AC29)</f>
        <v>50788.994166666671</v>
      </c>
      <c r="AD34" s="148">
        <v>2.049986068682855</v>
      </c>
      <c r="AE34" s="147">
        <f t="shared" si="8"/>
        <v>0.55948581199342184</v>
      </c>
      <c r="AF34" s="146">
        <f>SUM(AF24:AF29)</f>
        <v>2441.7050000000027</v>
      </c>
    </row>
    <row r="35" spans="1:32" ht="15.75" thickBot="1" x14ac:dyDescent="0.25">
      <c r="A35" s="406"/>
      <c r="B35" s="261" t="s">
        <v>8</v>
      </c>
      <c r="C35" s="260">
        <f t="shared" si="0"/>
        <v>0.69430712471538403</v>
      </c>
      <c r="D35" s="255">
        <f>SUM(D21:D23,D30:D32)</f>
        <v>204.62438808333326</v>
      </c>
      <c r="E35" s="259">
        <v>8.2592134725077721E-3</v>
      </c>
      <c r="F35" s="249">
        <f>SUM(F21:F23,F30:F32)</f>
        <v>0</v>
      </c>
      <c r="G35" s="258">
        <v>0</v>
      </c>
      <c r="H35" s="257">
        <f>SUM(H21:H23,H30:H32)</f>
        <v>204.62438808333326</v>
      </c>
      <c r="I35" s="255">
        <f>SUM(I21:I23,I30:I32)</f>
        <v>294.71739637874884</v>
      </c>
      <c r="J35" s="259">
        <v>1.18956196451152E-2</v>
      </c>
      <c r="K35" s="249">
        <f>SUM(K21:K23,K30:K32)</f>
        <v>0</v>
      </c>
      <c r="L35" s="258">
        <v>0</v>
      </c>
      <c r="M35" s="257">
        <f t="shared" ref="M35:Z35" si="22">SUM(M21:M23,M30:M32)</f>
        <v>294.71739637874884</v>
      </c>
      <c r="N35" s="255">
        <f t="shared" si="22"/>
        <v>0</v>
      </c>
      <c r="O35" s="254">
        <f t="shared" si="22"/>
        <v>0</v>
      </c>
      <c r="P35" s="256">
        <f t="shared" si="22"/>
        <v>0</v>
      </c>
      <c r="Q35" s="255">
        <f t="shared" si="22"/>
        <v>419.23416666666668</v>
      </c>
      <c r="R35" s="254">
        <f t="shared" si="22"/>
        <v>0</v>
      </c>
      <c r="S35" s="256">
        <f t="shared" si="22"/>
        <v>419.23416666666668</v>
      </c>
      <c r="T35" s="255">
        <f t="shared" si="22"/>
        <v>877.30250000000001</v>
      </c>
      <c r="U35" s="254">
        <f t="shared" si="22"/>
        <v>0</v>
      </c>
      <c r="V35" s="256">
        <f t="shared" si="22"/>
        <v>877.30250000000001</v>
      </c>
      <c r="W35" s="255">
        <f t="shared" si="22"/>
        <v>164.38749999999999</v>
      </c>
      <c r="X35" s="254">
        <f t="shared" si="22"/>
        <v>0</v>
      </c>
      <c r="Y35" s="253">
        <f t="shared" si="22"/>
        <v>164.38749999999999</v>
      </c>
      <c r="Z35" s="252">
        <f t="shared" si="22"/>
        <v>1460.9241666666667</v>
      </c>
      <c r="AA35" s="251">
        <v>5.8966991533441322E-2</v>
      </c>
      <c r="AB35" s="250">
        <f t="shared" si="7"/>
        <v>0.14006503058281025</v>
      </c>
      <c r="AC35" s="249">
        <f>SUM(AC21:AC23,AC30:AC32)</f>
        <v>0</v>
      </c>
      <c r="AD35" s="248">
        <v>0</v>
      </c>
      <c r="AE35" s="247">
        <f t="shared" si="8"/>
        <v>1</v>
      </c>
      <c r="AF35" s="246">
        <f>SUM(AF21:AF23,AF30:AF32)</f>
        <v>1460.9241666666667</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11.345000000000001</v>
      </c>
      <c r="R36" s="88">
        <v>0</v>
      </c>
      <c r="S36" s="240">
        <f t="shared" ref="S36:S47" si="26">Q36-R36</f>
        <v>11.345000000000001</v>
      </c>
      <c r="T36" s="239">
        <v>0.97</v>
      </c>
      <c r="U36" s="88">
        <v>0</v>
      </c>
      <c r="V36" s="240">
        <f t="shared" ref="V36:V47" si="27">T36-U36</f>
        <v>0.97</v>
      </c>
      <c r="W36" s="239">
        <v>6.6399999999999988</v>
      </c>
      <c r="X36" s="88">
        <v>0</v>
      </c>
      <c r="Y36" s="238">
        <f t="shared" ref="Y36:Y47" si="28">W36-X36</f>
        <v>6.6399999999999988</v>
      </c>
      <c r="Z36" s="92">
        <v>18.954999999999998</v>
      </c>
      <c r="AA36" s="237">
        <v>5.0089198922892073E-4</v>
      </c>
      <c r="AB36" s="236">
        <f t="shared" si="7"/>
        <v>0</v>
      </c>
      <c r="AC36" s="235">
        <v>0</v>
      </c>
      <c r="AD36" s="234">
        <v>0</v>
      </c>
      <c r="AE36" s="233">
        <f t="shared" si="8"/>
        <v>1</v>
      </c>
      <c r="AF36" s="232">
        <f t="shared" ref="AF36:AF47" si="29">Z36-AC36</f>
        <v>18.954999999999998</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9.0850000000000009</v>
      </c>
      <c r="R37" s="66">
        <v>0</v>
      </c>
      <c r="S37" s="211">
        <f t="shared" si="26"/>
        <v>9.0850000000000009</v>
      </c>
      <c r="T37" s="210">
        <v>0</v>
      </c>
      <c r="U37" s="66">
        <v>0</v>
      </c>
      <c r="V37" s="211">
        <f t="shared" si="27"/>
        <v>0</v>
      </c>
      <c r="W37" s="210">
        <v>5.6299999999996544</v>
      </c>
      <c r="X37" s="66">
        <v>0</v>
      </c>
      <c r="Y37" s="209">
        <f t="shared" si="28"/>
        <v>5.6299999999996544</v>
      </c>
      <c r="Z37" s="70">
        <v>14.714999999999655</v>
      </c>
      <c r="AA37" s="208">
        <v>3.888486215512211E-4</v>
      </c>
      <c r="AB37" s="207">
        <f t="shared" si="7"/>
        <v>0</v>
      </c>
      <c r="AC37" s="206">
        <v>0</v>
      </c>
      <c r="AD37" s="205">
        <v>0</v>
      </c>
      <c r="AE37" s="204">
        <f t="shared" si="8"/>
        <v>1</v>
      </c>
      <c r="AF37" s="203">
        <f t="shared" si="29"/>
        <v>14.714999999999655</v>
      </c>
    </row>
    <row r="38" spans="1:32" ht="15" x14ac:dyDescent="0.2">
      <c r="A38" s="405"/>
      <c r="B38" s="231" t="s">
        <v>20</v>
      </c>
      <c r="C38" s="230">
        <f t="shared" si="0"/>
        <v>0.62147502032258417</v>
      </c>
      <c r="D38" s="225">
        <v>7.7009454999999987</v>
      </c>
      <c r="E38" s="229">
        <v>2.0349996889678211E-4</v>
      </c>
      <c r="F38" s="221">
        <v>0</v>
      </c>
      <c r="G38" s="228">
        <v>0</v>
      </c>
      <c r="H38" s="227">
        <f t="shared" si="23"/>
        <v>7.7009454999999987</v>
      </c>
      <c r="I38" s="225">
        <v>12.391399892473117</v>
      </c>
      <c r="J38" s="229">
        <v>3.2744673919661799E-4</v>
      </c>
      <c r="K38" s="221">
        <v>0</v>
      </c>
      <c r="L38" s="228">
        <v>0</v>
      </c>
      <c r="M38" s="227">
        <f t="shared" si="24"/>
        <v>12.391399892473117</v>
      </c>
      <c r="N38" s="225">
        <v>0</v>
      </c>
      <c r="O38" s="77">
        <v>0</v>
      </c>
      <c r="P38" s="226">
        <f t="shared" si="25"/>
        <v>0</v>
      </c>
      <c r="Q38" s="225">
        <v>36.672499999999999</v>
      </c>
      <c r="R38" s="77">
        <v>0</v>
      </c>
      <c r="S38" s="226">
        <f t="shared" si="26"/>
        <v>36.672499999999999</v>
      </c>
      <c r="T38" s="225">
        <v>62.642499999999998</v>
      </c>
      <c r="U38" s="77">
        <v>0</v>
      </c>
      <c r="V38" s="226">
        <f t="shared" si="27"/>
        <v>62.642499999999998</v>
      </c>
      <c r="W38" s="225">
        <v>0</v>
      </c>
      <c r="X38" s="77">
        <v>0</v>
      </c>
      <c r="Y38" s="224">
        <f t="shared" si="28"/>
        <v>0</v>
      </c>
      <c r="Z38" s="81">
        <v>99.314999999999998</v>
      </c>
      <c r="AA38" s="223">
        <v>2.6244309105919422E-3</v>
      </c>
      <c r="AB38" s="222">
        <f t="shared" si="7"/>
        <v>7.754060816593665E-2</v>
      </c>
      <c r="AC38" s="221">
        <v>0</v>
      </c>
      <c r="AD38" s="220">
        <v>0</v>
      </c>
      <c r="AE38" s="219">
        <f t="shared" si="8"/>
        <v>1</v>
      </c>
      <c r="AF38" s="218">
        <f t="shared" si="29"/>
        <v>99.314999999999998</v>
      </c>
    </row>
    <row r="39" spans="1:32" ht="15" x14ac:dyDescent="0.2">
      <c r="A39" s="405"/>
      <c r="B39" s="201" t="s">
        <v>19</v>
      </c>
      <c r="C39" s="200">
        <f t="shared" si="0"/>
        <v>0.5984077053214949</v>
      </c>
      <c r="D39" s="195">
        <v>439.19467300000002</v>
      </c>
      <c r="E39" s="199">
        <v>1.160586090307124E-2</v>
      </c>
      <c r="F39" s="191">
        <v>386.16133625000003</v>
      </c>
      <c r="G39" s="198">
        <v>1.0204437876808964E-2</v>
      </c>
      <c r="H39" s="197">
        <f t="shared" si="23"/>
        <v>53.033336749999989</v>
      </c>
      <c r="I39" s="195">
        <v>733.93886658602162</v>
      </c>
      <c r="J39" s="199">
        <v>1.9394571292887988E-2</v>
      </c>
      <c r="K39" s="191">
        <v>649.20301995048101</v>
      </c>
      <c r="L39" s="198">
        <v>1.7155399219544353E-2</v>
      </c>
      <c r="M39" s="197">
        <f t="shared" si="24"/>
        <v>84.735846635540611</v>
      </c>
      <c r="N39" s="195">
        <v>0</v>
      </c>
      <c r="O39" s="54">
        <v>0</v>
      </c>
      <c r="P39" s="196">
        <f t="shared" si="25"/>
        <v>0</v>
      </c>
      <c r="Q39" s="195">
        <v>66.114999999999995</v>
      </c>
      <c r="R39" s="54">
        <v>33.992500000000007</v>
      </c>
      <c r="S39" s="196">
        <f t="shared" si="26"/>
        <v>32.122499999999988</v>
      </c>
      <c r="T39" s="195">
        <v>441.41249999999997</v>
      </c>
      <c r="U39" s="54">
        <v>733.375</v>
      </c>
      <c r="V39" s="196">
        <f t="shared" si="27"/>
        <v>-291.96250000000003</v>
      </c>
      <c r="W39" s="195">
        <v>0</v>
      </c>
      <c r="X39" s="54">
        <v>0</v>
      </c>
      <c r="Y39" s="194">
        <f t="shared" si="28"/>
        <v>0</v>
      </c>
      <c r="Z39" s="58">
        <v>507.52749999999997</v>
      </c>
      <c r="AA39" s="193">
        <v>1.3411577898358272E-2</v>
      </c>
      <c r="AB39" s="192">
        <f t="shared" si="7"/>
        <v>0.8653613311593954</v>
      </c>
      <c r="AC39" s="191">
        <v>767.36750000000006</v>
      </c>
      <c r="AD39" s="190">
        <v>2.0277933721885404E-2</v>
      </c>
      <c r="AE39" s="189">
        <f t="shared" si="8"/>
        <v>0.5032286828019169</v>
      </c>
      <c r="AF39" s="188">
        <f t="shared" si="29"/>
        <v>-259.84000000000009</v>
      </c>
    </row>
    <row r="40" spans="1:32" ht="15" x14ac:dyDescent="0.2">
      <c r="A40" s="405"/>
      <c r="B40" s="217" t="s">
        <v>18</v>
      </c>
      <c r="C40" s="215">
        <f t="shared" si="0"/>
        <v>0.63967130345482204</v>
      </c>
      <c r="D40" s="210">
        <v>2327.283355</v>
      </c>
      <c r="E40" s="214">
        <v>6.1499213357177868E-2</v>
      </c>
      <c r="F40" s="206">
        <v>2527.0211317500002</v>
      </c>
      <c r="G40" s="213">
        <v>6.6777348563016217E-2</v>
      </c>
      <c r="H40" s="212">
        <f t="shared" si="23"/>
        <v>-199.73777675000019</v>
      </c>
      <c r="I40" s="210">
        <v>3638.248804394535</v>
      </c>
      <c r="J40" s="214">
        <v>9.6141898229645015E-2</v>
      </c>
      <c r="K40" s="206">
        <v>3964.8831736118245</v>
      </c>
      <c r="L40" s="213">
        <v>0.10477331683908848</v>
      </c>
      <c r="M40" s="212">
        <f t="shared" si="24"/>
        <v>-326.63436921728953</v>
      </c>
      <c r="N40" s="210">
        <v>0</v>
      </c>
      <c r="O40" s="66">
        <v>0</v>
      </c>
      <c r="P40" s="211">
        <f t="shared" si="25"/>
        <v>0</v>
      </c>
      <c r="Q40" s="210">
        <v>194.38499999999999</v>
      </c>
      <c r="R40" s="66">
        <v>64.257500000000007</v>
      </c>
      <c r="S40" s="211">
        <f t="shared" si="26"/>
        <v>130.1275</v>
      </c>
      <c r="T40" s="210">
        <v>4836.5025000000005</v>
      </c>
      <c r="U40" s="66">
        <v>4815.642499999999</v>
      </c>
      <c r="V40" s="211">
        <f t="shared" si="27"/>
        <v>20.860000000001492</v>
      </c>
      <c r="W40" s="210">
        <v>0</v>
      </c>
      <c r="X40" s="66">
        <v>0</v>
      </c>
      <c r="Y40" s="209">
        <f t="shared" si="28"/>
        <v>0</v>
      </c>
      <c r="Z40" s="70">
        <v>5030.8875000000007</v>
      </c>
      <c r="AA40" s="208">
        <v>0.13294282497820692</v>
      </c>
      <c r="AB40" s="207">
        <f t="shared" si="7"/>
        <v>0.46259896588822541</v>
      </c>
      <c r="AC40" s="206">
        <v>4879.8999999999987</v>
      </c>
      <c r="AD40" s="205">
        <v>0.12895293163891949</v>
      </c>
      <c r="AE40" s="204">
        <f t="shared" si="8"/>
        <v>0.51784281066210391</v>
      </c>
      <c r="AF40" s="203">
        <f t="shared" si="29"/>
        <v>150.987500000002</v>
      </c>
    </row>
    <row r="41" spans="1:32" ht="15" x14ac:dyDescent="0.2">
      <c r="A41" s="405"/>
      <c r="B41" s="217" t="s">
        <v>17</v>
      </c>
      <c r="C41" s="215">
        <f t="shared" si="0"/>
        <v>0.6866472615659156</v>
      </c>
      <c r="D41" s="210">
        <v>5723.2252327500009</v>
      </c>
      <c r="E41" s="214">
        <v>0.15123807289038779</v>
      </c>
      <c r="F41" s="206">
        <v>5598.9532079999999</v>
      </c>
      <c r="G41" s="213">
        <v>0.14795414460967091</v>
      </c>
      <c r="H41" s="212">
        <f t="shared" si="23"/>
        <v>124.27202475000104</v>
      </c>
      <c r="I41" s="210">
        <v>8335.0295750077676</v>
      </c>
      <c r="J41" s="214">
        <v>0.22025584511250468</v>
      </c>
      <c r="K41" s="206">
        <v>8156.4294063814114</v>
      </c>
      <c r="L41" s="213">
        <v>0.21553627813249759</v>
      </c>
      <c r="M41" s="212">
        <f t="shared" si="24"/>
        <v>178.60016862635621</v>
      </c>
      <c r="N41" s="210">
        <v>0</v>
      </c>
      <c r="O41" s="66">
        <v>0</v>
      </c>
      <c r="P41" s="211">
        <f t="shared" si="25"/>
        <v>0</v>
      </c>
      <c r="Q41" s="210">
        <v>322.03749999999997</v>
      </c>
      <c r="R41" s="66">
        <v>113.61500000000001</v>
      </c>
      <c r="S41" s="211">
        <f t="shared" si="26"/>
        <v>208.42249999999996</v>
      </c>
      <c r="T41" s="210">
        <v>7663.6725000000006</v>
      </c>
      <c r="U41" s="66">
        <v>10001.2075</v>
      </c>
      <c r="V41" s="211">
        <f t="shared" si="27"/>
        <v>-2337.5349999999999</v>
      </c>
      <c r="W41" s="210">
        <v>1872.8650000000005</v>
      </c>
      <c r="X41" s="66">
        <v>105.1749999999999</v>
      </c>
      <c r="Y41" s="209">
        <f t="shared" si="28"/>
        <v>1767.6900000000005</v>
      </c>
      <c r="Z41" s="70">
        <v>9858.5750000000007</v>
      </c>
      <c r="AA41" s="208">
        <v>0.26051602441110566</v>
      </c>
      <c r="AB41" s="207">
        <f t="shared" si="7"/>
        <v>0.58053270708494897</v>
      </c>
      <c r="AC41" s="206">
        <v>10219.997499999999</v>
      </c>
      <c r="AD41" s="205">
        <v>0.2700667306640358</v>
      </c>
      <c r="AE41" s="204">
        <f t="shared" si="8"/>
        <v>0.54784291366020399</v>
      </c>
      <c r="AF41" s="203">
        <f t="shared" si="29"/>
        <v>-361.42249999999876</v>
      </c>
    </row>
    <row r="42" spans="1:32" ht="15" x14ac:dyDescent="0.2">
      <c r="A42" s="405"/>
      <c r="B42" s="217" t="s">
        <v>16</v>
      </c>
      <c r="C42" s="215">
        <f t="shared" si="0"/>
        <v>0.68717649516131551</v>
      </c>
      <c r="D42" s="210">
        <v>8598.2127395000007</v>
      </c>
      <c r="E42" s="214">
        <v>0.22721054512801916</v>
      </c>
      <c r="F42" s="206">
        <v>9396.4872537500014</v>
      </c>
      <c r="G42" s="213">
        <v>0.24830520676218826</v>
      </c>
      <c r="H42" s="212">
        <f t="shared" si="23"/>
        <v>-798.27451425000072</v>
      </c>
      <c r="I42" s="210">
        <v>12512.378988576376</v>
      </c>
      <c r="J42" s="214">
        <v>0.33064365083482838</v>
      </c>
      <c r="K42" s="206">
        <v>13689.938303296745</v>
      </c>
      <c r="L42" s="213">
        <v>0.36176103571098817</v>
      </c>
      <c r="M42" s="212">
        <f t="shared" si="24"/>
        <v>-1177.559314720369</v>
      </c>
      <c r="N42" s="210">
        <v>0</v>
      </c>
      <c r="O42" s="66">
        <v>0</v>
      </c>
      <c r="P42" s="211">
        <f t="shared" si="25"/>
        <v>0</v>
      </c>
      <c r="Q42" s="210">
        <v>531.48</v>
      </c>
      <c r="R42" s="66">
        <v>162.4325</v>
      </c>
      <c r="S42" s="211">
        <f t="shared" si="26"/>
        <v>369.04750000000001</v>
      </c>
      <c r="T42" s="210">
        <v>11062.4925</v>
      </c>
      <c r="U42" s="66">
        <v>12287.4125</v>
      </c>
      <c r="V42" s="211">
        <f t="shared" si="27"/>
        <v>-1224.92</v>
      </c>
      <c r="W42" s="210">
        <v>3490.1999999999989</v>
      </c>
      <c r="X42" s="66">
        <v>4697.3550000000014</v>
      </c>
      <c r="Y42" s="209">
        <f t="shared" si="28"/>
        <v>-1207.1550000000025</v>
      </c>
      <c r="Z42" s="70">
        <v>15084.172499999999</v>
      </c>
      <c r="AA42" s="208">
        <v>0.39860412394603967</v>
      </c>
      <c r="AB42" s="207">
        <f t="shared" si="7"/>
        <v>0.57001554042822045</v>
      </c>
      <c r="AC42" s="206">
        <v>17147.200000000004</v>
      </c>
      <c r="AD42" s="205">
        <v>0.45312029127623132</v>
      </c>
      <c r="AE42" s="204">
        <f t="shared" si="8"/>
        <v>0.54798959910364364</v>
      </c>
      <c r="AF42" s="203">
        <f t="shared" si="29"/>
        <v>-2063.0275000000056</v>
      </c>
    </row>
    <row r="43" spans="1:32" ht="15" x14ac:dyDescent="0.2">
      <c r="A43" s="405"/>
      <c r="B43" s="217" t="s">
        <v>15</v>
      </c>
      <c r="C43" s="215">
        <f t="shared" si="0"/>
        <v>0.73428832993390081</v>
      </c>
      <c r="D43" s="210">
        <v>6672.5566495000003</v>
      </c>
      <c r="E43" s="214">
        <v>0.17632446179956304</v>
      </c>
      <c r="F43" s="206">
        <v>8504.4604104999999</v>
      </c>
      <c r="G43" s="213">
        <v>0.22473310968280169</v>
      </c>
      <c r="H43" s="212">
        <f t="shared" si="23"/>
        <v>-1831.9037609999996</v>
      </c>
      <c r="I43" s="210">
        <v>9087.1070361429429</v>
      </c>
      <c r="J43" s="214">
        <v>0.24012973461723877</v>
      </c>
      <c r="K43" s="206">
        <v>11573.99066712019</v>
      </c>
      <c r="L43" s="213">
        <v>0.30584643687096913</v>
      </c>
      <c r="M43" s="212">
        <f t="shared" si="24"/>
        <v>-2486.8836309772469</v>
      </c>
      <c r="N43" s="210">
        <v>0</v>
      </c>
      <c r="O43" s="66">
        <v>0</v>
      </c>
      <c r="P43" s="211">
        <f t="shared" si="25"/>
        <v>0</v>
      </c>
      <c r="Q43" s="210">
        <v>384.84000000000003</v>
      </c>
      <c r="R43" s="66">
        <v>169.64249999999998</v>
      </c>
      <c r="S43" s="211">
        <f t="shared" si="26"/>
        <v>215.19750000000005</v>
      </c>
      <c r="T43" s="210">
        <v>5184.1424999999999</v>
      </c>
      <c r="U43" s="66">
        <v>8730.625</v>
      </c>
      <c r="V43" s="211">
        <f t="shared" si="27"/>
        <v>-3546.4825000000001</v>
      </c>
      <c r="W43" s="210">
        <v>5856.6374999999989</v>
      </c>
      <c r="X43" s="66">
        <v>5544.8049999999994</v>
      </c>
      <c r="Y43" s="209">
        <f t="shared" si="28"/>
        <v>311.83249999999953</v>
      </c>
      <c r="Z43" s="70">
        <v>11425.619999999999</v>
      </c>
      <c r="AA43" s="208">
        <v>0.30192569401074865</v>
      </c>
      <c r="AB43" s="207">
        <f t="shared" si="7"/>
        <v>0.58399952470850602</v>
      </c>
      <c r="AC43" s="206">
        <v>14445.072499999998</v>
      </c>
      <c r="AD43" s="205">
        <v>0.38171570044708625</v>
      </c>
      <c r="AE43" s="204">
        <f t="shared" si="8"/>
        <v>0.58874473703749153</v>
      </c>
      <c r="AF43" s="203">
        <f t="shared" si="29"/>
        <v>-3019.4524999999994</v>
      </c>
    </row>
    <row r="44" spans="1:32" ht="15" x14ac:dyDescent="0.2">
      <c r="A44" s="405"/>
      <c r="B44" s="216" t="s">
        <v>14</v>
      </c>
      <c r="C44" s="215">
        <f t="shared" si="0"/>
        <v>0.736943244854803</v>
      </c>
      <c r="D44" s="210">
        <v>3436.8480755</v>
      </c>
      <c r="E44" s="214">
        <v>9.081981900368151E-2</v>
      </c>
      <c r="F44" s="206">
        <v>3748.7233620000002</v>
      </c>
      <c r="G44" s="213">
        <v>9.9061224089265473E-2</v>
      </c>
      <c r="H44" s="212">
        <f t="shared" si="23"/>
        <v>-311.87528650000013</v>
      </c>
      <c r="I44" s="210">
        <v>4663.6536795681577</v>
      </c>
      <c r="J44" s="214">
        <v>0.12323855281633712</v>
      </c>
      <c r="K44" s="206">
        <v>5102.1835094359167</v>
      </c>
      <c r="L44" s="213">
        <v>0.1348268450791025</v>
      </c>
      <c r="M44" s="212">
        <f t="shared" si="24"/>
        <v>-438.52982986775896</v>
      </c>
      <c r="N44" s="210">
        <v>0</v>
      </c>
      <c r="O44" s="66">
        <v>0</v>
      </c>
      <c r="P44" s="211">
        <f t="shared" si="25"/>
        <v>0</v>
      </c>
      <c r="Q44" s="210">
        <v>260.0625</v>
      </c>
      <c r="R44" s="66">
        <v>148.65499999999997</v>
      </c>
      <c r="S44" s="211">
        <f t="shared" si="26"/>
        <v>111.40750000000003</v>
      </c>
      <c r="T44" s="210">
        <v>3912.5974999999999</v>
      </c>
      <c r="U44" s="66">
        <v>6217.5625000000018</v>
      </c>
      <c r="V44" s="211">
        <f t="shared" si="27"/>
        <v>-2304.965000000002</v>
      </c>
      <c r="W44" s="210">
        <v>1457.7274999999995</v>
      </c>
      <c r="X44" s="66">
        <v>0</v>
      </c>
      <c r="Y44" s="209">
        <f t="shared" si="28"/>
        <v>1457.7274999999995</v>
      </c>
      <c r="Z44" s="70">
        <v>5630.3874999999989</v>
      </c>
      <c r="AA44" s="208">
        <v>0.14878480585621995</v>
      </c>
      <c r="AB44" s="207">
        <f t="shared" si="7"/>
        <v>0.61041057573746049</v>
      </c>
      <c r="AC44" s="206">
        <v>6366.2175000000016</v>
      </c>
      <c r="AD44" s="205">
        <v>0.16822935102686393</v>
      </c>
      <c r="AE44" s="204">
        <f t="shared" si="8"/>
        <v>0.58884625949396152</v>
      </c>
      <c r="AF44" s="203">
        <f t="shared" si="29"/>
        <v>-735.83000000000266</v>
      </c>
    </row>
    <row r="45" spans="1:32" ht="15" x14ac:dyDescent="0.2">
      <c r="A45" s="405"/>
      <c r="B45" s="202" t="s">
        <v>13</v>
      </c>
      <c r="C45" s="158">
        <f t="shared" si="0"/>
        <v>0.70772772826559005</v>
      </c>
      <c r="D45" s="153">
        <v>162.82063024999997</v>
      </c>
      <c r="E45" s="157">
        <v>4.3025876746731239E-3</v>
      </c>
      <c r="F45" s="149">
        <v>0</v>
      </c>
      <c r="G45" s="156">
        <v>0</v>
      </c>
      <c r="H45" s="155">
        <f t="shared" si="23"/>
        <v>162.82063024999997</v>
      </c>
      <c r="I45" s="153">
        <v>230.06111495591711</v>
      </c>
      <c r="J45" s="157">
        <v>6.0794391724870861E-3</v>
      </c>
      <c r="K45" s="149">
        <v>0</v>
      </c>
      <c r="L45" s="156">
        <v>0</v>
      </c>
      <c r="M45" s="155">
        <f t="shared" si="24"/>
        <v>230.06111495591711</v>
      </c>
      <c r="N45" s="153">
        <v>0</v>
      </c>
      <c r="O45" s="21">
        <v>0</v>
      </c>
      <c r="P45" s="154">
        <f t="shared" si="25"/>
        <v>0</v>
      </c>
      <c r="Q45" s="153">
        <v>149.905</v>
      </c>
      <c r="R45" s="21">
        <v>0</v>
      </c>
      <c r="S45" s="154">
        <f t="shared" si="26"/>
        <v>149.905</v>
      </c>
      <c r="T45" s="153">
        <v>134.99999999999997</v>
      </c>
      <c r="U45" s="21">
        <v>0</v>
      </c>
      <c r="V45" s="154">
        <f t="shared" si="27"/>
        <v>134.99999999999997</v>
      </c>
      <c r="W45" s="153">
        <v>0</v>
      </c>
      <c r="X45" s="21">
        <v>0</v>
      </c>
      <c r="Y45" s="152">
        <f t="shared" si="28"/>
        <v>0</v>
      </c>
      <c r="Z45" s="25">
        <v>284.90499999999997</v>
      </c>
      <c r="AA45" s="151">
        <v>7.5287065255217958E-3</v>
      </c>
      <c r="AB45" s="150">
        <f t="shared" si="7"/>
        <v>0.57149095400221117</v>
      </c>
      <c r="AC45" s="149">
        <v>0</v>
      </c>
      <c r="AD45" s="148">
        <v>0</v>
      </c>
      <c r="AE45" s="147">
        <f t="shared" si="8"/>
        <v>1</v>
      </c>
      <c r="AF45" s="146">
        <f t="shared" si="29"/>
        <v>284.90499999999997</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85.635000000000005</v>
      </c>
      <c r="R46" s="54">
        <v>0</v>
      </c>
      <c r="S46" s="196">
        <f t="shared" si="26"/>
        <v>85.635000000000005</v>
      </c>
      <c r="T46" s="195">
        <v>93.664999999999992</v>
      </c>
      <c r="U46" s="54">
        <v>0</v>
      </c>
      <c r="V46" s="196">
        <f t="shared" si="27"/>
        <v>93.664999999999992</v>
      </c>
      <c r="W46" s="195">
        <v>0</v>
      </c>
      <c r="X46" s="54">
        <v>0</v>
      </c>
      <c r="Y46" s="194">
        <f t="shared" si="28"/>
        <v>0</v>
      </c>
      <c r="Z46" s="58">
        <v>179.3</v>
      </c>
      <c r="AA46" s="193">
        <v>4.7380603359929042E-3</v>
      </c>
      <c r="AB46" s="192">
        <f t="shared" si="7"/>
        <v>0</v>
      </c>
      <c r="AC46" s="191">
        <v>0</v>
      </c>
      <c r="AD46" s="190">
        <v>0</v>
      </c>
      <c r="AE46" s="189">
        <f t="shared" si="8"/>
        <v>1</v>
      </c>
      <c r="AF46" s="188">
        <f t="shared" si="29"/>
        <v>179.3</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44.847500000000004</v>
      </c>
      <c r="R47" s="43">
        <v>0</v>
      </c>
      <c r="S47" s="182">
        <f t="shared" si="26"/>
        <v>44.847500000000004</v>
      </c>
      <c r="T47" s="181">
        <v>5.55</v>
      </c>
      <c r="U47" s="43">
        <v>0</v>
      </c>
      <c r="V47" s="182">
        <f t="shared" si="27"/>
        <v>5.55</v>
      </c>
      <c r="W47" s="181">
        <v>32.147499999999745</v>
      </c>
      <c r="X47" s="43">
        <v>0</v>
      </c>
      <c r="Y47" s="180">
        <f t="shared" si="28"/>
        <v>32.147499999999745</v>
      </c>
      <c r="Z47" s="47">
        <v>82.544999999999746</v>
      </c>
      <c r="AA47" s="179">
        <v>2.1812782511686168E-3</v>
      </c>
      <c r="AB47" s="178">
        <f t="shared" si="7"/>
        <v>0</v>
      </c>
      <c r="AC47" s="177">
        <v>0</v>
      </c>
      <c r="AD47" s="176">
        <v>0</v>
      </c>
      <c r="AE47" s="175">
        <f t="shared" si="8"/>
        <v>1</v>
      </c>
      <c r="AF47" s="174">
        <f t="shared" si="29"/>
        <v>82.544999999999746</v>
      </c>
    </row>
    <row r="48" spans="1:32" ht="15" x14ac:dyDescent="0.2">
      <c r="A48" s="405"/>
      <c r="B48" s="173" t="s">
        <v>10</v>
      </c>
      <c r="C48" s="172">
        <f t="shared" si="0"/>
        <v>0.69793117795706294</v>
      </c>
      <c r="D48" s="167">
        <f>SUM(D36:D47)</f>
        <v>27367.842301000001</v>
      </c>
      <c r="E48" s="171">
        <v>0.7232040607254705</v>
      </c>
      <c r="F48" s="163">
        <f>SUM(F36:F47)</f>
        <v>30161.806702250004</v>
      </c>
      <c r="G48" s="170">
        <v>0.79703547158375154</v>
      </c>
      <c r="H48" s="169">
        <f>SUM(H36:H47)</f>
        <v>-2793.9644012499998</v>
      </c>
      <c r="I48" s="167">
        <f>SUM(I36:I47)</f>
        <v>39212.809465124199</v>
      </c>
      <c r="J48" s="171">
        <v>1.0362111388151258</v>
      </c>
      <c r="K48" s="163">
        <f>SUM(K36:K47)</f>
        <v>43136.628079796566</v>
      </c>
      <c r="L48" s="170">
        <v>1.1398993118521901</v>
      </c>
      <c r="M48" s="169">
        <f t="shared" ref="M48:Z48" si="30">SUM(M36:M47)</f>
        <v>-3923.8186146723774</v>
      </c>
      <c r="N48" s="167">
        <f t="shared" si="30"/>
        <v>0</v>
      </c>
      <c r="O48" s="32">
        <f t="shared" si="30"/>
        <v>0</v>
      </c>
      <c r="P48" s="168">
        <f t="shared" si="30"/>
        <v>0</v>
      </c>
      <c r="Q48" s="167">
        <f t="shared" si="30"/>
        <v>2096.41</v>
      </c>
      <c r="R48" s="32">
        <f t="shared" si="30"/>
        <v>692.59500000000003</v>
      </c>
      <c r="S48" s="168">
        <f t="shared" si="30"/>
        <v>1403.8150000000001</v>
      </c>
      <c r="T48" s="167">
        <f t="shared" si="30"/>
        <v>33398.647499999999</v>
      </c>
      <c r="U48" s="32">
        <f t="shared" si="30"/>
        <v>42785.824999999997</v>
      </c>
      <c r="V48" s="168">
        <f t="shared" si="30"/>
        <v>-9387.1774999999998</v>
      </c>
      <c r="W48" s="167">
        <f t="shared" si="30"/>
        <v>12721.847499999996</v>
      </c>
      <c r="X48" s="32">
        <f t="shared" si="30"/>
        <v>10347.335000000001</v>
      </c>
      <c r="Y48" s="166">
        <f t="shared" si="30"/>
        <v>2374.5124999999966</v>
      </c>
      <c r="Z48" s="36">
        <f t="shared" si="30"/>
        <v>48216.904999999999</v>
      </c>
      <c r="AA48" s="165">
        <v>1.2741472677347345</v>
      </c>
      <c r="AB48" s="164">
        <f t="shared" si="7"/>
        <v>0.56759848648518607</v>
      </c>
      <c r="AC48" s="163">
        <f>SUM(AC36:AC47)</f>
        <v>53825.755000000005</v>
      </c>
      <c r="AD48" s="162">
        <v>1.4223629387750223</v>
      </c>
      <c r="AE48" s="161">
        <f t="shared" si="8"/>
        <v>0.56036012318359496</v>
      </c>
      <c r="AF48" s="160">
        <f>SUM(AF36:AF47)</f>
        <v>-5608.8500000000049</v>
      </c>
    </row>
    <row r="49" spans="1:32" ht="15" x14ac:dyDescent="0.2">
      <c r="A49" s="405"/>
      <c r="B49" s="159" t="s">
        <v>9</v>
      </c>
      <c r="C49" s="158">
        <f t="shared" si="0"/>
        <v>0.69789765487527866</v>
      </c>
      <c r="D49" s="153">
        <f>SUM(D39:D44)</f>
        <v>27197.32072525</v>
      </c>
      <c r="E49" s="157">
        <v>1.0977600463666126</v>
      </c>
      <c r="F49" s="149">
        <f>SUM(F39:F44)</f>
        <v>30161.806702250004</v>
      </c>
      <c r="G49" s="156">
        <v>1.217415004184079</v>
      </c>
      <c r="H49" s="155">
        <f>SUM(H39:H44)</f>
        <v>-2964.4859769999998</v>
      </c>
      <c r="I49" s="153">
        <f>SUM(I39:I44)</f>
        <v>38970.356950275804</v>
      </c>
      <c r="J49" s="157">
        <v>1.5729527656355191</v>
      </c>
      <c r="K49" s="149">
        <f>SUM(K39:K44)</f>
        <v>43136.628079796566</v>
      </c>
      <c r="L49" s="156">
        <v>1.7411151385150638</v>
      </c>
      <c r="M49" s="155">
        <f t="shared" ref="M49:Z49" si="31">SUM(M39:M44)</f>
        <v>-4166.2711295207673</v>
      </c>
      <c r="N49" s="153">
        <f t="shared" si="31"/>
        <v>0</v>
      </c>
      <c r="O49" s="21">
        <f t="shared" si="31"/>
        <v>0</v>
      </c>
      <c r="P49" s="154">
        <f t="shared" si="31"/>
        <v>0</v>
      </c>
      <c r="Q49" s="153">
        <f t="shared" si="31"/>
        <v>1758.92</v>
      </c>
      <c r="R49" s="21">
        <f t="shared" si="31"/>
        <v>692.59500000000003</v>
      </c>
      <c r="S49" s="154">
        <f t="shared" si="31"/>
        <v>1066.325</v>
      </c>
      <c r="T49" s="153">
        <f t="shared" si="31"/>
        <v>33100.820000000007</v>
      </c>
      <c r="U49" s="21">
        <f t="shared" si="31"/>
        <v>42785.824999999997</v>
      </c>
      <c r="V49" s="154">
        <f t="shared" si="31"/>
        <v>-9685.005000000001</v>
      </c>
      <c r="W49" s="153">
        <f t="shared" si="31"/>
        <v>12677.429999999998</v>
      </c>
      <c r="X49" s="21">
        <f t="shared" si="31"/>
        <v>10347.335000000001</v>
      </c>
      <c r="Y49" s="152">
        <f t="shared" si="31"/>
        <v>2330.0949999999971</v>
      </c>
      <c r="Z49" s="25">
        <f t="shared" si="31"/>
        <v>47537.17</v>
      </c>
      <c r="AA49" s="151">
        <v>1.918733336658766</v>
      </c>
      <c r="AB49" s="150">
        <f t="shared" si="7"/>
        <v>0.57212746836317774</v>
      </c>
      <c r="AC49" s="149">
        <f>SUM(AC39:AC44)</f>
        <v>53825.755000000005</v>
      </c>
      <c r="AD49" s="148">
        <v>2.1725582421310312</v>
      </c>
      <c r="AE49" s="147">
        <f t="shared" si="8"/>
        <v>0.56036012318359496</v>
      </c>
      <c r="AF49" s="146">
        <f>SUM(AF39:AF44)</f>
        <v>-6288.5850000000046</v>
      </c>
    </row>
    <row r="50" spans="1:32" ht="15.75" thickBot="1" x14ac:dyDescent="0.25">
      <c r="A50" s="422"/>
      <c r="B50" s="145" t="s">
        <v>8</v>
      </c>
      <c r="C50" s="144">
        <f t="shared" si="0"/>
        <v>0.70331947621426016</v>
      </c>
      <c r="D50" s="139">
        <f>SUM(D36:D38,D45:D47)</f>
        <v>170.52157574999995</v>
      </c>
      <c r="E50" s="143">
        <v>6.8827284419982924E-3</v>
      </c>
      <c r="F50" s="135">
        <f>SUM(F36:F38,F45:F47)</f>
        <v>0</v>
      </c>
      <c r="G50" s="142">
        <v>0</v>
      </c>
      <c r="H50" s="141">
        <f>SUM(H36:H38,H45:H47)</f>
        <v>170.52157574999995</v>
      </c>
      <c r="I50" s="139">
        <f>SUM(I36:I38,I45:I47)</f>
        <v>242.45251484839022</v>
      </c>
      <c r="J50" s="143">
        <v>9.7860626283887073E-3</v>
      </c>
      <c r="K50" s="135">
        <f>SUM(K36:K38,K45:K47)</f>
        <v>0</v>
      </c>
      <c r="L50" s="142">
        <v>0</v>
      </c>
      <c r="M50" s="141">
        <f t="shared" ref="M50:Z50" si="32">SUM(M36:M38,M45:M47)</f>
        <v>242.45251484839022</v>
      </c>
      <c r="N50" s="139">
        <f t="shared" si="32"/>
        <v>0</v>
      </c>
      <c r="O50" s="10">
        <f t="shared" si="32"/>
        <v>0</v>
      </c>
      <c r="P50" s="140">
        <f t="shared" si="32"/>
        <v>0</v>
      </c>
      <c r="Q50" s="139">
        <f t="shared" si="32"/>
        <v>337.49</v>
      </c>
      <c r="R50" s="10">
        <f t="shared" si="32"/>
        <v>0</v>
      </c>
      <c r="S50" s="140">
        <f t="shared" si="32"/>
        <v>337.49</v>
      </c>
      <c r="T50" s="139">
        <f t="shared" si="32"/>
        <v>297.82749999999993</v>
      </c>
      <c r="U50" s="10">
        <f t="shared" si="32"/>
        <v>0</v>
      </c>
      <c r="V50" s="140">
        <f t="shared" si="32"/>
        <v>297.82749999999993</v>
      </c>
      <c r="W50" s="139">
        <f t="shared" si="32"/>
        <v>44.4174999999994</v>
      </c>
      <c r="X50" s="10">
        <f t="shared" si="32"/>
        <v>0</v>
      </c>
      <c r="Y50" s="138">
        <f t="shared" si="32"/>
        <v>44.4174999999994</v>
      </c>
      <c r="Z50" s="14">
        <f t="shared" si="32"/>
        <v>679.73499999999933</v>
      </c>
      <c r="AA50" s="137">
        <v>2.7436008592723233E-2</v>
      </c>
      <c r="AB50" s="136">
        <f t="shared" si="7"/>
        <v>0.25086478664479556</v>
      </c>
      <c r="AC50" s="135">
        <f>SUM(AC36:AC38,AC45:AC47)</f>
        <v>0</v>
      </c>
      <c r="AD50" s="134">
        <v>0</v>
      </c>
      <c r="AE50" s="133">
        <f t="shared" si="8"/>
        <v>1</v>
      </c>
      <c r="AF50" s="132">
        <f>SUM(AF36:AF38,AF45:AF47)</f>
        <v>679.73499999999933</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130</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57:AF57"/>
    <mergeCell ref="A36:A50"/>
    <mergeCell ref="B52:AF52"/>
    <mergeCell ref="B53:AF53"/>
    <mergeCell ref="A55:AF55"/>
    <mergeCell ref="A56:AF56"/>
    <mergeCell ref="AE3:AE4"/>
    <mergeCell ref="AF3:AF4"/>
    <mergeCell ref="D4:E4"/>
    <mergeCell ref="F4:G4"/>
    <mergeCell ref="A6:A20"/>
    <mergeCell ref="A58:AF58"/>
    <mergeCell ref="A60:AF60"/>
    <mergeCell ref="A61:AF61"/>
    <mergeCell ref="A62:AF62"/>
    <mergeCell ref="A59:AF59"/>
    <mergeCell ref="AB3:AB4"/>
    <mergeCell ref="AC3:AD4"/>
    <mergeCell ref="I4:J4"/>
    <mergeCell ref="K4:L4"/>
    <mergeCell ref="A21:A35"/>
    <mergeCell ref="A3:A5"/>
    <mergeCell ref="B3:B5"/>
    <mergeCell ref="C3:C4"/>
    <mergeCell ref="Z3:AA4"/>
  </mergeCells>
  <pageMargins left="0.7" right="0.3" top="0.7" bottom="0.7" header="0.3" footer="0.3"/>
  <pageSetup paperSize="3" scale="67" orientation="landscape" r:id="rId1"/>
  <headerFooter>
    <oddFooter>&amp;L&amp;Z&amp;F
Tab: &amp;A&amp;R&amp;D &amp;T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PabloAFJBC!A1</f>
        <v>FIIP AREA: Pablo A Canal</v>
      </c>
      <c r="C1" s="129"/>
      <c r="D1" s="129"/>
      <c r="E1" s="129"/>
      <c r="F1" s="129"/>
      <c r="G1" s="129"/>
      <c r="H1" s="129"/>
      <c r="I1" s="129"/>
      <c r="J1" s="129"/>
      <c r="K1" s="129"/>
      <c r="L1" s="129"/>
      <c r="M1" s="129"/>
      <c r="N1" s="129"/>
      <c r="O1" s="129"/>
    </row>
    <row r="2" spans="2:15" ht="46.5" x14ac:dyDescent="0.35">
      <c r="B2" s="289" t="str">
        <f>PabloAFJBC!A2</f>
        <v>37,842 Acres (78% Sprinkler / 22% Flood) [includes 183 acres of Private Irrigation in the Valley View Area @ #486891]</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4" ht="18.75" x14ac:dyDescent="0.3">
      <c r="A1" s="287" t="s">
        <v>137</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4" ht="16.5" thickBot="1" x14ac:dyDescent="0.3">
      <c r="A2" s="286" t="s">
        <v>270</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4" s="1" customFormat="1" ht="26.25" thickTop="1" x14ac:dyDescent="0.2">
      <c r="A3" s="407" t="s">
        <v>72</v>
      </c>
      <c r="B3" s="410" t="s">
        <v>39</v>
      </c>
      <c r="C3" s="413" t="s">
        <v>71</v>
      </c>
      <c r="D3" s="281" t="s">
        <v>70</v>
      </c>
      <c r="E3" s="281"/>
      <c r="F3" s="284"/>
      <c r="G3" s="280"/>
      <c r="H3" s="283"/>
      <c r="I3" s="281" t="s">
        <v>69</v>
      </c>
      <c r="J3" s="281"/>
      <c r="K3" s="280"/>
      <c r="L3" s="280"/>
      <c r="M3" s="283"/>
      <c r="N3" s="281" t="s">
        <v>68</v>
      </c>
      <c r="O3" s="280"/>
      <c r="P3" s="282"/>
      <c r="Q3" s="281" t="s">
        <v>67</v>
      </c>
      <c r="R3" s="280"/>
      <c r="S3" s="282"/>
      <c r="T3" s="281" t="s">
        <v>136</v>
      </c>
      <c r="U3" s="280"/>
      <c r="V3" s="282"/>
      <c r="W3" s="281" t="s">
        <v>135</v>
      </c>
      <c r="X3" s="280"/>
      <c r="Y3" s="282"/>
      <c r="Z3" s="415" t="s">
        <v>114</v>
      </c>
      <c r="AA3" s="397"/>
      <c r="AB3" s="394" t="s">
        <v>62</v>
      </c>
      <c r="AC3" s="396" t="s">
        <v>113</v>
      </c>
      <c r="AD3" s="397"/>
      <c r="AE3" s="417" t="s">
        <v>60</v>
      </c>
      <c r="AF3" s="419" t="s">
        <v>56</v>
      </c>
    </row>
    <row r="4" spans="1:3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7" t="s">
        <v>56</v>
      </c>
      <c r="Z4" s="416"/>
      <c r="AA4" s="399"/>
      <c r="AB4" s="395"/>
      <c r="AC4" s="398"/>
      <c r="AD4" s="399"/>
      <c r="AE4" s="418"/>
      <c r="AF4" s="420"/>
      <c r="AG4" s="107" t="s">
        <v>55</v>
      </c>
    </row>
    <row r="5" spans="1:3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70" t="s">
        <v>24</v>
      </c>
      <c r="Z5" s="267" t="s">
        <v>24</v>
      </c>
      <c r="AA5" s="266" t="s">
        <v>54</v>
      </c>
      <c r="AB5" s="266" t="s">
        <v>53</v>
      </c>
      <c r="AC5" s="265" t="s">
        <v>24</v>
      </c>
      <c r="AD5" s="265" t="s">
        <v>54</v>
      </c>
      <c r="AE5" s="264" t="s">
        <v>53</v>
      </c>
      <c r="AF5" s="263" t="s">
        <v>24</v>
      </c>
    </row>
    <row r="6" spans="1:3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14.030000000000001</v>
      </c>
      <c r="O6" s="88">
        <v>0</v>
      </c>
      <c r="P6" s="240">
        <f t="shared" ref="P6:P17" si="3">N6-O6</f>
        <v>14.030000000000001</v>
      </c>
      <c r="Q6" s="239">
        <v>0</v>
      </c>
      <c r="R6" s="88">
        <v>0</v>
      </c>
      <c r="S6" s="240">
        <f t="shared" ref="S6:S17" si="4">Q6-R6</f>
        <v>0</v>
      </c>
      <c r="T6" s="239">
        <v>0</v>
      </c>
      <c r="U6" s="88">
        <v>0</v>
      </c>
      <c r="V6" s="240">
        <f t="shared" ref="V6:V17" si="5">T6-U6</f>
        <v>0</v>
      </c>
      <c r="W6" s="239">
        <v>0</v>
      </c>
      <c r="X6" s="88">
        <v>0</v>
      </c>
      <c r="Y6" s="240">
        <f t="shared" ref="Y6:Y17" si="6">W6-X6</f>
        <v>0</v>
      </c>
      <c r="Z6" s="92">
        <v>14.030000000000001</v>
      </c>
      <c r="AA6" s="237">
        <v>7.1391066572332367E-3</v>
      </c>
      <c r="AB6" s="236">
        <f t="shared" ref="AB6:AB50" si="7">IFERROR(D6/Z6,1)</f>
        <v>0</v>
      </c>
      <c r="AC6" s="235">
        <v>0</v>
      </c>
      <c r="AD6" s="234">
        <v>0</v>
      </c>
      <c r="AE6" s="233">
        <f t="shared" ref="AE6:AE50" si="8">IFERROR(F6/AC6,1)</f>
        <v>1</v>
      </c>
      <c r="AF6" s="232">
        <f t="shared" ref="AF6:AF17" si="9">Z6-AC6</f>
        <v>14.030000000000001</v>
      </c>
      <c r="AH6" s="380"/>
    </row>
    <row r="7" spans="1:3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2.4750000000000001</v>
      </c>
      <c r="O7" s="66">
        <v>0</v>
      </c>
      <c r="P7" s="211">
        <f t="shared" si="3"/>
        <v>2.4750000000000001</v>
      </c>
      <c r="Q7" s="210">
        <v>0</v>
      </c>
      <c r="R7" s="66">
        <v>0</v>
      </c>
      <c r="S7" s="211">
        <f t="shared" si="4"/>
        <v>0</v>
      </c>
      <c r="T7" s="210">
        <v>0</v>
      </c>
      <c r="U7" s="66">
        <v>0</v>
      </c>
      <c r="V7" s="211">
        <f t="shared" si="5"/>
        <v>0</v>
      </c>
      <c r="W7" s="210">
        <v>0</v>
      </c>
      <c r="X7" s="66">
        <v>0</v>
      </c>
      <c r="Y7" s="211">
        <f t="shared" si="6"/>
        <v>0</v>
      </c>
      <c r="Z7" s="70">
        <v>2.4750000000000001</v>
      </c>
      <c r="AA7" s="208">
        <v>1.2593933696829836E-3</v>
      </c>
      <c r="AB7" s="207">
        <f t="shared" si="7"/>
        <v>0</v>
      </c>
      <c r="AC7" s="206">
        <v>0</v>
      </c>
      <c r="AD7" s="205">
        <v>0</v>
      </c>
      <c r="AE7" s="204">
        <f t="shared" si="8"/>
        <v>1</v>
      </c>
      <c r="AF7" s="203">
        <f t="shared" si="9"/>
        <v>2.4750000000000001</v>
      </c>
      <c r="AH7" s="380"/>
    </row>
    <row r="8" spans="1:3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18.574999999999967</v>
      </c>
      <c r="P8" s="226">
        <f t="shared" si="3"/>
        <v>-18.574999999999967</v>
      </c>
      <c r="Q8" s="225">
        <v>11.147500000000001</v>
      </c>
      <c r="R8" s="77">
        <v>0</v>
      </c>
      <c r="S8" s="226">
        <f t="shared" si="4"/>
        <v>11.147500000000001</v>
      </c>
      <c r="T8" s="225">
        <v>10.45</v>
      </c>
      <c r="U8" s="77">
        <v>0</v>
      </c>
      <c r="V8" s="226">
        <f t="shared" si="5"/>
        <v>10.45</v>
      </c>
      <c r="W8" s="225">
        <v>0</v>
      </c>
      <c r="X8" s="77">
        <v>0</v>
      </c>
      <c r="Y8" s="226">
        <f t="shared" si="6"/>
        <v>0</v>
      </c>
      <c r="Z8" s="81">
        <v>21.5975</v>
      </c>
      <c r="AA8" s="223">
        <v>1.0989797293627571E-2</v>
      </c>
      <c r="AB8" s="222">
        <f t="shared" si="7"/>
        <v>0</v>
      </c>
      <c r="AC8" s="221">
        <v>18.574999999999967</v>
      </c>
      <c r="AD8" s="220">
        <v>9.4518108043567736E-3</v>
      </c>
      <c r="AE8" s="219">
        <f t="shared" si="8"/>
        <v>0</v>
      </c>
      <c r="AF8" s="218">
        <f t="shared" si="9"/>
        <v>3.0225000000000328</v>
      </c>
      <c r="AH8" s="380"/>
    </row>
    <row r="9" spans="1:34" ht="15" x14ac:dyDescent="0.2">
      <c r="A9" s="405"/>
      <c r="B9" s="201" t="s">
        <v>19</v>
      </c>
      <c r="C9" s="200">
        <f t="shared" si="0"/>
        <v>0.60324692490610543</v>
      </c>
      <c r="D9" s="195">
        <v>21.518828249999999</v>
      </c>
      <c r="E9" s="199">
        <v>1.0949765503594699E-2</v>
      </c>
      <c r="F9" s="191">
        <v>20.517603000000001</v>
      </c>
      <c r="G9" s="198">
        <v>1.0440296189227634E-2</v>
      </c>
      <c r="H9" s="197">
        <f t="shared" si="1"/>
        <v>1.0012252499999974</v>
      </c>
      <c r="I9" s="195">
        <v>35.671675</v>
      </c>
      <c r="J9" s="199">
        <v>1.8151382214337878E-2</v>
      </c>
      <c r="K9" s="191">
        <v>34.967449999999999</v>
      </c>
      <c r="L9" s="198">
        <v>1.7793040199774204E-2</v>
      </c>
      <c r="M9" s="197">
        <f t="shared" si="2"/>
        <v>0.70422500000000099</v>
      </c>
      <c r="N9" s="195">
        <v>44.33000000000002</v>
      </c>
      <c r="O9" s="54">
        <v>23.967500000000001</v>
      </c>
      <c r="P9" s="196">
        <f t="shared" si="3"/>
        <v>20.362500000000018</v>
      </c>
      <c r="Q9" s="195">
        <v>8.25</v>
      </c>
      <c r="R9" s="54">
        <v>9.7500000000000003E-2</v>
      </c>
      <c r="S9" s="196">
        <f t="shared" si="4"/>
        <v>8.1524999999999999</v>
      </c>
      <c r="T9" s="195">
        <v>19.489999999999998</v>
      </c>
      <c r="U9" s="54">
        <v>30.935000000000002</v>
      </c>
      <c r="V9" s="196">
        <f t="shared" si="5"/>
        <v>-11.445000000000004</v>
      </c>
      <c r="W9" s="195">
        <v>0</v>
      </c>
      <c r="X9" s="54">
        <v>0</v>
      </c>
      <c r="Y9" s="196">
        <f t="shared" si="6"/>
        <v>0</v>
      </c>
      <c r="Z9" s="58">
        <v>72.070000000000022</v>
      </c>
      <c r="AA9" s="193">
        <v>3.6672517233556627E-2</v>
      </c>
      <c r="AB9" s="192">
        <f t="shared" si="7"/>
        <v>0.29858232621062847</v>
      </c>
      <c r="AC9" s="191">
        <v>55</v>
      </c>
      <c r="AD9" s="190">
        <v>2.7986519205363308E-2</v>
      </c>
      <c r="AE9" s="189">
        <f t="shared" si="8"/>
        <v>0.37304732727272727</v>
      </c>
      <c r="AF9" s="188">
        <f t="shared" si="9"/>
        <v>17.070000000000022</v>
      </c>
      <c r="AH9" s="380"/>
    </row>
    <row r="10" spans="1:34" ht="15" x14ac:dyDescent="0.2">
      <c r="A10" s="405"/>
      <c r="B10" s="217" t="s">
        <v>18</v>
      </c>
      <c r="C10" s="215">
        <f t="shared" si="0"/>
        <v>0.58736657286083638</v>
      </c>
      <c r="D10" s="210">
        <v>65.322793000000004</v>
      </c>
      <c r="E10" s="214">
        <v>3.3239229249848089E-2</v>
      </c>
      <c r="F10" s="206">
        <v>77.227029999999999</v>
      </c>
      <c r="G10" s="213">
        <v>3.9296650150330334E-2</v>
      </c>
      <c r="H10" s="212">
        <f t="shared" si="1"/>
        <v>-11.904236999999995</v>
      </c>
      <c r="I10" s="210">
        <v>111.21299035087721</v>
      </c>
      <c r="J10" s="214">
        <v>5.6590263705257528E-2</v>
      </c>
      <c r="K10" s="206">
        <v>124.5191456140351</v>
      </c>
      <c r="L10" s="213">
        <v>6.3361044730229521E-2</v>
      </c>
      <c r="M10" s="212">
        <f t="shared" si="2"/>
        <v>-13.306155263157891</v>
      </c>
      <c r="N10" s="210">
        <v>72.309999999999974</v>
      </c>
      <c r="O10" s="66">
        <v>155.49749999999995</v>
      </c>
      <c r="P10" s="211">
        <f t="shared" si="3"/>
        <v>-83.187499999999972</v>
      </c>
      <c r="Q10" s="210">
        <v>9.3424999999999994</v>
      </c>
      <c r="R10" s="66">
        <v>0.19500000000000001</v>
      </c>
      <c r="S10" s="211">
        <f t="shared" si="4"/>
        <v>9.1474999999999991</v>
      </c>
      <c r="T10" s="210">
        <v>271.23499999999996</v>
      </c>
      <c r="U10" s="66">
        <v>103.72499999999998</v>
      </c>
      <c r="V10" s="211">
        <f t="shared" si="5"/>
        <v>167.51</v>
      </c>
      <c r="W10" s="210">
        <v>0</v>
      </c>
      <c r="X10" s="66">
        <v>0</v>
      </c>
      <c r="Y10" s="211">
        <f t="shared" si="6"/>
        <v>0</v>
      </c>
      <c r="Z10" s="70">
        <v>352.88749999999993</v>
      </c>
      <c r="AA10" s="208">
        <v>0.17956532434101163</v>
      </c>
      <c r="AB10" s="207">
        <f t="shared" si="7"/>
        <v>0.18510939888774755</v>
      </c>
      <c r="AC10" s="206">
        <v>259.4174999999999</v>
      </c>
      <c r="AD10" s="205">
        <v>0.13200350629013333</v>
      </c>
      <c r="AE10" s="204">
        <f t="shared" si="8"/>
        <v>0.29769398749120635</v>
      </c>
      <c r="AF10" s="203">
        <f t="shared" si="9"/>
        <v>93.470000000000027</v>
      </c>
      <c r="AH10" s="380"/>
    </row>
    <row r="11" spans="1:34" ht="15" x14ac:dyDescent="0.2">
      <c r="A11" s="405"/>
      <c r="B11" s="217" t="s">
        <v>17</v>
      </c>
      <c r="C11" s="215">
        <f t="shared" si="0"/>
        <v>0.66877978685586748</v>
      </c>
      <c r="D11" s="210">
        <v>215.090891</v>
      </c>
      <c r="E11" s="214">
        <v>0.10944809777963851</v>
      </c>
      <c r="F11" s="206">
        <v>239.22061975</v>
      </c>
      <c r="G11" s="213">
        <v>0.12172640852640523</v>
      </c>
      <c r="H11" s="212">
        <f t="shared" si="1"/>
        <v>-24.129728749999998</v>
      </c>
      <c r="I11" s="210">
        <v>321.61691370967742</v>
      </c>
      <c r="J11" s="214">
        <v>0.1636534176581301</v>
      </c>
      <c r="K11" s="206">
        <v>353.3229133064516</v>
      </c>
      <c r="L11" s="213">
        <v>0.17978688179901678</v>
      </c>
      <c r="M11" s="212">
        <f t="shared" si="2"/>
        <v>-31.705999596774177</v>
      </c>
      <c r="N11" s="210">
        <v>291.87499999999994</v>
      </c>
      <c r="O11" s="66">
        <v>385.71000000000004</v>
      </c>
      <c r="P11" s="211">
        <f t="shared" si="3"/>
        <v>-93.835000000000093</v>
      </c>
      <c r="Q11" s="210">
        <v>6.0150000000000006</v>
      </c>
      <c r="R11" s="66">
        <v>0.4325</v>
      </c>
      <c r="S11" s="211">
        <f t="shared" si="4"/>
        <v>5.5825000000000005</v>
      </c>
      <c r="T11" s="210">
        <v>286.59999999999997</v>
      </c>
      <c r="U11" s="66">
        <v>53.55</v>
      </c>
      <c r="V11" s="211">
        <f t="shared" si="5"/>
        <v>233.04999999999995</v>
      </c>
      <c r="W11" s="210">
        <v>4.2750000000000004</v>
      </c>
      <c r="X11" s="66">
        <v>183.38249999999999</v>
      </c>
      <c r="Y11" s="211">
        <f t="shared" si="6"/>
        <v>-179.10749999999999</v>
      </c>
      <c r="Z11" s="70">
        <v>588.76499999999987</v>
      </c>
      <c r="AA11" s="208">
        <v>0.29959060092985929</v>
      </c>
      <c r="AB11" s="207">
        <f t="shared" si="7"/>
        <v>0.3653255390520837</v>
      </c>
      <c r="AC11" s="206">
        <v>623.07500000000005</v>
      </c>
      <c r="AD11" s="205">
        <v>0.31704909916148627</v>
      </c>
      <c r="AE11" s="204">
        <f t="shared" si="8"/>
        <v>0.3839355129799783</v>
      </c>
      <c r="AF11" s="203">
        <f t="shared" si="9"/>
        <v>-34.310000000000173</v>
      </c>
      <c r="AH11" s="380"/>
    </row>
    <row r="12" spans="1:34" ht="15" x14ac:dyDescent="0.2">
      <c r="A12" s="405"/>
      <c r="B12" s="217" t="s">
        <v>16</v>
      </c>
      <c r="C12" s="215">
        <f t="shared" si="0"/>
        <v>0.6688338115870901</v>
      </c>
      <c r="D12" s="210">
        <v>396.87280750000002</v>
      </c>
      <c r="E12" s="214">
        <v>0.20194706358503883</v>
      </c>
      <c r="F12" s="206">
        <v>486.44974400000001</v>
      </c>
      <c r="G12" s="213">
        <v>0.24752791096181936</v>
      </c>
      <c r="H12" s="212">
        <f t="shared" si="1"/>
        <v>-89.576936499999988</v>
      </c>
      <c r="I12" s="210">
        <v>593.38029959677431</v>
      </c>
      <c r="J12" s="214">
        <v>0.30193907677279996</v>
      </c>
      <c r="K12" s="206">
        <v>723.1061137096774</v>
      </c>
      <c r="L12" s="213">
        <v>0.36794951161548201</v>
      </c>
      <c r="M12" s="212">
        <f t="shared" si="2"/>
        <v>-129.72581411290309</v>
      </c>
      <c r="N12" s="210">
        <v>386.38</v>
      </c>
      <c r="O12" s="66">
        <v>464.64749999999992</v>
      </c>
      <c r="P12" s="211">
        <f t="shared" si="3"/>
        <v>-78.267499999999927</v>
      </c>
      <c r="Q12" s="210">
        <v>0.97250000000000014</v>
      </c>
      <c r="R12" s="66">
        <v>0.88749999999999996</v>
      </c>
      <c r="S12" s="211">
        <f t="shared" si="4"/>
        <v>8.5000000000000187E-2</v>
      </c>
      <c r="T12" s="210">
        <v>484.96250000000003</v>
      </c>
      <c r="U12" s="66">
        <v>252.23750000000001</v>
      </c>
      <c r="V12" s="211">
        <f t="shared" si="5"/>
        <v>232.72500000000002</v>
      </c>
      <c r="W12" s="210">
        <v>1.4275</v>
      </c>
      <c r="X12" s="66">
        <v>288</v>
      </c>
      <c r="Y12" s="211">
        <f t="shared" si="6"/>
        <v>-286.57249999999999</v>
      </c>
      <c r="Z12" s="70">
        <v>873.74250000000006</v>
      </c>
      <c r="AA12" s="208">
        <v>0.44460020658999366</v>
      </c>
      <c r="AB12" s="207">
        <f t="shared" si="7"/>
        <v>0.4542217043350873</v>
      </c>
      <c r="AC12" s="206">
        <v>1005.7724999999999</v>
      </c>
      <c r="AD12" s="205">
        <v>0.51178311613593208</v>
      </c>
      <c r="AE12" s="204">
        <f t="shared" si="8"/>
        <v>0.48365782918105243</v>
      </c>
      <c r="AF12" s="203">
        <f t="shared" si="9"/>
        <v>-132.02999999999986</v>
      </c>
      <c r="AH12" s="380"/>
    </row>
    <row r="13" spans="1:34" ht="15" x14ac:dyDescent="0.2">
      <c r="A13" s="405"/>
      <c r="B13" s="217" t="s">
        <v>15</v>
      </c>
      <c r="C13" s="215">
        <f t="shared" si="0"/>
        <v>0.71264751178727581</v>
      </c>
      <c r="D13" s="210">
        <v>340.12581349999999</v>
      </c>
      <c r="E13" s="214">
        <v>0.17307159368886102</v>
      </c>
      <c r="F13" s="206">
        <v>381.94518649999998</v>
      </c>
      <c r="G13" s="213">
        <v>0.19435120540687856</v>
      </c>
      <c r="H13" s="212">
        <f t="shared" si="1"/>
        <v>-41.819372999999985</v>
      </c>
      <c r="I13" s="210">
        <v>477.27075149253733</v>
      </c>
      <c r="J13" s="214">
        <v>0.24285722019123898</v>
      </c>
      <c r="K13" s="206">
        <v>530.199197761194</v>
      </c>
      <c r="L13" s="213">
        <v>0.26978963692385227</v>
      </c>
      <c r="M13" s="212">
        <f t="shared" si="2"/>
        <v>-52.928446268656671</v>
      </c>
      <c r="N13" s="210">
        <v>268.05250000000001</v>
      </c>
      <c r="O13" s="66">
        <v>210.57749999999999</v>
      </c>
      <c r="P13" s="211">
        <f t="shared" si="3"/>
        <v>57.475000000000023</v>
      </c>
      <c r="Q13" s="210">
        <v>5.5725000000000007</v>
      </c>
      <c r="R13" s="66">
        <v>1.1624999999999999</v>
      </c>
      <c r="S13" s="211">
        <f t="shared" si="4"/>
        <v>4.410000000000001</v>
      </c>
      <c r="T13" s="210">
        <v>237.9325</v>
      </c>
      <c r="U13" s="66">
        <v>40.1325</v>
      </c>
      <c r="V13" s="211">
        <f t="shared" si="5"/>
        <v>197.8</v>
      </c>
      <c r="W13" s="210">
        <v>221.19499999999999</v>
      </c>
      <c r="X13" s="66">
        <v>384</v>
      </c>
      <c r="Y13" s="211">
        <f t="shared" si="6"/>
        <v>-162.80500000000001</v>
      </c>
      <c r="Z13" s="70">
        <v>732.75250000000005</v>
      </c>
      <c r="AA13" s="208">
        <v>0.37285803641156789</v>
      </c>
      <c r="AB13" s="207">
        <f t="shared" si="7"/>
        <v>0.46417557565480838</v>
      </c>
      <c r="AC13" s="206">
        <v>635.87249999999995</v>
      </c>
      <c r="AD13" s="205">
        <v>0.32356105333477053</v>
      </c>
      <c r="AE13" s="204">
        <f t="shared" si="8"/>
        <v>0.6006631620332693</v>
      </c>
      <c r="AF13" s="203">
        <f t="shared" si="9"/>
        <v>96.880000000000109</v>
      </c>
      <c r="AH13" s="380"/>
    </row>
    <row r="14" spans="1:34" ht="15" x14ac:dyDescent="0.2">
      <c r="A14" s="405"/>
      <c r="B14" s="216" t="s">
        <v>14</v>
      </c>
      <c r="C14" s="215">
        <f t="shared" si="0"/>
        <v>0.72800508956444809</v>
      </c>
      <c r="D14" s="210">
        <v>155.66483450000001</v>
      </c>
      <c r="E14" s="214">
        <v>7.920939816650463E-2</v>
      </c>
      <c r="F14" s="206">
        <v>174.34324549999997</v>
      </c>
      <c r="G14" s="213">
        <v>8.8713828882020354E-2</v>
      </c>
      <c r="H14" s="212">
        <f t="shared" si="1"/>
        <v>-18.678410999999954</v>
      </c>
      <c r="I14" s="210">
        <v>213.82382723880596</v>
      </c>
      <c r="J14" s="214">
        <v>0.10880335769890585</v>
      </c>
      <c r="K14" s="206">
        <v>240.65294850746267</v>
      </c>
      <c r="L14" s="213">
        <v>0.12245524300420747</v>
      </c>
      <c r="M14" s="212">
        <f t="shared" si="2"/>
        <v>-26.829121268656706</v>
      </c>
      <c r="N14" s="210">
        <v>76.575000000000017</v>
      </c>
      <c r="O14" s="66">
        <v>70.745000000000005</v>
      </c>
      <c r="P14" s="211">
        <f t="shared" si="3"/>
        <v>5.8300000000000125</v>
      </c>
      <c r="Q14" s="210">
        <v>8.42</v>
      </c>
      <c r="R14" s="66">
        <v>1.18</v>
      </c>
      <c r="S14" s="211">
        <f t="shared" si="4"/>
        <v>7.24</v>
      </c>
      <c r="T14" s="210">
        <v>125.77249999999998</v>
      </c>
      <c r="U14" s="66">
        <v>27.6175</v>
      </c>
      <c r="V14" s="211">
        <f t="shared" si="5"/>
        <v>98.154999999999973</v>
      </c>
      <c r="W14" s="210">
        <v>0</v>
      </c>
      <c r="X14" s="66">
        <v>143.60499999999999</v>
      </c>
      <c r="Y14" s="211">
        <f t="shared" si="6"/>
        <v>-143.60499999999999</v>
      </c>
      <c r="Z14" s="70">
        <v>210.76749999999998</v>
      </c>
      <c r="AA14" s="208">
        <v>0.10724815840188211</v>
      </c>
      <c r="AB14" s="207">
        <f t="shared" si="7"/>
        <v>0.738561848956789</v>
      </c>
      <c r="AC14" s="206">
        <v>243.14750000000001</v>
      </c>
      <c r="AD14" s="205">
        <v>0.12372458506338319</v>
      </c>
      <c r="AE14" s="204">
        <f t="shared" si="8"/>
        <v>0.71702668339176823</v>
      </c>
      <c r="AF14" s="203">
        <f t="shared" si="9"/>
        <v>-32.380000000000024</v>
      </c>
      <c r="AH14" s="380"/>
    </row>
    <row r="15" spans="1:34" ht="15" x14ac:dyDescent="0.2">
      <c r="A15" s="405"/>
      <c r="B15" s="202" t="s">
        <v>13</v>
      </c>
      <c r="C15" s="158">
        <f t="shared" si="0"/>
        <v>0.63362483071669073</v>
      </c>
      <c r="D15" s="153">
        <v>2.9592972500000001</v>
      </c>
      <c r="E15" s="157">
        <v>1.5058259941701361E-3</v>
      </c>
      <c r="F15" s="149">
        <v>0</v>
      </c>
      <c r="G15" s="156">
        <v>0</v>
      </c>
      <c r="H15" s="155">
        <f t="shared" si="1"/>
        <v>2.9592972500000001</v>
      </c>
      <c r="I15" s="153">
        <v>4.6704249999999998</v>
      </c>
      <c r="J15" s="157">
        <v>2.376526173172383E-3</v>
      </c>
      <c r="K15" s="149">
        <v>0</v>
      </c>
      <c r="L15" s="156">
        <v>0</v>
      </c>
      <c r="M15" s="155">
        <f t="shared" si="2"/>
        <v>4.6704249999999998</v>
      </c>
      <c r="N15" s="153">
        <v>65.042500000000004</v>
      </c>
      <c r="O15" s="21">
        <v>77.482500000000044</v>
      </c>
      <c r="P15" s="154">
        <f t="shared" si="3"/>
        <v>-12.44000000000004</v>
      </c>
      <c r="Q15" s="153">
        <v>0</v>
      </c>
      <c r="R15" s="21">
        <v>0</v>
      </c>
      <c r="S15" s="154">
        <f t="shared" si="4"/>
        <v>0</v>
      </c>
      <c r="T15" s="153">
        <v>9.5775000000000006</v>
      </c>
      <c r="U15" s="21">
        <v>0</v>
      </c>
      <c r="V15" s="154">
        <f t="shared" si="5"/>
        <v>9.5775000000000006</v>
      </c>
      <c r="W15" s="153">
        <v>0</v>
      </c>
      <c r="X15" s="21">
        <v>0</v>
      </c>
      <c r="Y15" s="154">
        <f t="shared" si="6"/>
        <v>0</v>
      </c>
      <c r="Z15" s="25">
        <v>74.62</v>
      </c>
      <c r="AA15" s="151">
        <v>3.7970074038684541E-2</v>
      </c>
      <c r="AB15" s="150">
        <f t="shared" si="7"/>
        <v>3.9658231707317075E-2</v>
      </c>
      <c r="AC15" s="149">
        <v>77.482500000000044</v>
      </c>
      <c r="AD15" s="148">
        <v>3.9426644987810247E-2</v>
      </c>
      <c r="AE15" s="147">
        <f t="shared" si="8"/>
        <v>0</v>
      </c>
      <c r="AF15" s="146">
        <f t="shared" si="9"/>
        <v>-2.8625000000000398</v>
      </c>
      <c r="AH15" s="380"/>
    </row>
    <row r="16" spans="1:3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10.119999999999999</v>
      </c>
      <c r="U16" s="54">
        <v>0</v>
      </c>
      <c r="V16" s="196">
        <f t="shared" si="5"/>
        <v>10.119999999999999</v>
      </c>
      <c r="W16" s="195">
        <v>0</v>
      </c>
      <c r="X16" s="54">
        <v>0</v>
      </c>
      <c r="Y16" s="196">
        <f t="shared" si="6"/>
        <v>0</v>
      </c>
      <c r="Z16" s="58">
        <v>10.119999999999999</v>
      </c>
      <c r="AA16" s="193">
        <v>5.1495195560370879E-3</v>
      </c>
      <c r="AB16" s="192">
        <f t="shared" si="7"/>
        <v>0</v>
      </c>
      <c r="AC16" s="191">
        <v>0</v>
      </c>
      <c r="AD16" s="190">
        <v>0</v>
      </c>
      <c r="AE16" s="189">
        <f t="shared" si="8"/>
        <v>1</v>
      </c>
      <c r="AF16" s="188">
        <f t="shared" si="9"/>
        <v>10.119999999999999</v>
      </c>
      <c r="AH16" s="380"/>
    </row>
    <row r="17" spans="1:34"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2">
        <f t="shared" si="5"/>
        <v>0</v>
      </c>
      <c r="W17" s="181">
        <v>0</v>
      </c>
      <c r="X17" s="43">
        <v>0</v>
      </c>
      <c r="Y17" s="182">
        <f t="shared" si="6"/>
        <v>0</v>
      </c>
      <c r="Z17" s="47">
        <v>0</v>
      </c>
      <c r="AA17" s="179">
        <v>0</v>
      </c>
      <c r="AB17" s="178">
        <f t="shared" si="7"/>
        <v>1</v>
      </c>
      <c r="AC17" s="177">
        <v>0</v>
      </c>
      <c r="AD17" s="176">
        <v>0</v>
      </c>
      <c r="AE17" s="175">
        <f t="shared" si="8"/>
        <v>1</v>
      </c>
      <c r="AF17" s="174">
        <f t="shared" si="9"/>
        <v>0</v>
      </c>
      <c r="AH17" s="380"/>
    </row>
    <row r="18" spans="1:34" ht="15" x14ac:dyDescent="0.2">
      <c r="A18" s="405"/>
      <c r="B18" s="173" t="s">
        <v>10</v>
      </c>
      <c r="C18" s="172">
        <f t="shared" si="0"/>
        <v>0.68134007860128432</v>
      </c>
      <c r="D18" s="167">
        <f>SUM(D6:D17)</f>
        <v>1197.5552650000002</v>
      </c>
      <c r="E18" s="171">
        <v>0.60937097396765605</v>
      </c>
      <c r="F18" s="163">
        <f>SUM(F6:F17)</f>
        <v>1379.7034287499998</v>
      </c>
      <c r="G18" s="170">
        <v>0.70205630011668141</v>
      </c>
      <c r="H18" s="169">
        <f>SUM(H6:H17)</f>
        <v>-182.14816374999992</v>
      </c>
      <c r="I18" s="167">
        <f>SUM(I6:I17)</f>
        <v>1757.6468823886721</v>
      </c>
      <c r="J18" s="171">
        <v>0.89437124441384264</v>
      </c>
      <c r="K18" s="163">
        <f>SUM(K6:K17)</f>
        <v>2006.7677688988208</v>
      </c>
      <c r="L18" s="170">
        <v>1.0211353582725622</v>
      </c>
      <c r="M18" s="169">
        <f t="shared" ref="M18:Z18" si="10">SUM(M6:M17)</f>
        <v>-249.12088651014855</v>
      </c>
      <c r="N18" s="167">
        <f t="shared" si="10"/>
        <v>1221.07</v>
      </c>
      <c r="O18" s="32">
        <f t="shared" si="10"/>
        <v>1407.2024999999999</v>
      </c>
      <c r="P18" s="168">
        <f t="shared" si="10"/>
        <v>-186.13249999999994</v>
      </c>
      <c r="Q18" s="167">
        <f t="shared" si="10"/>
        <v>49.720000000000006</v>
      </c>
      <c r="R18" s="32">
        <f t="shared" si="10"/>
        <v>3.9549999999999992</v>
      </c>
      <c r="S18" s="168">
        <f t="shared" si="10"/>
        <v>45.765000000000008</v>
      </c>
      <c r="T18" s="167">
        <f t="shared" si="10"/>
        <v>1456.14</v>
      </c>
      <c r="U18" s="32">
        <f t="shared" si="10"/>
        <v>508.19749999999999</v>
      </c>
      <c r="V18" s="168">
        <f t="shared" si="10"/>
        <v>947.94249999999988</v>
      </c>
      <c r="W18" s="167">
        <f t="shared" si="10"/>
        <v>226.89749999999998</v>
      </c>
      <c r="X18" s="32">
        <f t="shared" si="10"/>
        <v>998.98749999999995</v>
      </c>
      <c r="Y18" s="168">
        <f t="shared" si="10"/>
        <v>-772.08999999999992</v>
      </c>
      <c r="Z18" s="36">
        <f t="shared" si="10"/>
        <v>2953.8274999999994</v>
      </c>
      <c r="AA18" s="165">
        <v>1.5030427348231363</v>
      </c>
      <c r="AB18" s="164">
        <f t="shared" si="7"/>
        <v>0.40542491563911581</v>
      </c>
      <c r="AC18" s="163">
        <f>SUM(AC6:AC17)</f>
        <v>2918.3424999999997</v>
      </c>
      <c r="AD18" s="162">
        <v>1.4849863349832357</v>
      </c>
      <c r="AE18" s="161">
        <f t="shared" si="8"/>
        <v>0.47276953570391411</v>
      </c>
      <c r="AF18" s="160">
        <f>SUM(AF6:AF17)</f>
        <v>35.485000000000092</v>
      </c>
      <c r="AH18" s="380"/>
    </row>
    <row r="19" spans="1:34" ht="15" x14ac:dyDescent="0.2">
      <c r="A19" s="405"/>
      <c r="B19" s="159" t="s">
        <v>9</v>
      </c>
      <c r="C19" s="158">
        <f t="shared" si="0"/>
        <v>0.68146720551486162</v>
      </c>
      <c r="D19" s="153">
        <f>SUM(D9:D14)</f>
        <v>1194.5959677500002</v>
      </c>
      <c r="E19" s="157">
        <v>4.8217239418334445E-2</v>
      </c>
      <c r="F19" s="149">
        <f>SUM(F9:F14)</f>
        <v>1379.7034287499998</v>
      </c>
      <c r="G19" s="156">
        <v>5.5688695046214508E-2</v>
      </c>
      <c r="H19" s="155">
        <f>SUM(H9:H14)</f>
        <v>-185.10746099999992</v>
      </c>
      <c r="I19" s="153">
        <f>SUM(I9:I14)</f>
        <v>1752.9764573886721</v>
      </c>
      <c r="J19" s="157">
        <v>7.0755040049073806E-2</v>
      </c>
      <c r="K19" s="149">
        <f>SUM(K9:K14)</f>
        <v>2006.7677688988208</v>
      </c>
      <c r="L19" s="156">
        <v>8.0998768272995569E-2</v>
      </c>
      <c r="M19" s="155">
        <f t="shared" ref="M19:Z19" si="11">SUM(M9:M14)</f>
        <v>-253.79131151014855</v>
      </c>
      <c r="N19" s="153">
        <f t="shared" si="11"/>
        <v>1139.5225</v>
      </c>
      <c r="O19" s="21">
        <f t="shared" si="11"/>
        <v>1311.1449999999995</v>
      </c>
      <c r="P19" s="154">
        <f t="shared" si="11"/>
        <v>-171.62249999999995</v>
      </c>
      <c r="Q19" s="153">
        <f t="shared" si="11"/>
        <v>38.572500000000005</v>
      </c>
      <c r="R19" s="21">
        <f t="shared" si="11"/>
        <v>3.9549999999999992</v>
      </c>
      <c r="S19" s="154">
        <f t="shared" si="11"/>
        <v>34.6175</v>
      </c>
      <c r="T19" s="153">
        <f t="shared" si="11"/>
        <v>1425.9924999999998</v>
      </c>
      <c r="U19" s="21">
        <f t="shared" si="11"/>
        <v>508.19749999999999</v>
      </c>
      <c r="V19" s="154">
        <f t="shared" si="11"/>
        <v>917.79499999999985</v>
      </c>
      <c r="W19" s="153">
        <f t="shared" si="11"/>
        <v>226.89749999999998</v>
      </c>
      <c r="X19" s="21">
        <f t="shared" si="11"/>
        <v>998.98749999999995</v>
      </c>
      <c r="Y19" s="154">
        <f t="shared" si="11"/>
        <v>-772.08999999999992</v>
      </c>
      <c r="Z19" s="25">
        <f t="shared" si="11"/>
        <v>2830.9849999999997</v>
      </c>
      <c r="AA19" s="151">
        <v>0.11426648441800209</v>
      </c>
      <c r="AB19" s="150">
        <f t="shared" si="7"/>
        <v>0.42197184645980124</v>
      </c>
      <c r="AC19" s="149">
        <f>SUM(AC9:AC14)</f>
        <v>2822.2849999999999</v>
      </c>
      <c r="AD19" s="148">
        <v>0.11391532805053596</v>
      </c>
      <c r="AE19" s="147">
        <f t="shared" si="8"/>
        <v>0.48886041939421421</v>
      </c>
      <c r="AF19" s="146">
        <f>SUM(AF9:AF14)</f>
        <v>8.7000000000001023</v>
      </c>
      <c r="AH19" s="380"/>
    </row>
    <row r="20" spans="1:34" ht="15.75" thickBot="1" x14ac:dyDescent="0.25">
      <c r="A20" s="406"/>
      <c r="B20" s="261" t="s">
        <v>8</v>
      </c>
      <c r="C20" s="260">
        <f t="shared" si="0"/>
        <v>0.63362483071669073</v>
      </c>
      <c r="D20" s="255">
        <f>SUM(D6:D8,D15:D17)</f>
        <v>2.9592972500000001</v>
      </c>
      <c r="E20" s="259">
        <v>1.1944552624099439E-4</v>
      </c>
      <c r="F20" s="249">
        <f>SUM(F6:F8,F15:F17)</f>
        <v>0</v>
      </c>
      <c r="G20" s="258">
        <v>0</v>
      </c>
      <c r="H20" s="257">
        <f>SUM(H6:H8,H15:H17)</f>
        <v>2.9592972500000001</v>
      </c>
      <c r="I20" s="255">
        <f>SUM(I6:I8,I15:I17)</f>
        <v>4.6704249999999998</v>
      </c>
      <c r="J20" s="259">
        <v>1.8851143523824658E-4</v>
      </c>
      <c r="K20" s="249">
        <f>SUM(K6:K8,K15:K17)</f>
        <v>0</v>
      </c>
      <c r="L20" s="258">
        <v>0</v>
      </c>
      <c r="M20" s="257">
        <f t="shared" ref="M20:Z20" si="12">SUM(M6:M8,M15:M17)</f>
        <v>4.6704249999999998</v>
      </c>
      <c r="N20" s="255">
        <f t="shared" si="12"/>
        <v>81.547500000000014</v>
      </c>
      <c r="O20" s="254">
        <f t="shared" si="12"/>
        <v>96.057500000000005</v>
      </c>
      <c r="P20" s="256">
        <f t="shared" si="12"/>
        <v>-14.510000000000005</v>
      </c>
      <c r="Q20" s="255">
        <f t="shared" si="12"/>
        <v>11.147500000000001</v>
      </c>
      <c r="R20" s="254">
        <f t="shared" si="12"/>
        <v>0</v>
      </c>
      <c r="S20" s="256">
        <f t="shared" si="12"/>
        <v>11.147500000000001</v>
      </c>
      <c r="T20" s="255">
        <f t="shared" si="12"/>
        <v>30.147500000000001</v>
      </c>
      <c r="U20" s="254">
        <f t="shared" si="12"/>
        <v>0</v>
      </c>
      <c r="V20" s="256">
        <f t="shared" si="12"/>
        <v>30.147500000000001</v>
      </c>
      <c r="W20" s="255">
        <f t="shared" si="12"/>
        <v>0</v>
      </c>
      <c r="X20" s="254">
        <f t="shared" si="12"/>
        <v>0</v>
      </c>
      <c r="Y20" s="256">
        <f t="shared" si="12"/>
        <v>0</v>
      </c>
      <c r="Z20" s="252">
        <f t="shared" si="12"/>
        <v>122.84250000000002</v>
      </c>
      <c r="AA20" s="251">
        <v>4.958267391780043E-3</v>
      </c>
      <c r="AB20" s="250">
        <f t="shared" si="7"/>
        <v>2.4090174410322157E-2</v>
      </c>
      <c r="AC20" s="249">
        <f>SUM(AC6:AC8,AC15:AC17)</f>
        <v>96.057500000000005</v>
      </c>
      <c r="AD20" s="248">
        <v>3.8771497648941756E-3</v>
      </c>
      <c r="AE20" s="247">
        <f t="shared" si="8"/>
        <v>0</v>
      </c>
      <c r="AF20" s="246">
        <f>SUM(AF6:AF8,AF15:AF17)</f>
        <v>26.784999999999997</v>
      </c>
      <c r="AH20" s="380"/>
    </row>
    <row r="21" spans="1:34"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13.6325</v>
      </c>
      <c r="O21" s="88">
        <v>0</v>
      </c>
      <c r="P21" s="240">
        <f t="shared" ref="P21:P32" si="15">N21-O21</f>
        <v>13.6325</v>
      </c>
      <c r="Q21" s="239">
        <v>0</v>
      </c>
      <c r="R21" s="88">
        <v>0</v>
      </c>
      <c r="S21" s="240">
        <f t="shared" ref="S21:S32" si="16">Q21-R21</f>
        <v>0</v>
      </c>
      <c r="T21" s="239">
        <v>0</v>
      </c>
      <c r="U21" s="88">
        <v>0</v>
      </c>
      <c r="V21" s="240">
        <f t="shared" ref="V21:V32" si="17">T21-U21</f>
        <v>0</v>
      </c>
      <c r="W21" s="239">
        <v>0</v>
      </c>
      <c r="X21" s="88">
        <v>0</v>
      </c>
      <c r="Y21" s="240">
        <f t="shared" ref="Y21:Y32" si="18">W21-X21</f>
        <v>0</v>
      </c>
      <c r="Z21" s="92">
        <v>13.6325</v>
      </c>
      <c r="AA21" s="237">
        <v>6.9368404493750603E-3</v>
      </c>
      <c r="AB21" s="236">
        <f t="shared" si="7"/>
        <v>0</v>
      </c>
      <c r="AC21" s="235">
        <v>0</v>
      </c>
      <c r="AD21" s="234">
        <v>0</v>
      </c>
      <c r="AE21" s="233">
        <f t="shared" si="8"/>
        <v>1</v>
      </c>
      <c r="AF21" s="232">
        <f t="shared" ref="AF21:AF32" si="19">Z21-AC21</f>
        <v>13.6325</v>
      </c>
      <c r="AH21" s="380"/>
    </row>
    <row r="22" spans="1:34"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7.2108333333333334</v>
      </c>
      <c r="O22" s="66">
        <v>0</v>
      </c>
      <c r="P22" s="211">
        <f t="shared" si="15"/>
        <v>7.2108333333333334</v>
      </c>
      <c r="Q22" s="210">
        <v>0</v>
      </c>
      <c r="R22" s="66">
        <v>0</v>
      </c>
      <c r="S22" s="211">
        <f t="shared" si="16"/>
        <v>0</v>
      </c>
      <c r="T22" s="210">
        <v>0</v>
      </c>
      <c r="U22" s="66">
        <v>0</v>
      </c>
      <c r="V22" s="211">
        <f t="shared" si="17"/>
        <v>0</v>
      </c>
      <c r="W22" s="210">
        <v>0</v>
      </c>
      <c r="X22" s="66">
        <v>0</v>
      </c>
      <c r="Y22" s="211">
        <f t="shared" si="18"/>
        <v>0</v>
      </c>
      <c r="Z22" s="70">
        <v>7.2108333333333334</v>
      </c>
      <c r="AA22" s="208">
        <v>3.66920229894507E-3</v>
      </c>
      <c r="AB22" s="207">
        <f t="shared" si="7"/>
        <v>0</v>
      </c>
      <c r="AC22" s="206">
        <v>0</v>
      </c>
      <c r="AD22" s="205">
        <v>0</v>
      </c>
      <c r="AE22" s="204">
        <f t="shared" si="8"/>
        <v>1</v>
      </c>
      <c r="AF22" s="203">
        <f t="shared" si="19"/>
        <v>7.2108333333333334</v>
      </c>
      <c r="AH22" s="380"/>
    </row>
    <row r="23" spans="1:34" ht="15" x14ac:dyDescent="0.2">
      <c r="A23" s="405"/>
      <c r="B23" s="231" t="s">
        <v>20</v>
      </c>
      <c r="C23" s="230">
        <f t="shared" si="0"/>
        <v>0.63903795233892335</v>
      </c>
      <c r="D23" s="225">
        <v>0.14480600000000002</v>
      </c>
      <c r="E23" s="229">
        <v>7.3683925773864299E-5</v>
      </c>
      <c r="F23" s="221">
        <v>0</v>
      </c>
      <c r="G23" s="228">
        <v>0</v>
      </c>
      <c r="H23" s="227">
        <f t="shared" si="13"/>
        <v>0.14480600000000002</v>
      </c>
      <c r="I23" s="225">
        <v>0.2266</v>
      </c>
      <c r="J23" s="229">
        <v>1.1530445962430873E-4</v>
      </c>
      <c r="K23" s="221">
        <v>0</v>
      </c>
      <c r="L23" s="228">
        <v>0</v>
      </c>
      <c r="M23" s="227">
        <f t="shared" si="14"/>
        <v>0.2266</v>
      </c>
      <c r="N23" s="225">
        <v>5.2883333333333331</v>
      </c>
      <c r="O23" s="77">
        <v>6.229166666666643</v>
      </c>
      <c r="P23" s="226">
        <f t="shared" si="15"/>
        <v>-0.94083333333330987</v>
      </c>
      <c r="Q23" s="225">
        <v>9.7891666666666666</v>
      </c>
      <c r="R23" s="77">
        <v>0</v>
      </c>
      <c r="S23" s="226">
        <f t="shared" si="16"/>
        <v>9.7891666666666666</v>
      </c>
      <c r="T23" s="225">
        <v>10.47</v>
      </c>
      <c r="U23" s="77">
        <v>0</v>
      </c>
      <c r="V23" s="226">
        <f t="shared" si="17"/>
        <v>10.47</v>
      </c>
      <c r="W23" s="225">
        <v>0</v>
      </c>
      <c r="X23" s="77">
        <v>0</v>
      </c>
      <c r="Y23" s="226">
        <f t="shared" si="18"/>
        <v>0</v>
      </c>
      <c r="Z23" s="81">
        <v>25.547499999999999</v>
      </c>
      <c r="AA23" s="223">
        <v>1.299973822706102E-2</v>
      </c>
      <c r="AB23" s="222">
        <f t="shared" si="7"/>
        <v>5.6681084254819464E-3</v>
      </c>
      <c r="AC23" s="221">
        <v>6.229166666666643</v>
      </c>
      <c r="AD23" s="220">
        <v>3.1696853190922719E-3</v>
      </c>
      <c r="AE23" s="219">
        <f t="shared" si="8"/>
        <v>0</v>
      </c>
      <c r="AF23" s="218">
        <f t="shared" si="19"/>
        <v>19.318333333333356</v>
      </c>
      <c r="AH23" s="380"/>
    </row>
    <row r="24" spans="1:34" ht="15" x14ac:dyDescent="0.2">
      <c r="A24" s="405"/>
      <c r="B24" s="201" t="s">
        <v>19</v>
      </c>
      <c r="C24" s="200">
        <f t="shared" si="0"/>
        <v>0.5924553469553574</v>
      </c>
      <c r="D24" s="195">
        <v>23.23608883333333</v>
      </c>
      <c r="E24" s="199">
        <v>1.1823586349117095E-2</v>
      </c>
      <c r="F24" s="191">
        <v>40.084358166666668</v>
      </c>
      <c r="G24" s="198">
        <v>2.0396757448474152E-2</v>
      </c>
      <c r="H24" s="197">
        <f t="shared" si="13"/>
        <v>-16.848269333333338</v>
      </c>
      <c r="I24" s="195">
        <v>39.219983333333325</v>
      </c>
      <c r="J24" s="199">
        <v>1.9956924027909943E-2</v>
      </c>
      <c r="K24" s="191">
        <v>68.309191666666663</v>
      </c>
      <c r="L24" s="198">
        <v>3.4758845536036545E-2</v>
      </c>
      <c r="M24" s="197">
        <f t="shared" si="14"/>
        <v>-29.089208333333339</v>
      </c>
      <c r="N24" s="195">
        <v>173.46166666666667</v>
      </c>
      <c r="O24" s="54">
        <v>23.673333333333318</v>
      </c>
      <c r="P24" s="196">
        <f t="shared" si="15"/>
        <v>149.78833333333336</v>
      </c>
      <c r="Q24" s="195">
        <v>7.644166666666667</v>
      </c>
      <c r="R24" s="54">
        <v>0.20250000000000001</v>
      </c>
      <c r="S24" s="196">
        <f t="shared" si="16"/>
        <v>7.4416666666666673</v>
      </c>
      <c r="T24" s="195">
        <v>20.325833333333335</v>
      </c>
      <c r="U24" s="54">
        <v>11.376666666666667</v>
      </c>
      <c r="V24" s="196">
        <f t="shared" si="17"/>
        <v>8.9491666666666685</v>
      </c>
      <c r="W24" s="195">
        <v>1.8166666666666664</v>
      </c>
      <c r="X24" s="54">
        <v>48.419166666666662</v>
      </c>
      <c r="Y24" s="196">
        <f t="shared" si="18"/>
        <v>-46.602499999999992</v>
      </c>
      <c r="Z24" s="58">
        <v>203.24833333333333</v>
      </c>
      <c r="AA24" s="193">
        <v>0.10342206197944119</v>
      </c>
      <c r="AB24" s="192">
        <f t="shared" si="7"/>
        <v>0.11432363775020704</v>
      </c>
      <c r="AC24" s="191">
        <v>83.671666666666653</v>
      </c>
      <c r="AD24" s="190">
        <v>4.2575976474753148E-2</v>
      </c>
      <c r="AE24" s="189">
        <f t="shared" si="8"/>
        <v>0.47906728482361621</v>
      </c>
      <c r="AF24" s="188">
        <f t="shared" si="19"/>
        <v>119.57666666666668</v>
      </c>
      <c r="AH24" s="380"/>
    </row>
    <row r="25" spans="1:34" ht="15" x14ac:dyDescent="0.2">
      <c r="A25" s="405"/>
      <c r="B25" s="217" t="s">
        <v>18</v>
      </c>
      <c r="C25" s="215">
        <f t="shared" si="0"/>
        <v>0.58602849705594462</v>
      </c>
      <c r="D25" s="210">
        <v>61.271499249999998</v>
      </c>
      <c r="E25" s="214">
        <v>3.117774541655996E-2</v>
      </c>
      <c r="F25" s="206">
        <v>71.245773</v>
      </c>
      <c r="G25" s="213">
        <v>3.6253112624826445E-2</v>
      </c>
      <c r="H25" s="212">
        <f t="shared" si="13"/>
        <v>-9.9742737500000018</v>
      </c>
      <c r="I25" s="210">
        <v>104.55378801169591</v>
      </c>
      <c r="J25" s="214">
        <v>5.3201756524109113E-2</v>
      </c>
      <c r="K25" s="206">
        <v>114.69040555555556</v>
      </c>
      <c r="L25" s="213">
        <v>5.8359731595481135E-2</v>
      </c>
      <c r="M25" s="212">
        <f t="shared" si="14"/>
        <v>-10.136617543859643</v>
      </c>
      <c r="N25" s="210">
        <v>226.29666666666671</v>
      </c>
      <c r="O25" s="66">
        <v>186.58166666666662</v>
      </c>
      <c r="P25" s="211">
        <f t="shared" si="15"/>
        <v>39.715000000000089</v>
      </c>
      <c r="Q25" s="210">
        <v>7.9916666666666663</v>
      </c>
      <c r="R25" s="66">
        <v>0.24750000000000003</v>
      </c>
      <c r="S25" s="211">
        <f t="shared" si="16"/>
        <v>7.7441666666666666</v>
      </c>
      <c r="T25" s="210">
        <v>153.21083333333331</v>
      </c>
      <c r="U25" s="66">
        <v>24.597499999999997</v>
      </c>
      <c r="V25" s="211">
        <f t="shared" si="17"/>
        <v>128.61333333333332</v>
      </c>
      <c r="W25" s="210">
        <v>113.19499999999998</v>
      </c>
      <c r="X25" s="66">
        <v>68.697500000000005</v>
      </c>
      <c r="Y25" s="211">
        <f t="shared" si="18"/>
        <v>44.497499999999974</v>
      </c>
      <c r="Z25" s="70">
        <v>500.69416666666672</v>
      </c>
      <c r="AA25" s="208">
        <v>0.25477612676321082</v>
      </c>
      <c r="AB25" s="207">
        <f t="shared" si="7"/>
        <v>0.12237310384083429</v>
      </c>
      <c r="AC25" s="206">
        <v>280.12416666666661</v>
      </c>
      <c r="AD25" s="205">
        <v>0.14254000673278286</v>
      </c>
      <c r="AE25" s="204">
        <f t="shared" si="8"/>
        <v>0.25433640320215145</v>
      </c>
      <c r="AF25" s="203">
        <f t="shared" si="19"/>
        <v>220.57000000000011</v>
      </c>
      <c r="AH25" s="380"/>
    </row>
    <row r="26" spans="1:34" ht="15" x14ac:dyDescent="0.2">
      <c r="A26" s="405"/>
      <c r="B26" s="217" t="s">
        <v>17</v>
      </c>
      <c r="C26" s="215">
        <f t="shared" si="0"/>
        <v>0.67080783280776324</v>
      </c>
      <c r="D26" s="210">
        <v>194.22817441666669</v>
      </c>
      <c r="E26" s="214">
        <v>9.8832191945850564E-2</v>
      </c>
      <c r="F26" s="206">
        <v>217.18287841666668</v>
      </c>
      <c r="G26" s="213">
        <v>0.11051259632516594</v>
      </c>
      <c r="H26" s="212">
        <f t="shared" si="13"/>
        <v>-22.954703999999992</v>
      </c>
      <c r="I26" s="210">
        <v>289.54368884408603</v>
      </c>
      <c r="J26" s="214">
        <v>0.14733309170254336</v>
      </c>
      <c r="K26" s="206">
        <v>321.40941115591397</v>
      </c>
      <c r="L26" s="213">
        <v>0.1635478301472636</v>
      </c>
      <c r="M26" s="212">
        <f t="shared" si="14"/>
        <v>-31.865722311827938</v>
      </c>
      <c r="N26" s="210">
        <v>414.9633333333332</v>
      </c>
      <c r="O26" s="66">
        <v>418.37333333333328</v>
      </c>
      <c r="P26" s="211">
        <f t="shared" si="15"/>
        <v>-3.4100000000000819</v>
      </c>
      <c r="Q26" s="210">
        <v>5.5516666666666667</v>
      </c>
      <c r="R26" s="66">
        <v>0.44750000000000001</v>
      </c>
      <c r="S26" s="211">
        <f t="shared" si="16"/>
        <v>5.104166666666667</v>
      </c>
      <c r="T26" s="210">
        <v>164.54916666666665</v>
      </c>
      <c r="U26" s="66">
        <v>45.769166666666671</v>
      </c>
      <c r="V26" s="211">
        <f t="shared" si="17"/>
        <v>118.77999999999997</v>
      </c>
      <c r="W26" s="210">
        <v>94.470833333333303</v>
      </c>
      <c r="X26" s="66">
        <v>180.03166666666664</v>
      </c>
      <c r="Y26" s="211">
        <f t="shared" si="18"/>
        <v>-85.560833333333335</v>
      </c>
      <c r="Z26" s="70">
        <v>679.53499999999985</v>
      </c>
      <c r="AA26" s="208">
        <v>0.34577853473435399</v>
      </c>
      <c r="AB26" s="207">
        <f t="shared" si="7"/>
        <v>0.28582512220366385</v>
      </c>
      <c r="AC26" s="206">
        <v>644.62166666666656</v>
      </c>
      <c r="AD26" s="205">
        <v>0.32801303007927213</v>
      </c>
      <c r="AE26" s="204">
        <f t="shared" si="8"/>
        <v>0.33691526308713388</v>
      </c>
      <c r="AF26" s="203">
        <f t="shared" si="19"/>
        <v>34.913333333333298</v>
      </c>
      <c r="AH26" s="380"/>
    </row>
    <row r="27" spans="1:34" ht="15" x14ac:dyDescent="0.2">
      <c r="A27" s="405"/>
      <c r="B27" s="217" t="s">
        <v>16</v>
      </c>
      <c r="C27" s="215">
        <f t="shared" si="0"/>
        <v>0.67881854375143591</v>
      </c>
      <c r="D27" s="210">
        <v>484.12104641666673</v>
      </c>
      <c r="E27" s="214">
        <v>0.24634296403278305</v>
      </c>
      <c r="F27" s="206">
        <v>558.19160183333327</v>
      </c>
      <c r="G27" s="213">
        <v>0.28403345427238347</v>
      </c>
      <c r="H27" s="212">
        <f t="shared" si="13"/>
        <v>-74.070555416666537</v>
      </c>
      <c r="I27" s="210">
        <v>713.18182284946261</v>
      </c>
      <c r="J27" s="214">
        <v>0.36289957942425755</v>
      </c>
      <c r="K27" s="206">
        <v>826.14678655913974</v>
      </c>
      <c r="L27" s="213">
        <v>0.42038132560884628</v>
      </c>
      <c r="M27" s="212">
        <f t="shared" si="14"/>
        <v>-112.96496370967714</v>
      </c>
      <c r="N27" s="210">
        <v>348.43333333333334</v>
      </c>
      <c r="O27" s="66">
        <v>361.26333333333332</v>
      </c>
      <c r="P27" s="211">
        <f t="shared" si="15"/>
        <v>-12.829999999999984</v>
      </c>
      <c r="Q27" s="210">
        <v>1.0658333333333334</v>
      </c>
      <c r="R27" s="66">
        <v>0.96666666666666667</v>
      </c>
      <c r="S27" s="211">
        <f t="shared" si="16"/>
        <v>9.9166666666666736E-2</v>
      </c>
      <c r="T27" s="210">
        <v>89.185000000000016</v>
      </c>
      <c r="U27" s="66">
        <v>28.521666666666675</v>
      </c>
      <c r="V27" s="211">
        <f t="shared" si="17"/>
        <v>60.663333333333341</v>
      </c>
      <c r="W27" s="210">
        <v>378.5175000000001</v>
      </c>
      <c r="X27" s="66">
        <v>554.39249999999993</v>
      </c>
      <c r="Y27" s="211">
        <f t="shared" si="18"/>
        <v>-175.87499999999983</v>
      </c>
      <c r="Z27" s="70">
        <v>817.20166666666682</v>
      </c>
      <c r="AA27" s="208">
        <v>0.41582964068439754</v>
      </c>
      <c r="AB27" s="207">
        <f t="shared" si="7"/>
        <v>0.59241319023660011</v>
      </c>
      <c r="AC27" s="206">
        <v>945.14416666666659</v>
      </c>
      <c r="AD27" s="205">
        <v>0.48093264313188661</v>
      </c>
      <c r="AE27" s="204">
        <f t="shared" si="8"/>
        <v>0.5905888450880068</v>
      </c>
      <c r="AF27" s="203">
        <f t="shared" si="19"/>
        <v>-127.94249999999977</v>
      </c>
      <c r="AH27" s="380"/>
    </row>
    <row r="28" spans="1:34" ht="15" x14ac:dyDescent="0.2">
      <c r="A28" s="405"/>
      <c r="B28" s="217" t="s">
        <v>15</v>
      </c>
      <c r="C28" s="215">
        <f t="shared" si="0"/>
        <v>0.72265505545103537</v>
      </c>
      <c r="D28" s="210">
        <v>365.9228961666667</v>
      </c>
      <c r="E28" s="214">
        <v>0.18619833100908884</v>
      </c>
      <c r="F28" s="206">
        <v>394.86876966666659</v>
      </c>
      <c r="G28" s="213">
        <v>0.20092731647044265</v>
      </c>
      <c r="H28" s="212">
        <f t="shared" si="13"/>
        <v>-28.945873499999891</v>
      </c>
      <c r="I28" s="210">
        <v>506.3590068407961</v>
      </c>
      <c r="J28" s="214">
        <v>0.25765865692709461</v>
      </c>
      <c r="K28" s="206">
        <v>547.75510646766168</v>
      </c>
      <c r="L28" s="213">
        <v>0.27872288739987339</v>
      </c>
      <c r="M28" s="212">
        <f t="shared" si="14"/>
        <v>-41.396099626865578</v>
      </c>
      <c r="N28" s="210">
        <v>280.95333333333332</v>
      </c>
      <c r="O28" s="66">
        <v>239.35749999999999</v>
      </c>
      <c r="P28" s="211">
        <f t="shared" si="15"/>
        <v>41.595833333333331</v>
      </c>
      <c r="Q28" s="210">
        <v>5.1800000000000006</v>
      </c>
      <c r="R28" s="66">
        <v>1.2108333333333332</v>
      </c>
      <c r="S28" s="211">
        <f t="shared" si="16"/>
        <v>3.9691666666666672</v>
      </c>
      <c r="T28" s="210">
        <v>61.64999999999997</v>
      </c>
      <c r="U28" s="66">
        <v>6.7516666666666678</v>
      </c>
      <c r="V28" s="211">
        <f t="shared" si="17"/>
        <v>54.898333333333305</v>
      </c>
      <c r="W28" s="210">
        <v>355.81249999999994</v>
      </c>
      <c r="X28" s="66">
        <v>421.31249999999994</v>
      </c>
      <c r="Y28" s="211">
        <f t="shared" si="18"/>
        <v>-65.5</v>
      </c>
      <c r="Z28" s="70">
        <v>703.5958333333333</v>
      </c>
      <c r="AA28" s="208">
        <v>0.35802178886326202</v>
      </c>
      <c r="AB28" s="207">
        <f t="shared" si="7"/>
        <v>0.52007541663952439</v>
      </c>
      <c r="AC28" s="206">
        <v>668.63249999999994</v>
      </c>
      <c r="AD28" s="205">
        <v>0.34023084186509239</v>
      </c>
      <c r="AE28" s="204">
        <f t="shared" si="8"/>
        <v>0.59056173558220193</v>
      </c>
      <c r="AF28" s="203">
        <f t="shared" si="19"/>
        <v>34.963333333333367</v>
      </c>
      <c r="AH28" s="380"/>
    </row>
    <row r="29" spans="1:34" ht="15" x14ac:dyDescent="0.2">
      <c r="A29" s="405"/>
      <c r="B29" s="216" t="s">
        <v>14</v>
      </c>
      <c r="C29" s="215">
        <f t="shared" si="0"/>
        <v>0.72782715170602585</v>
      </c>
      <c r="D29" s="210">
        <v>126.91759400000001</v>
      </c>
      <c r="E29" s="214">
        <v>6.4581485405946201E-2</v>
      </c>
      <c r="F29" s="206">
        <v>148.51977133333332</v>
      </c>
      <c r="G29" s="213">
        <v>7.5573662414481824E-2</v>
      </c>
      <c r="H29" s="212">
        <f t="shared" si="13"/>
        <v>-21.602177333333316</v>
      </c>
      <c r="I29" s="210">
        <v>174.37875696517415</v>
      </c>
      <c r="J29" s="214">
        <v>8.873189912545483E-2</v>
      </c>
      <c r="K29" s="206">
        <v>205.43026169154231</v>
      </c>
      <c r="L29" s="213">
        <v>0.1045323266216938</v>
      </c>
      <c r="M29" s="212">
        <f t="shared" si="14"/>
        <v>-31.051504726368165</v>
      </c>
      <c r="N29" s="210">
        <v>123.45833333333333</v>
      </c>
      <c r="O29" s="66">
        <v>109.32583333333334</v>
      </c>
      <c r="P29" s="211">
        <f t="shared" si="15"/>
        <v>14.132499999999993</v>
      </c>
      <c r="Q29" s="210">
        <v>7.3091666666666653</v>
      </c>
      <c r="R29" s="66">
        <v>0.98333333333333328</v>
      </c>
      <c r="S29" s="211">
        <f t="shared" si="16"/>
        <v>6.3258333333333319</v>
      </c>
      <c r="T29" s="210">
        <v>29.627499999999998</v>
      </c>
      <c r="U29" s="66">
        <v>5.065833333333333</v>
      </c>
      <c r="V29" s="211">
        <f t="shared" si="17"/>
        <v>24.561666666666664</v>
      </c>
      <c r="W29" s="210">
        <v>71.962499999999991</v>
      </c>
      <c r="X29" s="66">
        <v>149.12999999999997</v>
      </c>
      <c r="Y29" s="211">
        <f t="shared" si="18"/>
        <v>-77.167499999999976</v>
      </c>
      <c r="Z29" s="70">
        <v>232.35749999999996</v>
      </c>
      <c r="AA29" s="208">
        <v>0.11823413935196518</v>
      </c>
      <c r="AB29" s="207">
        <f t="shared" si="7"/>
        <v>0.54621690283291924</v>
      </c>
      <c r="AC29" s="206">
        <v>264.505</v>
      </c>
      <c r="AD29" s="205">
        <v>0.13459225931662949</v>
      </c>
      <c r="AE29" s="204">
        <f t="shared" si="8"/>
        <v>0.56150080842832206</v>
      </c>
      <c r="AF29" s="203">
        <f t="shared" si="19"/>
        <v>-32.147500000000036</v>
      </c>
      <c r="AH29" s="380"/>
    </row>
    <row r="30" spans="1:34" ht="15" x14ac:dyDescent="0.2">
      <c r="A30" s="405"/>
      <c r="B30" s="202" t="s">
        <v>13</v>
      </c>
      <c r="C30" s="158">
        <f t="shared" si="0"/>
        <v>0.6331536766226199</v>
      </c>
      <c r="D30" s="153">
        <v>4.4912545000000001</v>
      </c>
      <c r="E30" s="157">
        <v>2.2853560157005512E-3</v>
      </c>
      <c r="F30" s="149">
        <v>0</v>
      </c>
      <c r="G30" s="156">
        <v>0</v>
      </c>
      <c r="H30" s="155">
        <f t="shared" si="13"/>
        <v>4.4912545000000001</v>
      </c>
      <c r="I30" s="153">
        <v>7.093466666666667</v>
      </c>
      <c r="J30" s="157">
        <v>3.6094807628554567E-3</v>
      </c>
      <c r="K30" s="149">
        <v>0</v>
      </c>
      <c r="L30" s="156">
        <v>0</v>
      </c>
      <c r="M30" s="155">
        <f t="shared" si="14"/>
        <v>7.093466666666667</v>
      </c>
      <c r="N30" s="153">
        <v>98.546666666666667</v>
      </c>
      <c r="O30" s="21">
        <v>97.735833333333332</v>
      </c>
      <c r="P30" s="154">
        <f t="shared" si="15"/>
        <v>0.81083333333333485</v>
      </c>
      <c r="Q30" s="153">
        <v>0</v>
      </c>
      <c r="R30" s="21">
        <v>0</v>
      </c>
      <c r="S30" s="154">
        <f t="shared" si="16"/>
        <v>0</v>
      </c>
      <c r="T30" s="153">
        <v>8.2075000000000014</v>
      </c>
      <c r="U30" s="21">
        <v>0</v>
      </c>
      <c r="V30" s="154">
        <f t="shared" si="17"/>
        <v>8.2075000000000014</v>
      </c>
      <c r="W30" s="153">
        <v>1.6291666666666667</v>
      </c>
      <c r="X30" s="21">
        <v>0</v>
      </c>
      <c r="Y30" s="154">
        <f t="shared" si="18"/>
        <v>1.6291666666666667</v>
      </c>
      <c r="Z30" s="25">
        <v>108.38333333333333</v>
      </c>
      <c r="AA30" s="151">
        <v>5.5150404599652807E-2</v>
      </c>
      <c r="AB30" s="150">
        <f t="shared" si="7"/>
        <v>4.1438608334614796E-2</v>
      </c>
      <c r="AC30" s="149">
        <v>97.735833333333332</v>
      </c>
      <c r="AD30" s="148">
        <v>4.9732468666100378E-2</v>
      </c>
      <c r="AE30" s="147">
        <f t="shared" si="8"/>
        <v>0</v>
      </c>
      <c r="AF30" s="146">
        <f t="shared" si="19"/>
        <v>10.647499999999994</v>
      </c>
      <c r="AH30" s="380"/>
    </row>
    <row r="31" spans="1:34"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21.124166666666667</v>
      </c>
      <c r="O31" s="54">
        <v>0</v>
      </c>
      <c r="P31" s="196">
        <f t="shared" si="15"/>
        <v>21.124166666666667</v>
      </c>
      <c r="Q31" s="195">
        <v>0</v>
      </c>
      <c r="R31" s="54">
        <v>0</v>
      </c>
      <c r="S31" s="196">
        <f t="shared" si="16"/>
        <v>0</v>
      </c>
      <c r="T31" s="195">
        <v>10.120000000000003</v>
      </c>
      <c r="U31" s="54">
        <v>0</v>
      </c>
      <c r="V31" s="196">
        <f t="shared" si="17"/>
        <v>10.120000000000003</v>
      </c>
      <c r="W31" s="195">
        <v>0</v>
      </c>
      <c r="X31" s="54">
        <v>0</v>
      </c>
      <c r="Y31" s="196">
        <f t="shared" si="18"/>
        <v>0</v>
      </c>
      <c r="Z31" s="58">
        <v>31.244166666666672</v>
      </c>
      <c r="AA31" s="193">
        <v>1.5898463168189936E-2</v>
      </c>
      <c r="AB31" s="192">
        <f t="shared" si="7"/>
        <v>0</v>
      </c>
      <c r="AC31" s="191">
        <v>0</v>
      </c>
      <c r="AD31" s="190">
        <v>0</v>
      </c>
      <c r="AE31" s="189">
        <f t="shared" si="8"/>
        <v>1</v>
      </c>
      <c r="AF31" s="188">
        <f t="shared" si="19"/>
        <v>31.244166666666672</v>
      </c>
      <c r="AH31" s="380"/>
    </row>
    <row r="32" spans="1:34"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25.559166666666666</v>
      </c>
      <c r="O32" s="43">
        <v>0</v>
      </c>
      <c r="P32" s="182">
        <f t="shared" si="15"/>
        <v>25.559166666666666</v>
      </c>
      <c r="Q32" s="181">
        <v>0</v>
      </c>
      <c r="R32" s="43">
        <v>0</v>
      </c>
      <c r="S32" s="182">
        <f t="shared" si="16"/>
        <v>0</v>
      </c>
      <c r="T32" s="181">
        <v>0</v>
      </c>
      <c r="U32" s="43">
        <v>0</v>
      </c>
      <c r="V32" s="182">
        <f t="shared" si="17"/>
        <v>0</v>
      </c>
      <c r="W32" s="181">
        <v>0</v>
      </c>
      <c r="X32" s="43">
        <v>0</v>
      </c>
      <c r="Y32" s="182">
        <f t="shared" si="18"/>
        <v>0</v>
      </c>
      <c r="Z32" s="47">
        <v>25.559166666666666</v>
      </c>
      <c r="AA32" s="179">
        <v>1.3005674761463566E-2</v>
      </c>
      <c r="AB32" s="178">
        <f t="shared" si="7"/>
        <v>0</v>
      </c>
      <c r="AC32" s="177">
        <v>0</v>
      </c>
      <c r="AD32" s="176">
        <v>0</v>
      </c>
      <c r="AE32" s="175">
        <f t="shared" si="8"/>
        <v>1</v>
      </c>
      <c r="AF32" s="174">
        <f t="shared" si="19"/>
        <v>25.559166666666666</v>
      </c>
      <c r="AH32" s="380"/>
    </row>
    <row r="33" spans="1:34" ht="15" x14ac:dyDescent="0.2">
      <c r="A33" s="405"/>
      <c r="B33" s="173" t="s">
        <v>10</v>
      </c>
      <c r="C33" s="172">
        <f t="shared" si="0"/>
        <v>0.68699597864857032</v>
      </c>
      <c r="D33" s="167">
        <f>SUM(D21:D32)</f>
        <v>1260.3333595833335</v>
      </c>
      <c r="E33" s="171">
        <v>0.64131534410082014</v>
      </c>
      <c r="F33" s="163">
        <f>SUM(F21:F32)</f>
        <v>1430.0931524166663</v>
      </c>
      <c r="G33" s="170">
        <v>0.72769689955577432</v>
      </c>
      <c r="H33" s="169">
        <f>SUM(H21:H32)</f>
        <v>-169.75979283333308</v>
      </c>
      <c r="I33" s="167">
        <f>SUM(I21:I32)</f>
        <v>1834.557113511215</v>
      </c>
      <c r="J33" s="171">
        <v>0.93350669295384925</v>
      </c>
      <c r="K33" s="163">
        <f>SUM(K21:K32)</f>
        <v>2083.7411630964802</v>
      </c>
      <c r="L33" s="170">
        <v>1.0603029469091949</v>
      </c>
      <c r="M33" s="169">
        <f t="shared" ref="M33:Z33" si="20">SUM(M21:M32)</f>
        <v>-249.18404958526517</v>
      </c>
      <c r="N33" s="167">
        <f t="shared" si="20"/>
        <v>1738.9283333333333</v>
      </c>
      <c r="O33" s="32">
        <f t="shared" si="20"/>
        <v>1442.54</v>
      </c>
      <c r="P33" s="168">
        <f t="shared" si="20"/>
        <v>296.38833333333343</v>
      </c>
      <c r="Q33" s="167">
        <f t="shared" si="20"/>
        <v>44.531666666666659</v>
      </c>
      <c r="R33" s="32">
        <f t="shared" si="20"/>
        <v>4.0583333333333336</v>
      </c>
      <c r="S33" s="168">
        <f t="shared" si="20"/>
        <v>40.473333333333329</v>
      </c>
      <c r="T33" s="167">
        <f t="shared" si="20"/>
        <v>547.3458333333333</v>
      </c>
      <c r="U33" s="32">
        <f t="shared" si="20"/>
        <v>122.08250000000001</v>
      </c>
      <c r="V33" s="168">
        <f t="shared" si="20"/>
        <v>425.26333333333326</v>
      </c>
      <c r="W33" s="167">
        <f t="shared" si="20"/>
        <v>1017.4041666666667</v>
      </c>
      <c r="X33" s="32">
        <f t="shared" si="20"/>
        <v>1421.9833333333331</v>
      </c>
      <c r="Y33" s="168">
        <f t="shared" si="20"/>
        <v>-404.57916666666648</v>
      </c>
      <c r="Z33" s="36">
        <f t="shared" si="20"/>
        <v>3348.21</v>
      </c>
      <c r="AA33" s="165">
        <v>1.7037226158813181</v>
      </c>
      <c r="AB33" s="164">
        <f t="shared" si="7"/>
        <v>0.37642004521321348</v>
      </c>
      <c r="AC33" s="163">
        <f>SUM(AC21:AC32)</f>
        <v>2990.6641666666665</v>
      </c>
      <c r="AD33" s="162">
        <v>1.5217869115856093</v>
      </c>
      <c r="AE33" s="161">
        <f t="shared" si="8"/>
        <v>0.47818580513191455</v>
      </c>
      <c r="AF33" s="160">
        <f>SUM(AF21:AF32)</f>
        <v>357.54583333333369</v>
      </c>
      <c r="AH33" s="380"/>
    </row>
    <row r="34" spans="1:34" ht="15" x14ac:dyDescent="0.2">
      <c r="A34" s="405"/>
      <c r="B34" s="159" t="s">
        <v>9</v>
      </c>
      <c r="C34" s="158">
        <f t="shared" si="0"/>
        <v>0.68721094575648767</v>
      </c>
      <c r="D34" s="153">
        <f>SUM(D24:D29)</f>
        <v>1255.6972990833335</v>
      </c>
      <c r="E34" s="157">
        <v>5.0683460300719733E-2</v>
      </c>
      <c r="F34" s="149">
        <f>SUM(F24:F29)</f>
        <v>1430.0931524166663</v>
      </c>
      <c r="G34" s="156">
        <v>5.7722565439128105E-2</v>
      </c>
      <c r="H34" s="155">
        <f>SUM(H24:H29)</f>
        <v>-174.39585333333309</v>
      </c>
      <c r="I34" s="153">
        <f>SUM(I24:I29)</f>
        <v>1827.2370468445483</v>
      </c>
      <c r="J34" s="157">
        <v>7.3752405449431471E-2</v>
      </c>
      <c r="K34" s="149">
        <f>SUM(K24:K29)</f>
        <v>2083.7411630964802</v>
      </c>
      <c r="L34" s="156">
        <v>8.4105630071569987E-2</v>
      </c>
      <c r="M34" s="155">
        <f t="shared" ref="M34:Z34" si="21">SUM(M24:M29)</f>
        <v>-256.5041162519318</v>
      </c>
      <c r="N34" s="153">
        <f t="shared" si="21"/>
        <v>1567.5666666666666</v>
      </c>
      <c r="O34" s="21">
        <f t="shared" si="21"/>
        <v>1338.5749999999998</v>
      </c>
      <c r="P34" s="154">
        <f t="shared" si="21"/>
        <v>228.9916666666667</v>
      </c>
      <c r="Q34" s="153">
        <f t="shared" si="21"/>
        <v>34.7425</v>
      </c>
      <c r="R34" s="21">
        <f t="shared" si="21"/>
        <v>4.0583333333333336</v>
      </c>
      <c r="S34" s="154">
        <f t="shared" si="21"/>
        <v>30.684166666666666</v>
      </c>
      <c r="T34" s="153">
        <f t="shared" si="21"/>
        <v>518.54833333333329</v>
      </c>
      <c r="U34" s="21">
        <f t="shared" si="21"/>
        <v>122.08250000000001</v>
      </c>
      <c r="V34" s="154">
        <f t="shared" si="21"/>
        <v>396.46583333333331</v>
      </c>
      <c r="W34" s="153">
        <f t="shared" si="21"/>
        <v>1015.775</v>
      </c>
      <c r="X34" s="21">
        <f t="shared" si="21"/>
        <v>1421.9833333333331</v>
      </c>
      <c r="Y34" s="154">
        <f t="shared" si="21"/>
        <v>-406.20833333333314</v>
      </c>
      <c r="Z34" s="25">
        <f t="shared" si="21"/>
        <v>3136.6325000000002</v>
      </c>
      <c r="AA34" s="151">
        <v>0.12660327366137547</v>
      </c>
      <c r="AB34" s="150">
        <f t="shared" si="7"/>
        <v>0.40033293638426992</v>
      </c>
      <c r="AC34" s="149">
        <f>SUM(AC24:AC29)</f>
        <v>2886.6991666666663</v>
      </c>
      <c r="AD34" s="148">
        <v>0.11651526424653856</v>
      </c>
      <c r="AE34" s="147">
        <f t="shared" si="8"/>
        <v>0.49540775461823605</v>
      </c>
      <c r="AF34" s="146">
        <f>SUM(AF24:AF29)</f>
        <v>249.93333333333362</v>
      </c>
      <c r="AH34" s="380"/>
    </row>
    <row r="35" spans="1:34" ht="15.75" thickBot="1" x14ac:dyDescent="0.25">
      <c r="A35" s="406"/>
      <c r="B35" s="261" t="s">
        <v>8</v>
      </c>
      <c r="C35" s="260">
        <f t="shared" si="0"/>
        <v>0.63333583027476981</v>
      </c>
      <c r="D35" s="255">
        <f>SUM(D21:D23,D30:D32)</f>
        <v>4.6360605000000001</v>
      </c>
      <c r="E35" s="259">
        <v>1.8712438776050211E-4</v>
      </c>
      <c r="F35" s="249">
        <f>SUM(F21:F23,F30:F32)</f>
        <v>0</v>
      </c>
      <c r="G35" s="258">
        <v>0</v>
      </c>
      <c r="H35" s="257">
        <f>SUM(H21:H23,H30:H32)</f>
        <v>4.6360605000000001</v>
      </c>
      <c r="I35" s="255">
        <f>SUM(I21:I23,I30:I32)</f>
        <v>7.3200666666666674</v>
      </c>
      <c r="J35" s="259">
        <v>2.9545839476556867E-4</v>
      </c>
      <c r="K35" s="249">
        <f>SUM(K21:K23,K30:K32)</f>
        <v>0</v>
      </c>
      <c r="L35" s="258">
        <v>0</v>
      </c>
      <c r="M35" s="257">
        <f t="shared" ref="M35:Z35" si="22">SUM(M21:M23,M30:M32)</f>
        <v>7.3200666666666674</v>
      </c>
      <c r="N35" s="255">
        <f t="shared" si="22"/>
        <v>171.36166666666668</v>
      </c>
      <c r="O35" s="254">
        <f t="shared" si="22"/>
        <v>103.96499999999997</v>
      </c>
      <c r="P35" s="256">
        <f t="shared" si="22"/>
        <v>67.39666666666669</v>
      </c>
      <c r="Q35" s="255">
        <f t="shared" si="22"/>
        <v>9.7891666666666666</v>
      </c>
      <c r="R35" s="254">
        <f t="shared" si="22"/>
        <v>0</v>
      </c>
      <c r="S35" s="256">
        <f t="shared" si="22"/>
        <v>9.7891666666666666</v>
      </c>
      <c r="T35" s="255">
        <f t="shared" si="22"/>
        <v>28.797500000000007</v>
      </c>
      <c r="U35" s="254">
        <f t="shared" si="22"/>
        <v>0</v>
      </c>
      <c r="V35" s="256">
        <f t="shared" si="22"/>
        <v>28.797500000000007</v>
      </c>
      <c r="W35" s="255">
        <f t="shared" si="22"/>
        <v>1.6291666666666667</v>
      </c>
      <c r="X35" s="254">
        <f t="shared" si="22"/>
        <v>0</v>
      </c>
      <c r="Y35" s="256">
        <f t="shared" si="22"/>
        <v>1.6291666666666667</v>
      </c>
      <c r="Z35" s="252">
        <f t="shared" si="22"/>
        <v>211.57749999999999</v>
      </c>
      <c r="AA35" s="251">
        <v>8.5398605456934035E-3</v>
      </c>
      <c r="AB35" s="250">
        <f t="shared" si="7"/>
        <v>2.1911878626035379E-2</v>
      </c>
      <c r="AC35" s="249">
        <f>SUM(AC21:AC23,AC30:AC32)</f>
        <v>103.96499999999997</v>
      </c>
      <c r="AD35" s="248">
        <v>4.1963186144467939E-3</v>
      </c>
      <c r="AE35" s="247">
        <f t="shared" si="8"/>
        <v>0</v>
      </c>
      <c r="AF35" s="246">
        <f>SUM(AF21:AF23,AF30:AF32)</f>
        <v>107.61250000000003</v>
      </c>
      <c r="AH35" s="380"/>
    </row>
    <row r="36" spans="1:34"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40">
        <f t="shared" ref="V36:V47" si="27">T36-U36</f>
        <v>0</v>
      </c>
      <c r="W36" s="239">
        <v>0</v>
      </c>
      <c r="X36" s="88">
        <v>0</v>
      </c>
      <c r="Y36" s="240">
        <f t="shared" ref="Y36:Y47" si="28">W36-X36</f>
        <v>0</v>
      </c>
      <c r="Z36" s="92">
        <v>0</v>
      </c>
      <c r="AA36" s="237">
        <v>0</v>
      </c>
      <c r="AB36" s="236">
        <f t="shared" si="7"/>
        <v>1</v>
      </c>
      <c r="AC36" s="235">
        <v>0</v>
      </c>
      <c r="AD36" s="234">
        <v>0</v>
      </c>
      <c r="AE36" s="233">
        <f t="shared" si="8"/>
        <v>1</v>
      </c>
      <c r="AF36" s="232">
        <f t="shared" ref="AF36:AF47" si="29">Z36-AC36</f>
        <v>0</v>
      </c>
      <c r="AH36" s="380"/>
    </row>
    <row r="37" spans="1:34"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11">
        <f t="shared" si="27"/>
        <v>0</v>
      </c>
      <c r="W37" s="210">
        <v>0</v>
      </c>
      <c r="X37" s="66">
        <v>0</v>
      </c>
      <c r="Y37" s="211">
        <f t="shared" si="28"/>
        <v>0</v>
      </c>
      <c r="Z37" s="70">
        <v>0</v>
      </c>
      <c r="AA37" s="208">
        <v>0</v>
      </c>
      <c r="AB37" s="207">
        <f t="shared" si="7"/>
        <v>1</v>
      </c>
      <c r="AC37" s="206">
        <v>0</v>
      </c>
      <c r="AD37" s="205">
        <v>0</v>
      </c>
      <c r="AE37" s="204">
        <f t="shared" si="8"/>
        <v>1</v>
      </c>
      <c r="AF37" s="203">
        <f t="shared" si="29"/>
        <v>0</v>
      </c>
      <c r="AH37" s="380"/>
    </row>
    <row r="38" spans="1:34" ht="15" x14ac:dyDescent="0.2">
      <c r="A38" s="405"/>
      <c r="B38" s="231" t="s">
        <v>20</v>
      </c>
      <c r="C38" s="230">
        <f t="shared" si="0"/>
        <v>0.6309118978856918</v>
      </c>
      <c r="D38" s="225">
        <v>2.21189825</v>
      </c>
      <c r="E38" s="229">
        <v>1.1255151476619776E-3</v>
      </c>
      <c r="F38" s="221">
        <v>0</v>
      </c>
      <c r="G38" s="228">
        <v>0</v>
      </c>
      <c r="H38" s="227">
        <f t="shared" si="23"/>
        <v>2.21189825</v>
      </c>
      <c r="I38" s="225">
        <v>3.5058750000000005</v>
      </c>
      <c r="J38" s="229">
        <v>1.783949789873669E-3</v>
      </c>
      <c r="K38" s="221">
        <v>0</v>
      </c>
      <c r="L38" s="228">
        <v>0</v>
      </c>
      <c r="M38" s="227">
        <f t="shared" si="24"/>
        <v>3.5058750000000005</v>
      </c>
      <c r="N38" s="225">
        <v>2.9325000000000001</v>
      </c>
      <c r="O38" s="77">
        <v>0</v>
      </c>
      <c r="P38" s="226">
        <f t="shared" si="25"/>
        <v>2.9325000000000001</v>
      </c>
      <c r="Q38" s="225">
        <v>9.4375</v>
      </c>
      <c r="R38" s="77">
        <v>0</v>
      </c>
      <c r="S38" s="226">
        <f t="shared" si="26"/>
        <v>9.4375</v>
      </c>
      <c r="T38" s="225">
        <v>10.5275</v>
      </c>
      <c r="U38" s="77">
        <v>0</v>
      </c>
      <c r="V38" s="226">
        <f t="shared" si="27"/>
        <v>10.5275</v>
      </c>
      <c r="W38" s="225">
        <v>0</v>
      </c>
      <c r="X38" s="77">
        <v>0</v>
      </c>
      <c r="Y38" s="226">
        <f t="shared" si="28"/>
        <v>0</v>
      </c>
      <c r="Z38" s="81">
        <v>22.897500000000001</v>
      </c>
      <c r="AA38" s="223">
        <v>1.1651296841339845E-2</v>
      </c>
      <c r="AB38" s="222">
        <f t="shared" si="7"/>
        <v>9.6599989081777485E-2</v>
      </c>
      <c r="AC38" s="221">
        <v>0</v>
      </c>
      <c r="AD38" s="220">
        <v>0</v>
      </c>
      <c r="AE38" s="219">
        <f t="shared" si="8"/>
        <v>1</v>
      </c>
      <c r="AF38" s="218">
        <f t="shared" si="29"/>
        <v>22.897500000000001</v>
      </c>
      <c r="AH38" s="380"/>
    </row>
    <row r="39" spans="1:34" ht="15" x14ac:dyDescent="0.2">
      <c r="A39" s="405"/>
      <c r="B39" s="201" t="s">
        <v>19</v>
      </c>
      <c r="C39" s="200">
        <f t="shared" si="0"/>
        <v>0.58967919116219381</v>
      </c>
      <c r="D39" s="195">
        <v>22.094438999999998</v>
      </c>
      <c r="E39" s="199">
        <v>1.1242662619581869E-2</v>
      </c>
      <c r="F39" s="191">
        <v>33.082015499999997</v>
      </c>
      <c r="G39" s="198">
        <v>1.683364476623412E-2</v>
      </c>
      <c r="H39" s="197">
        <f t="shared" si="23"/>
        <v>-10.987576499999999</v>
      </c>
      <c r="I39" s="195">
        <v>37.468575000000001</v>
      </c>
      <c r="J39" s="199">
        <v>1.906572724301802E-2</v>
      </c>
      <c r="K39" s="191">
        <v>56.736599999999996</v>
      </c>
      <c r="L39" s="198">
        <v>2.8870180828127558E-2</v>
      </c>
      <c r="M39" s="197">
        <f t="shared" si="24"/>
        <v>-19.268024999999994</v>
      </c>
      <c r="N39" s="195">
        <v>97.042500000000004</v>
      </c>
      <c r="O39" s="54">
        <v>5.4799999999999827</v>
      </c>
      <c r="P39" s="196">
        <f t="shared" si="25"/>
        <v>91.562500000000028</v>
      </c>
      <c r="Q39" s="195">
        <v>7.1174999999999997</v>
      </c>
      <c r="R39" s="54">
        <v>0.23500000000000001</v>
      </c>
      <c r="S39" s="196">
        <f t="shared" si="26"/>
        <v>6.8824999999999994</v>
      </c>
      <c r="T39" s="195">
        <v>17.784999999999997</v>
      </c>
      <c r="U39" s="54">
        <v>10.77</v>
      </c>
      <c r="V39" s="196">
        <f t="shared" si="27"/>
        <v>7.014999999999997</v>
      </c>
      <c r="W39" s="195">
        <v>4.9799999999999995</v>
      </c>
      <c r="X39" s="54">
        <v>47.4375</v>
      </c>
      <c r="Y39" s="196">
        <f t="shared" si="28"/>
        <v>-42.457500000000003</v>
      </c>
      <c r="Z39" s="58">
        <v>126.925</v>
      </c>
      <c r="AA39" s="193">
        <v>6.4585253917984919E-2</v>
      </c>
      <c r="AB39" s="192">
        <f t="shared" si="7"/>
        <v>0.17407476068544414</v>
      </c>
      <c r="AC39" s="191">
        <v>63.922499999999985</v>
      </c>
      <c r="AD39" s="190">
        <v>3.2526695889178829E-2</v>
      </c>
      <c r="AE39" s="189">
        <f t="shared" si="8"/>
        <v>0.51753319253783892</v>
      </c>
      <c r="AF39" s="188">
        <f t="shared" si="29"/>
        <v>63.002500000000012</v>
      </c>
      <c r="AH39" s="380"/>
    </row>
    <row r="40" spans="1:34" ht="15" x14ac:dyDescent="0.2">
      <c r="A40" s="405"/>
      <c r="B40" s="217" t="s">
        <v>18</v>
      </c>
      <c r="C40" s="215">
        <f t="shared" si="0"/>
        <v>0.58260136731350531</v>
      </c>
      <c r="D40" s="210">
        <v>93.942749250000006</v>
      </c>
      <c r="E40" s="214">
        <v>4.7802373953632765E-2</v>
      </c>
      <c r="F40" s="206">
        <v>121.33819349999999</v>
      </c>
      <c r="G40" s="213">
        <v>6.1742430595124347E-2</v>
      </c>
      <c r="H40" s="212">
        <f t="shared" si="23"/>
        <v>-27.395444249999983</v>
      </c>
      <c r="I40" s="210">
        <v>161.2470456140351</v>
      </c>
      <c r="J40" s="214">
        <v>8.2049882879711281E-2</v>
      </c>
      <c r="K40" s="206">
        <v>192.71152280701756</v>
      </c>
      <c r="L40" s="213">
        <v>9.8060449711516479E-2</v>
      </c>
      <c r="M40" s="212">
        <f t="shared" si="24"/>
        <v>-31.464477192982457</v>
      </c>
      <c r="N40" s="210">
        <v>363.25749999999994</v>
      </c>
      <c r="O40" s="66">
        <v>256.02500000000003</v>
      </c>
      <c r="P40" s="211">
        <f t="shared" si="25"/>
        <v>107.2324999999999</v>
      </c>
      <c r="Q40" s="210">
        <v>8.2475000000000005</v>
      </c>
      <c r="R40" s="66">
        <v>0.38500000000000001</v>
      </c>
      <c r="S40" s="211">
        <f t="shared" si="26"/>
        <v>7.8625000000000007</v>
      </c>
      <c r="T40" s="210">
        <v>115.26749999999998</v>
      </c>
      <c r="U40" s="66">
        <v>22.125</v>
      </c>
      <c r="V40" s="211">
        <f t="shared" si="27"/>
        <v>93.142499999999984</v>
      </c>
      <c r="W40" s="210">
        <v>211.43749999999997</v>
      </c>
      <c r="X40" s="66">
        <v>111.07750000000001</v>
      </c>
      <c r="Y40" s="211">
        <f t="shared" si="28"/>
        <v>100.35999999999996</v>
      </c>
      <c r="Z40" s="70">
        <v>698.20999999999992</v>
      </c>
      <c r="AA40" s="208">
        <v>0.35528123016014379</v>
      </c>
      <c r="AB40" s="207">
        <f t="shared" si="7"/>
        <v>0.13454798592114123</v>
      </c>
      <c r="AC40" s="206">
        <v>389.61250000000007</v>
      </c>
      <c r="AD40" s="205">
        <v>0.1982526857072657</v>
      </c>
      <c r="AE40" s="204">
        <f t="shared" si="8"/>
        <v>0.31143300972119725</v>
      </c>
      <c r="AF40" s="203">
        <f t="shared" si="29"/>
        <v>308.59749999999985</v>
      </c>
      <c r="AH40" s="380"/>
    </row>
    <row r="41" spans="1:34" ht="15" x14ac:dyDescent="0.2">
      <c r="A41" s="405"/>
      <c r="B41" s="217" t="s">
        <v>17</v>
      </c>
      <c r="C41" s="215">
        <f t="shared" si="0"/>
        <v>0.67195017346301344</v>
      </c>
      <c r="D41" s="210">
        <v>288.63873849999999</v>
      </c>
      <c r="E41" s="214">
        <v>0.14687261151537798</v>
      </c>
      <c r="F41" s="206">
        <v>285.56946799999997</v>
      </c>
      <c r="G41" s="213">
        <v>0.14531082546631605</v>
      </c>
      <c r="H41" s="212">
        <f t="shared" si="23"/>
        <v>3.069270500000016</v>
      </c>
      <c r="I41" s="210">
        <v>429.55378225806453</v>
      </c>
      <c r="J41" s="214">
        <v>0.21857664052446646</v>
      </c>
      <c r="K41" s="206">
        <v>422.85219354838705</v>
      </c>
      <c r="L41" s="213">
        <v>0.21516656428676248</v>
      </c>
      <c r="M41" s="212">
        <f t="shared" si="24"/>
        <v>6.7015887096774804</v>
      </c>
      <c r="N41" s="210">
        <v>313.42249999999996</v>
      </c>
      <c r="O41" s="66">
        <v>251.39500000000001</v>
      </c>
      <c r="P41" s="211">
        <f t="shared" si="25"/>
        <v>62.027499999999947</v>
      </c>
      <c r="Q41" s="210">
        <v>6.2025000000000006</v>
      </c>
      <c r="R41" s="66">
        <v>0.77249999999999996</v>
      </c>
      <c r="S41" s="211">
        <f t="shared" si="26"/>
        <v>5.4300000000000006</v>
      </c>
      <c r="T41" s="210">
        <v>83.93249999999999</v>
      </c>
      <c r="U41" s="66">
        <v>12.032500000000002</v>
      </c>
      <c r="V41" s="211">
        <f t="shared" si="27"/>
        <v>71.899999999999991</v>
      </c>
      <c r="W41" s="210">
        <v>253.45749999999992</v>
      </c>
      <c r="X41" s="66">
        <v>295.07749999999993</v>
      </c>
      <c r="Y41" s="211">
        <f t="shared" si="28"/>
        <v>-41.620000000000005</v>
      </c>
      <c r="Z41" s="70">
        <v>657.01499999999987</v>
      </c>
      <c r="AA41" s="208">
        <v>0.33431932718475366</v>
      </c>
      <c r="AB41" s="207">
        <f t="shared" si="7"/>
        <v>0.43931833900291478</v>
      </c>
      <c r="AC41" s="206">
        <v>559.27749999999992</v>
      </c>
      <c r="AD41" s="205">
        <v>0.28458600899777409</v>
      </c>
      <c r="AE41" s="204">
        <f t="shared" si="8"/>
        <v>0.51060424923226844</v>
      </c>
      <c r="AF41" s="203">
        <f t="shared" si="29"/>
        <v>97.737499999999955</v>
      </c>
      <c r="AH41" s="380"/>
    </row>
    <row r="42" spans="1:34" ht="15" x14ac:dyDescent="0.2">
      <c r="A42" s="405"/>
      <c r="B42" s="217" t="s">
        <v>16</v>
      </c>
      <c r="C42" s="215">
        <f t="shared" si="0"/>
        <v>0.67919707734321266</v>
      </c>
      <c r="D42" s="210">
        <v>488.97684575000005</v>
      </c>
      <c r="E42" s="214">
        <v>0.24881381715799963</v>
      </c>
      <c r="F42" s="206">
        <v>478.32582199999996</v>
      </c>
      <c r="G42" s="213">
        <v>0.24339408734225801</v>
      </c>
      <c r="H42" s="212">
        <f t="shared" si="23"/>
        <v>10.651023750000093</v>
      </c>
      <c r="I42" s="210">
        <v>719.93367177419361</v>
      </c>
      <c r="J42" s="214">
        <v>0.36633522943189689</v>
      </c>
      <c r="K42" s="206">
        <v>708.49717822580646</v>
      </c>
      <c r="L42" s="213">
        <v>0.36051581609749533</v>
      </c>
      <c r="M42" s="212">
        <f t="shared" si="24"/>
        <v>11.436493548387148</v>
      </c>
      <c r="N42" s="210">
        <v>365.1275</v>
      </c>
      <c r="O42" s="66">
        <v>283.37250000000006</v>
      </c>
      <c r="P42" s="211">
        <f t="shared" si="25"/>
        <v>81.754999999999939</v>
      </c>
      <c r="Q42" s="210">
        <v>1.1950000000000001</v>
      </c>
      <c r="R42" s="66">
        <v>1.1100000000000001</v>
      </c>
      <c r="S42" s="211">
        <f t="shared" si="26"/>
        <v>8.4999999999999964E-2</v>
      </c>
      <c r="T42" s="210">
        <v>104.89749999999998</v>
      </c>
      <c r="U42" s="66">
        <v>4.5049999999999999</v>
      </c>
      <c r="V42" s="211">
        <f t="shared" si="27"/>
        <v>100.39249999999998</v>
      </c>
      <c r="W42" s="210">
        <v>373.38750000000005</v>
      </c>
      <c r="X42" s="66">
        <v>505.13</v>
      </c>
      <c r="Y42" s="211">
        <f t="shared" si="28"/>
        <v>-131.74249999999995</v>
      </c>
      <c r="Z42" s="70">
        <v>844.60750000000007</v>
      </c>
      <c r="AA42" s="208">
        <v>0.42977498403414977</v>
      </c>
      <c r="AB42" s="207">
        <f t="shared" si="7"/>
        <v>0.57893973916878549</v>
      </c>
      <c r="AC42" s="206">
        <v>794.11750000000006</v>
      </c>
      <c r="AD42" s="205">
        <v>0.40408335754663816</v>
      </c>
      <c r="AE42" s="204">
        <f t="shared" si="8"/>
        <v>0.6023363318400613</v>
      </c>
      <c r="AF42" s="203">
        <f t="shared" si="29"/>
        <v>50.490000000000009</v>
      </c>
      <c r="AH42" s="380"/>
    </row>
    <row r="43" spans="1:34" ht="15" x14ac:dyDescent="0.2">
      <c r="A43" s="405"/>
      <c r="B43" s="217" t="s">
        <v>15</v>
      </c>
      <c r="C43" s="215">
        <f t="shared" si="0"/>
        <v>0.72293802503511817</v>
      </c>
      <c r="D43" s="210">
        <v>424.7589815</v>
      </c>
      <c r="E43" s="214">
        <v>0.21613682626844327</v>
      </c>
      <c r="F43" s="206">
        <v>440.49741599999999</v>
      </c>
      <c r="G43" s="213">
        <v>0.22414526168721655</v>
      </c>
      <c r="H43" s="212">
        <f t="shared" si="23"/>
        <v>-15.738434499999983</v>
      </c>
      <c r="I43" s="210">
        <v>587.54549738805963</v>
      </c>
      <c r="J43" s="214">
        <v>0.29897006214044974</v>
      </c>
      <c r="K43" s="206">
        <v>610.51618880597016</v>
      </c>
      <c r="L43" s="213">
        <v>0.3106586007855181</v>
      </c>
      <c r="M43" s="212">
        <f t="shared" si="24"/>
        <v>-22.97069141791053</v>
      </c>
      <c r="N43" s="210">
        <v>289.39</v>
      </c>
      <c r="O43" s="66">
        <v>332.17499999999995</v>
      </c>
      <c r="P43" s="211">
        <f t="shared" si="25"/>
        <v>-42.784999999999968</v>
      </c>
      <c r="Q43" s="210">
        <v>3.6750000000000003</v>
      </c>
      <c r="R43" s="66">
        <v>1.155</v>
      </c>
      <c r="S43" s="211">
        <f t="shared" si="26"/>
        <v>2.5200000000000005</v>
      </c>
      <c r="T43" s="210">
        <v>8.2500000000000004E-2</v>
      </c>
      <c r="U43" s="66">
        <v>0.06</v>
      </c>
      <c r="V43" s="211">
        <f t="shared" si="27"/>
        <v>2.2500000000000006E-2</v>
      </c>
      <c r="W43" s="210">
        <v>472.51249999999993</v>
      </c>
      <c r="X43" s="66">
        <v>477.04499999999996</v>
      </c>
      <c r="Y43" s="211">
        <f t="shared" si="28"/>
        <v>-4.5325000000000273</v>
      </c>
      <c r="Z43" s="70">
        <v>765.65999999999985</v>
      </c>
      <c r="AA43" s="208">
        <v>0.38960287977029212</v>
      </c>
      <c r="AB43" s="207">
        <f t="shared" si="7"/>
        <v>0.55476188059974407</v>
      </c>
      <c r="AC43" s="206">
        <v>810.43499999999995</v>
      </c>
      <c r="AD43" s="205">
        <v>0.41238644894906568</v>
      </c>
      <c r="AE43" s="204">
        <f t="shared" si="8"/>
        <v>0.54353207351607469</v>
      </c>
      <c r="AF43" s="203">
        <f t="shared" si="29"/>
        <v>-44.775000000000091</v>
      </c>
      <c r="AH43" s="380"/>
    </row>
    <row r="44" spans="1:34" ht="15" x14ac:dyDescent="0.2">
      <c r="A44" s="405"/>
      <c r="B44" s="216" t="s">
        <v>14</v>
      </c>
      <c r="C44" s="215">
        <f t="shared" si="0"/>
        <v>0.71650568358717004</v>
      </c>
      <c r="D44" s="210">
        <v>137.13620524999999</v>
      </c>
      <c r="E44" s="214">
        <v>6.9781182882963533E-2</v>
      </c>
      <c r="F44" s="206">
        <v>177.09985649999999</v>
      </c>
      <c r="G44" s="213">
        <v>9.0116518821897015E-2</v>
      </c>
      <c r="H44" s="212">
        <f t="shared" si="23"/>
        <v>-39.963651249999998</v>
      </c>
      <c r="I44" s="210">
        <v>191.39583731343285</v>
      </c>
      <c r="J44" s="214">
        <v>9.7390969089882956E-2</v>
      </c>
      <c r="K44" s="206">
        <v>244.25813805970148</v>
      </c>
      <c r="L44" s="213">
        <v>0.12428972857952941</v>
      </c>
      <c r="M44" s="212">
        <f t="shared" si="24"/>
        <v>-52.86230074626863</v>
      </c>
      <c r="N44" s="210">
        <v>146.6825</v>
      </c>
      <c r="O44" s="66">
        <v>221.04499999999999</v>
      </c>
      <c r="P44" s="211">
        <f t="shared" si="25"/>
        <v>-74.362499999999983</v>
      </c>
      <c r="Q44" s="210">
        <v>6.2824999999999998</v>
      </c>
      <c r="R44" s="66">
        <v>1.22</v>
      </c>
      <c r="S44" s="211">
        <f t="shared" si="26"/>
        <v>5.0625</v>
      </c>
      <c r="T44" s="210">
        <v>23.377500000000001</v>
      </c>
      <c r="U44" s="66">
        <v>1.8200000000000003</v>
      </c>
      <c r="V44" s="211">
        <f t="shared" si="27"/>
        <v>21.557500000000001</v>
      </c>
      <c r="W44" s="210">
        <v>104.85999999999999</v>
      </c>
      <c r="X44" s="66">
        <v>174.5575</v>
      </c>
      <c r="Y44" s="211">
        <f t="shared" si="28"/>
        <v>-69.697500000000019</v>
      </c>
      <c r="Z44" s="70">
        <v>281.20249999999999</v>
      </c>
      <c r="AA44" s="208">
        <v>0.14308871274273907</v>
      </c>
      <c r="AB44" s="207">
        <f t="shared" si="7"/>
        <v>0.48767775979943279</v>
      </c>
      <c r="AC44" s="206">
        <v>398.64249999999998</v>
      </c>
      <c r="AD44" s="205">
        <v>0.20284756331498258</v>
      </c>
      <c r="AE44" s="204">
        <f t="shared" si="8"/>
        <v>0.4442573395962548</v>
      </c>
      <c r="AF44" s="203">
        <f t="shared" si="29"/>
        <v>-117.44</v>
      </c>
      <c r="AH44" s="380"/>
    </row>
    <row r="45" spans="1:34" ht="15" x14ac:dyDescent="0.2">
      <c r="A45" s="405"/>
      <c r="B45" s="202" t="s">
        <v>13</v>
      </c>
      <c r="C45" s="158">
        <f t="shared" si="0"/>
        <v>0.61992339317656087</v>
      </c>
      <c r="D45" s="153">
        <v>6.6194800000000003</v>
      </c>
      <c r="E45" s="157">
        <v>3.3682946354541884E-3</v>
      </c>
      <c r="F45" s="149">
        <v>0</v>
      </c>
      <c r="G45" s="156">
        <v>0</v>
      </c>
      <c r="H45" s="155">
        <f t="shared" si="23"/>
        <v>6.6194800000000003</v>
      </c>
      <c r="I45" s="153">
        <v>10.677900000000001</v>
      </c>
      <c r="J45" s="157">
        <v>5.4334046311668412E-3</v>
      </c>
      <c r="K45" s="149">
        <v>0</v>
      </c>
      <c r="L45" s="156">
        <v>0</v>
      </c>
      <c r="M45" s="155">
        <f t="shared" si="24"/>
        <v>10.677900000000001</v>
      </c>
      <c r="N45" s="153">
        <v>100.00750000000001</v>
      </c>
      <c r="O45" s="21">
        <v>52.997499999999995</v>
      </c>
      <c r="P45" s="154">
        <f t="shared" si="25"/>
        <v>47.010000000000012</v>
      </c>
      <c r="Q45" s="153">
        <v>0</v>
      </c>
      <c r="R45" s="21">
        <v>0</v>
      </c>
      <c r="S45" s="154">
        <f t="shared" si="26"/>
        <v>0</v>
      </c>
      <c r="T45" s="153">
        <v>2.4424999999999999</v>
      </c>
      <c r="U45" s="21">
        <v>0</v>
      </c>
      <c r="V45" s="154">
        <f t="shared" si="27"/>
        <v>2.4424999999999999</v>
      </c>
      <c r="W45" s="153">
        <v>7.472500000000001</v>
      </c>
      <c r="X45" s="21">
        <v>0</v>
      </c>
      <c r="Y45" s="154">
        <f t="shared" si="28"/>
        <v>7.472500000000001</v>
      </c>
      <c r="Z45" s="25">
        <v>109.9225</v>
      </c>
      <c r="AA45" s="151">
        <v>5.5933603102617281E-2</v>
      </c>
      <c r="AB45" s="150">
        <f t="shared" si="7"/>
        <v>6.0219518296981966E-2</v>
      </c>
      <c r="AC45" s="149">
        <v>52.997499999999995</v>
      </c>
      <c r="AD45" s="148">
        <v>2.6967555483386214E-2</v>
      </c>
      <c r="AE45" s="147">
        <f t="shared" si="8"/>
        <v>0</v>
      </c>
      <c r="AF45" s="146">
        <f t="shared" si="29"/>
        <v>56.925000000000004</v>
      </c>
      <c r="AH45" s="380"/>
    </row>
    <row r="46" spans="1:34"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37.222499999999997</v>
      </c>
      <c r="O46" s="54">
        <v>0</v>
      </c>
      <c r="P46" s="196">
        <f t="shared" si="25"/>
        <v>37.222499999999997</v>
      </c>
      <c r="Q46" s="195">
        <v>0</v>
      </c>
      <c r="R46" s="54">
        <v>0</v>
      </c>
      <c r="S46" s="196">
        <f t="shared" si="26"/>
        <v>0</v>
      </c>
      <c r="T46" s="195">
        <v>10.119999999999999</v>
      </c>
      <c r="U46" s="54">
        <v>0</v>
      </c>
      <c r="V46" s="196">
        <f t="shared" si="27"/>
        <v>10.119999999999999</v>
      </c>
      <c r="W46" s="195">
        <v>0</v>
      </c>
      <c r="X46" s="54">
        <v>0</v>
      </c>
      <c r="Y46" s="196">
        <f t="shared" si="28"/>
        <v>0</v>
      </c>
      <c r="Z46" s="58">
        <v>47.342499999999994</v>
      </c>
      <c r="AA46" s="193">
        <v>2.409003256736026E-2</v>
      </c>
      <c r="AB46" s="192">
        <f t="shared" si="7"/>
        <v>0</v>
      </c>
      <c r="AC46" s="191">
        <v>0</v>
      </c>
      <c r="AD46" s="190">
        <v>0</v>
      </c>
      <c r="AE46" s="189">
        <f t="shared" si="8"/>
        <v>1</v>
      </c>
      <c r="AF46" s="188">
        <f t="shared" si="29"/>
        <v>47.342499999999994</v>
      </c>
      <c r="AH46" s="380"/>
    </row>
    <row r="47" spans="1:34"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6.5549999999999997</v>
      </c>
      <c r="O47" s="43">
        <v>0</v>
      </c>
      <c r="P47" s="182">
        <f t="shared" si="25"/>
        <v>6.5549999999999997</v>
      </c>
      <c r="Q47" s="181">
        <v>0</v>
      </c>
      <c r="R47" s="43">
        <v>0</v>
      </c>
      <c r="S47" s="182">
        <f t="shared" si="26"/>
        <v>0</v>
      </c>
      <c r="T47" s="181">
        <v>0</v>
      </c>
      <c r="U47" s="43">
        <v>0</v>
      </c>
      <c r="V47" s="182">
        <f t="shared" si="27"/>
        <v>0</v>
      </c>
      <c r="W47" s="181">
        <v>0</v>
      </c>
      <c r="X47" s="43">
        <v>0</v>
      </c>
      <c r="Y47" s="182">
        <f t="shared" si="28"/>
        <v>0</v>
      </c>
      <c r="Z47" s="47">
        <v>6.5549999999999997</v>
      </c>
      <c r="AA47" s="179">
        <v>3.3354842578876592E-3</v>
      </c>
      <c r="AB47" s="178">
        <f t="shared" si="7"/>
        <v>0</v>
      </c>
      <c r="AC47" s="177">
        <v>0</v>
      </c>
      <c r="AD47" s="176">
        <v>0</v>
      </c>
      <c r="AE47" s="175">
        <f t="shared" si="8"/>
        <v>1</v>
      </c>
      <c r="AF47" s="174">
        <f t="shared" si="29"/>
        <v>6.5549999999999997</v>
      </c>
      <c r="AH47" s="380"/>
    </row>
    <row r="48" spans="1:34" ht="15" x14ac:dyDescent="0.2">
      <c r="A48" s="405"/>
      <c r="B48" s="173" t="s">
        <v>10</v>
      </c>
      <c r="C48" s="172">
        <f t="shared" si="0"/>
        <v>0.68386497137804536</v>
      </c>
      <c r="D48" s="167">
        <f>SUM(D36:D47)</f>
        <v>1464.3793375000002</v>
      </c>
      <c r="E48" s="171">
        <v>0.74514328418111531</v>
      </c>
      <c r="F48" s="163">
        <f>SUM(F36:F47)</f>
        <v>1535.9127715</v>
      </c>
      <c r="G48" s="170">
        <v>0.78154276867904615</v>
      </c>
      <c r="H48" s="169">
        <f>SUM(H36:H47)</f>
        <v>-71.533433999999858</v>
      </c>
      <c r="I48" s="167">
        <f>SUM(I36:I47)</f>
        <v>2141.3281843477857</v>
      </c>
      <c r="J48" s="171">
        <v>1.0896058657304659</v>
      </c>
      <c r="K48" s="163">
        <f>SUM(K36:K47)</f>
        <v>2235.571821446883</v>
      </c>
      <c r="L48" s="170">
        <v>1.1375613402889495</v>
      </c>
      <c r="M48" s="169">
        <f t="shared" ref="M48:Z48" si="30">SUM(M36:M47)</f>
        <v>-94.243637099096986</v>
      </c>
      <c r="N48" s="167">
        <f t="shared" si="30"/>
        <v>1721.64</v>
      </c>
      <c r="O48" s="32">
        <f t="shared" si="30"/>
        <v>1402.49</v>
      </c>
      <c r="P48" s="168">
        <f t="shared" si="30"/>
        <v>319.14999999999992</v>
      </c>
      <c r="Q48" s="167">
        <f t="shared" si="30"/>
        <v>42.157499999999999</v>
      </c>
      <c r="R48" s="32">
        <f t="shared" si="30"/>
        <v>4.8775000000000004</v>
      </c>
      <c r="S48" s="168">
        <f t="shared" si="30"/>
        <v>37.28</v>
      </c>
      <c r="T48" s="167">
        <f t="shared" si="30"/>
        <v>368.43249999999995</v>
      </c>
      <c r="U48" s="32">
        <f t="shared" si="30"/>
        <v>51.3125</v>
      </c>
      <c r="V48" s="168">
        <f t="shared" si="30"/>
        <v>317.11999999999995</v>
      </c>
      <c r="W48" s="167">
        <f t="shared" si="30"/>
        <v>1428.1074999999998</v>
      </c>
      <c r="X48" s="32">
        <f t="shared" si="30"/>
        <v>1610.3249999999998</v>
      </c>
      <c r="Y48" s="168">
        <f t="shared" si="30"/>
        <v>-182.21750000000006</v>
      </c>
      <c r="Z48" s="36">
        <f t="shared" si="30"/>
        <v>3560.3374999999996</v>
      </c>
      <c r="AA48" s="165">
        <v>1.8116628045792684</v>
      </c>
      <c r="AB48" s="164">
        <f t="shared" si="7"/>
        <v>0.41130351757382561</v>
      </c>
      <c r="AC48" s="163">
        <f>SUM(AC36:AC47)</f>
        <v>3069.0049999999997</v>
      </c>
      <c r="AD48" s="162">
        <v>1.5616503158882911</v>
      </c>
      <c r="AE48" s="161">
        <f t="shared" si="8"/>
        <v>0.50045952075672739</v>
      </c>
      <c r="AF48" s="160">
        <f>SUM(AF36:AF47)</f>
        <v>491.3324999999997</v>
      </c>
      <c r="AH48" s="380"/>
    </row>
    <row r="49" spans="1:34" ht="15" x14ac:dyDescent="0.2">
      <c r="A49" s="405"/>
      <c r="B49" s="159" t="s">
        <v>9</v>
      </c>
      <c r="C49" s="158">
        <f t="shared" si="0"/>
        <v>0.68427322228503185</v>
      </c>
      <c r="D49" s="153">
        <f>SUM(D39:D44)</f>
        <v>1455.5479592500001</v>
      </c>
      <c r="E49" s="157">
        <v>5.8749992742912767E-2</v>
      </c>
      <c r="F49" s="149">
        <f>SUM(F39:F44)</f>
        <v>1535.9127715</v>
      </c>
      <c r="G49" s="156">
        <v>6.1993741674717606E-2</v>
      </c>
      <c r="H49" s="155">
        <f>SUM(H39:H44)</f>
        <v>-80.364812249999858</v>
      </c>
      <c r="I49" s="153">
        <f>SUM(I39:I44)</f>
        <v>2127.1444093477858</v>
      </c>
      <c r="J49" s="157">
        <v>8.5857506664845998E-2</v>
      </c>
      <c r="K49" s="149">
        <f>SUM(K39:K44)</f>
        <v>2235.571821446883</v>
      </c>
      <c r="L49" s="156">
        <v>9.0233940732653117E-2</v>
      </c>
      <c r="M49" s="155">
        <f t="shared" ref="M49:Z49" si="31">SUM(M39:M44)</f>
        <v>-108.42741209909698</v>
      </c>
      <c r="N49" s="153">
        <f t="shared" si="31"/>
        <v>1574.9224999999997</v>
      </c>
      <c r="O49" s="21">
        <f t="shared" si="31"/>
        <v>1349.4925000000001</v>
      </c>
      <c r="P49" s="154">
        <f t="shared" si="31"/>
        <v>225.42999999999986</v>
      </c>
      <c r="Q49" s="153">
        <f t="shared" si="31"/>
        <v>32.720000000000006</v>
      </c>
      <c r="R49" s="21">
        <f t="shared" si="31"/>
        <v>4.8775000000000004</v>
      </c>
      <c r="S49" s="154">
        <f t="shared" si="31"/>
        <v>27.842500000000001</v>
      </c>
      <c r="T49" s="153">
        <f t="shared" si="31"/>
        <v>345.34249999999992</v>
      </c>
      <c r="U49" s="21">
        <f t="shared" si="31"/>
        <v>51.3125</v>
      </c>
      <c r="V49" s="154">
        <f t="shared" si="31"/>
        <v>294.02999999999992</v>
      </c>
      <c r="W49" s="153">
        <f t="shared" si="31"/>
        <v>1420.6349999999998</v>
      </c>
      <c r="X49" s="21">
        <f t="shared" si="31"/>
        <v>1610.3249999999998</v>
      </c>
      <c r="Y49" s="154">
        <f t="shared" si="31"/>
        <v>-189.69000000000005</v>
      </c>
      <c r="Z49" s="25">
        <f t="shared" si="31"/>
        <v>3373.6199999999994</v>
      </c>
      <c r="AA49" s="151">
        <v>0.13616875298253442</v>
      </c>
      <c r="AB49" s="150">
        <f t="shared" si="7"/>
        <v>0.43144988447128019</v>
      </c>
      <c r="AC49" s="149">
        <f>SUM(AC39:AC44)</f>
        <v>3016.0074999999997</v>
      </c>
      <c r="AD49" s="148">
        <v>0.12173451078306295</v>
      </c>
      <c r="AE49" s="147">
        <f t="shared" si="8"/>
        <v>0.50925363133215029</v>
      </c>
      <c r="AF49" s="146">
        <f>SUM(AF39:AF44)</f>
        <v>357.61249999999978</v>
      </c>
      <c r="AH49" s="380"/>
    </row>
    <row r="50" spans="1:34" ht="15.75" thickBot="1" x14ac:dyDescent="0.25">
      <c r="A50" s="422"/>
      <c r="B50" s="145" t="s">
        <v>8</v>
      </c>
      <c r="C50" s="144">
        <f t="shared" si="0"/>
        <v>0.62263947714906642</v>
      </c>
      <c r="D50" s="139">
        <f>SUM(D36:D38,D45:D47)</f>
        <v>8.8313782500000002</v>
      </c>
      <c r="E50" s="143">
        <v>3.5645916357490687E-4</v>
      </c>
      <c r="F50" s="135">
        <f>SUM(F36:F38,F45:F47)</f>
        <v>0</v>
      </c>
      <c r="G50" s="142">
        <v>0</v>
      </c>
      <c r="H50" s="141">
        <f>SUM(H36:H38,H45:H47)</f>
        <v>8.8313782500000002</v>
      </c>
      <c r="I50" s="139">
        <f>SUM(I36:I38,I45:I47)</f>
        <v>14.183775000000001</v>
      </c>
      <c r="J50" s="143">
        <v>5.7249688890119443E-4</v>
      </c>
      <c r="K50" s="135">
        <f>SUM(K36:K38,K45:K47)</f>
        <v>0</v>
      </c>
      <c r="L50" s="142">
        <v>0</v>
      </c>
      <c r="M50" s="141">
        <f t="shared" ref="M50:Z50" si="32">SUM(M36:M38,M45:M47)</f>
        <v>14.183775000000001</v>
      </c>
      <c r="N50" s="139">
        <f t="shared" si="32"/>
        <v>146.71750000000003</v>
      </c>
      <c r="O50" s="10">
        <f t="shared" si="32"/>
        <v>52.997499999999995</v>
      </c>
      <c r="P50" s="140">
        <f t="shared" si="32"/>
        <v>93.72</v>
      </c>
      <c r="Q50" s="139">
        <f t="shared" si="32"/>
        <v>9.4375</v>
      </c>
      <c r="R50" s="10">
        <f t="shared" si="32"/>
        <v>0</v>
      </c>
      <c r="S50" s="140">
        <f t="shared" si="32"/>
        <v>9.4375</v>
      </c>
      <c r="T50" s="139">
        <f t="shared" si="32"/>
        <v>23.089999999999996</v>
      </c>
      <c r="U50" s="10">
        <f t="shared" si="32"/>
        <v>0</v>
      </c>
      <c r="V50" s="140">
        <f t="shared" si="32"/>
        <v>23.089999999999996</v>
      </c>
      <c r="W50" s="139">
        <f t="shared" si="32"/>
        <v>7.472500000000001</v>
      </c>
      <c r="X50" s="10">
        <f t="shared" si="32"/>
        <v>0</v>
      </c>
      <c r="Y50" s="140">
        <f t="shared" si="32"/>
        <v>7.472500000000001</v>
      </c>
      <c r="Z50" s="14">
        <f t="shared" si="32"/>
        <v>186.7175</v>
      </c>
      <c r="AA50" s="137">
        <v>7.5364413108223137E-3</v>
      </c>
      <c r="AB50" s="136">
        <f t="shared" si="7"/>
        <v>4.7298074631461968E-2</v>
      </c>
      <c r="AC50" s="135">
        <f>SUM(AC36:AC38,AC45:AC47)</f>
        <v>52.997499999999995</v>
      </c>
      <c r="AD50" s="134">
        <v>2.1391275503212042E-3</v>
      </c>
      <c r="AE50" s="133">
        <f t="shared" si="8"/>
        <v>0</v>
      </c>
      <c r="AF50" s="132">
        <f>SUM(AF36:AF38,AF45:AF47)</f>
        <v>133.72</v>
      </c>
      <c r="AH50" s="380"/>
    </row>
    <row r="51" spans="1:34"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4"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4"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4"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4"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4"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4"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4"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4" x14ac:dyDescent="0.2">
      <c r="A59" s="391" t="s">
        <v>134</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4"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4"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4"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57:AF57"/>
    <mergeCell ref="A36:A50"/>
    <mergeCell ref="B52:AF52"/>
    <mergeCell ref="B53:AF53"/>
    <mergeCell ref="A55:AF55"/>
    <mergeCell ref="A56:AF56"/>
    <mergeCell ref="AE3:AE4"/>
    <mergeCell ref="AF3:AF4"/>
    <mergeCell ref="D4:E4"/>
    <mergeCell ref="F4:G4"/>
    <mergeCell ref="A6:A20"/>
    <mergeCell ref="A58:AF58"/>
    <mergeCell ref="A60:AF60"/>
    <mergeCell ref="A61:AF61"/>
    <mergeCell ref="A62:AF62"/>
    <mergeCell ref="A59:AF59"/>
    <mergeCell ref="AB3:AB4"/>
    <mergeCell ref="AC3:AD4"/>
    <mergeCell ref="I4:J4"/>
    <mergeCell ref="K4:L4"/>
    <mergeCell ref="A21:A35"/>
    <mergeCell ref="A3:A5"/>
    <mergeCell ref="B3:B5"/>
    <mergeCell ref="C3:C4"/>
    <mergeCell ref="Z3:AA4"/>
  </mergeCells>
  <pageMargins left="0.7" right="0.3" top="0.7" bottom="0.7" header="0.3" footer="0.3"/>
  <pageSetup paperSize="3" scale="67" orientation="landscape" r:id="rId1"/>
  <headerFooter>
    <oddFooter>&amp;L&amp;Z&amp;F
Tab: &amp;A&amp;R&amp;D &amp;T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'487600'!$A$1</f>
        <v>&lt;SITE CATEGORY: PRIMARY/SECONDARY&gt;</v>
      </c>
      <c r="C1" s="129"/>
      <c r="D1" s="129"/>
      <c r="E1" s="129"/>
      <c r="F1" s="129"/>
      <c r="G1" s="129"/>
      <c r="H1" s="129"/>
      <c r="I1" s="129"/>
      <c r="J1" s="129"/>
      <c r="K1" s="129"/>
      <c r="L1" s="129"/>
      <c r="M1" s="129"/>
      <c r="N1" s="129"/>
      <c r="O1" s="129"/>
    </row>
    <row r="2" spans="2:15" ht="23.25" x14ac:dyDescent="0.35">
      <c r="B2" s="130" t="str">
        <f>'487600'!A2</f>
        <v>HYDROSS MODEL NODE — Post Creek bl Post F Canal (#487600)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PolsonFJBC!A1</f>
        <v>FIIP AREA: Polson</v>
      </c>
      <c r="C1" s="129"/>
      <c r="D1" s="129"/>
      <c r="E1" s="129"/>
      <c r="F1" s="129"/>
      <c r="G1" s="129"/>
      <c r="H1" s="129"/>
      <c r="I1" s="129"/>
      <c r="J1" s="129"/>
      <c r="K1" s="129"/>
      <c r="L1" s="129"/>
      <c r="M1" s="129"/>
      <c r="N1" s="129"/>
      <c r="O1" s="129"/>
    </row>
    <row r="2" spans="2:15" ht="46.5" x14ac:dyDescent="0.35">
      <c r="B2" s="289" t="str">
        <f>PolsonFJBC!A2</f>
        <v>1,965 Acres (75% Sprinkler / 25% Flood) [includes 35 acres of Private Irrigation in the Polson C Area @ #999416]</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tabSelected="1" zoomScale="80" zoomScaleNormal="80" workbookViewId="0">
      <pane xSplit="1" ySplit="6" topLeftCell="D7" activePane="bottomRight" state="frozen"/>
      <selection activeCell="B7" sqref="B7"/>
      <selection pane="topRight" activeCell="B7" sqref="B7"/>
      <selection pane="bottomLeft" activeCell="B7" sqref="B7"/>
      <selection pane="bottomRight" activeCell="I34" sqref="I34"/>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139</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138</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1106.7768595041323</v>
      </c>
      <c r="C7" s="93">
        <f>C23/43560*86400*31</f>
        <v>122.97520661157024</v>
      </c>
      <c r="D7" s="92">
        <v>611.625</v>
      </c>
      <c r="E7" s="89">
        <v>900.41604120000011</v>
      </c>
      <c r="F7" s="89">
        <v>970.43000000000006</v>
      </c>
      <c r="G7" s="88">
        <v>1445.4324999999999</v>
      </c>
      <c r="H7" s="87">
        <f t="shared" ref="H7:H18" si="0">G7-F7</f>
        <v>475.00249999999983</v>
      </c>
      <c r="I7" s="86">
        <f t="shared" ref="I7:I18" si="1">G7-E7</f>
        <v>545.01645879999978</v>
      </c>
      <c r="J7" s="91">
        <f t="shared" ref="J7:J18" si="2">G7-D7</f>
        <v>833.80749999999989</v>
      </c>
      <c r="K7" s="92">
        <v>477.5625</v>
      </c>
      <c r="L7" s="89">
        <v>674.46635141818183</v>
      </c>
      <c r="M7" s="89">
        <v>915.28499999999985</v>
      </c>
      <c r="N7" s="88">
        <v>901.99749999999995</v>
      </c>
      <c r="O7" s="87">
        <f t="shared" ref="O7:O18" si="3">N7-M7</f>
        <v>-13.287499999999909</v>
      </c>
      <c r="P7" s="86">
        <f t="shared" ref="P7:P18" si="4">N7-L7</f>
        <v>227.53114858181812</v>
      </c>
      <c r="Q7" s="91">
        <f t="shared" ref="Q7:Q18" si="5">N7-K7</f>
        <v>424.43499999999995</v>
      </c>
      <c r="R7" s="90">
        <v>478.5</v>
      </c>
      <c r="S7" s="89">
        <v>663.74840080000001</v>
      </c>
      <c r="T7" s="89">
        <v>684.16250000000002</v>
      </c>
      <c r="U7" s="88">
        <v>840.75250000000005</v>
      </c>
      <c r="V7" s="87">
        <f t="shared" ref="V7:V18" si="6">U7-T7</f>
        <v>156.59000000000003</v>
      </c>
      <c r="W7" s="86">
        <f t="shared" ref="W7:W18" si="7">U7-S7</f>
        <v>177.00409920000004</v>
      </c>
      <c r="X7" s="85">
        <f t="shared" ref="X7:X18" si="8">U7-R7</f>
        <v>362.25250000000005</v>
      </c>
    </row>
    <row r="8" spans="1:25" x14ac:dyDescent="0.2">
      <c r="A8" s="73" t="s">
        <v>21</v>
      </c>
      <c r="B8" s="72">
        <f>B24/43560*86400*28</f>
        <v>999.66942148760336</v>
      </c>
      <c r="C8" s="71">
        <f>C24/43560*86400*28</f>
        <v>111.07438016528924</v>
      </c>
      <c r="D8" s="70">
        <v>418.5</v>
      </c>
      <c r="E8" s="67">
        <v>724.23101266666674</v>
      </c>
      <c r="F8" s="67">
        <v>978.59750000000008</v>
      </c>
      <c r="G8" s="66">
        <v>806.58750000000009</v>
      </c>
      <c r="H8" s="65">
        <f t="shared" si="0"/>
        <v>-172.01</v>
      </c>
      <c r="I8" s="64">
        <f t="shared" si="1"/>
        <v>82.356487333333348</v>
      </c>
      <c r="J8" s="69">
        <f t="shared" si="2"/>
        <v>388.08750000000009</v>
      </c>
      <c r="K8" s="70">
        <v>392.125</v>
      </c>
      <c r="L8" s="67">
        <v>527.34156259090912</v>
      </c>
      <c r="M8" s="67">
        <v>717.63666666666677</v>
      </c>
      <c r="N8" s="66">
        <v>788.6491666666667</v>
      </c>
      <c r="O8" s="65">
        <f t="shared" si="3"/>
        <v>71.012499999999932</v>
      </c>
      <c r="P8" s="64">
        <f t="shared" si="4"/>
        <v>261.30760407575758</v>
      </c>
      <c r="Q8" s="69">
        <f t="shared" si="5"/>
        <v>396.5241666666667</v>
      </c>
      <c r="R8" s="68">
        <v>373.5</v>
      </c>
      <c r="S8" s="67">
        <v>566.75671779999993</v>
      </c>
      <c r="T8" s="67">
        <v>694.41000000000008</v>
      </c>
      <c r="U8" s="66">
        <v>639.59</v>
      </c>
      <c r="V8" s="65">
        <f t="shared" si="6"/>
        <v>-54.82000000000005</v>
      </c>
      <c r="W8" s="64">
        <f t="shared" si="7"/>
        <v>72.833282200000099</v>
      </c>
      <c r="X8" s="63">
        <f t="shared" si="8"/>
        <v>266.09000000000003</v>
      </c>
    </row>
    <row r="9" spans="1:25" x14ac:dyDescent="0.2">
      <c r="A9" s="84" t="s">
        <v>20</v>
      </c>
      <c r="B9" s="83">
        <f>B25/43560*86400*31</f>
        <v>1106.7768595041323</v>
      </c>
      <c r="C9" s="82">
        <f>C25/43560*86400*31</f>
        <v>122.97520661157024</v>
      </c>
      <c r="D9" s="81">
        <v>752.75</v>
      </c>
      <c r="E9" s="78">
        <v>839.3119420666668</v>
      </c>
      <c r="F9" s="78">
        <v>1046.7325000000001</v>
      </c>
      <c r="G9" s="77">
        <v>899.02499999999998</v>
      </c>
      <c r="H9" s="76">
        <f t="shared" si="0"/>
        <v>-147.7075000000001</v>
      </c>
      <c r="I9" s="75">
        <f t="shared" si="1"/>
        <v>59.713057933333175</v>
      </c>
      <c r="J9" s="80">
        <f t="shared" si="2"/>
        <v>146.27499999999998</v>
      </c>
      <c r="K9" s="81">
        <v>652.75</v>
      </c>
      <c r="L9" s="78">
        <v>641.4073159818181</v>
      </c>
      <c r="M9" s="78">
        <v>609.80999999999995</v>
      </c>
      <c r="N9" s="77">
        <v>1079.5891666666666</v>
      </c>
      <c r="O9" s="76">
        <f t="shared" si="3"/>
        <v>469.7791666666667</v>
      </c>
      <c r="P9" s="75">
        <f t="shared" si="4"/>
        <v>438.18185068484854</v>
      </c>
      <c r="Q9" s="80">
        <f t="shared" si="5"/>
        <v>426.83916666666664</v>
      </c>
      <c r="R9" s="79">
        <v>656.5</v>
      </c>
      <c r="S9" s="78">
        <v>685.52690140000004</v>
      </c>
      <c r="T9" s="78">
        <v>744.34999999999991</v>
      </c>
      <c r="U9" s="77">
        <v>865.69999999999993</v>
      </c>
      <c r="V9" s="76">
        <f t="shared" si="6"/>
        <v>121.35000000000002</v>
      </c>
      <c r="W9" s="75">
        <f t="shared" si="7"/>
        <v>180.17309859999989</v>
      </c>
      <c r="X9" s="74">
        <f t="shared" si="8"/>
        <v>209.19999999999993</v>
      </c>
    </row>
    <row r="10" spans="1:25" x14ac:dyDescent="0.2">
      <c r="A10" s="61" t="s">
        <v>19</v>
      </c>
      <c r="B10" s="60">
        <f>B26/43560*86400*30</f>
        <v>1071.0743801652893</v>
      </c>
      <c r="C10" s="59">
        <f>C26/43560*86400*30</f>
        <v>119.0082644628099</v>
      </c>
      <c r="D10" s="58">
        <v>1272.5625</v>
      </c>
      <c r="E10" s="55">
        <v>1268.8786515333334</v>
      </c>
      <c r="F10" s="55">
        <v>1645.4475</v>
      </c>
      <c r="G10" s="54">
        <v>1304.9224999999999</v>
      </c>
      <c r="H10" s="53">
        <f t="shared" si="0"/>
        <v>-340.52500000000009</v>
      </c>
      <c r="I10" s="52">
        <f t="shared" si="1"/>
        <v>36.043848466666532</v>
      </c>
      <c r="J10" s="57">
        <f t="shared" si="2"/>
        <v>32.3599999999999</v>
      </c>
      <c r="K10" s="58">
        <v>989.9375</v>
      </c>
      <c r="L10" s="55">
        <v>977.78940274545459</v>
      </c>
      <c r="M10" s="55">
        <v>1135.8474999999999</v>
      </c>
      <c r="N10" s="54">
        <v>1445.926666666667</v>
      </c>
      <c r="O10" s="53">
        <f t="shared" si="3"/>
        <v>310.07916666666711</v>
      </c>
      <c r="P10" s="52">
        <f t="shared" si="4"/>
        <v>468.13726392121237</v>
      </c>
      <c r="Q10" s="57">
        <f t="shared" si="5"/>
        <v>455.98916666666696</v>
      </c>
      <c r="R10" s="56">
        <v>1679.0625</v>
      </c>
      <c r="S10" s="55">
        <v>1143.6489672999999</v>
      </c>
      <c r="T10" s="55">
        <v>1257.1575</v>
      </c>
      <c r="U10" s="54">
        <v>1497.4124999999999</v>
      </c>
      <c r="V10" s="53">
        <f t="shared" si="6"/>
        <v>240.25499999999988</v>
      </c>
      <c r="W10" s="52">
        <f t="shared" si="7"/>
        <v>353.76353270000004</v>
      </c>
      <c r="X10" s="51">
        <f t="shared" si="8"/>
        <v>-181.65000000000009</v>
      </c>
    </row>
    <row r="11" spans="1:25" x14ac:dyDescent="0.2">
      <c r="A11" s="73" t="s">
        <v>18</v>
      </c>
      <c r="B11" s="72">
        <f>B27/43560*86400*31</f>
        <v>1106.7768595041323</v>
      </c>
      <c r="C11" s="71">
        <f>C27/43560*86400*31</f>
        <v>122.97520661157024</v>
      </c>
      <c r="D11" s="70">
        <v>5185.5749999999998</v>
      </c>
      <c r="E11" s="67">
        <v>3992.9036223000003</v>
      </c>
      <c r="F11" s="67">
        <v>2999.2375000000002</v>
      </c>
      <c r="G11" s="66">
        <v>6193.06</v>
      </c>
      <c r="H11" s="65">
        <f t="shared" si="0"/>
        <v>3193.8225000000002</v>
      </c>
      <c r="I11" s="64">
        <f t="shared" si="1"/>
        <v>2200.1563777000001</v>
      </c>
      <c r="J11" s="69">
        <f t="shared" si="2"/>
        <v>1007.4850000000006</v>
      </c>
      <c r="K11" s="70">
        <v>6159.4833333333336</v>
      </c>
      <c r="L11" s="67">
        <v>2479.8622179727272</v>
      </c>
      <c r="M11" s="67">
        <v>2614.2308333333335</v>
      </c>
      <c r="N11" s="66">
        <v>5706.3216666666658</v>
      </c>
      <c r="O11" s="65">
        <f t="shared" si="3"/>
        <v>3092.0908333333323</v>
      </c>
      <c r="P11" s="64">
        <f t="shared" si="4"/>
        <v>3226.4594486939386</v>
      </c>
      <c r="Q11" s="69">
        <f t="shared" si="5"/>
        <v>-453.16166666666777</v>
      </c>
      <c r="R11" s="68">
        <v>6925.9750000000004</v>
      </c>
      <c r="S11" s="67">
        <v>2281.9756234333331</v>
      </c>
      <c r="T11" s="67">
        <v>2466.9875000000002</v>
      </c>
      <c r="U11" s="66">
        <v>5785.11</v>
      </c>
      <c r="V11" s="65">
        <f t="shared" si="6"/>
        <v>3318.1224999999995</v>
      </c>
      <c r="W11" s="64">
        <f t="shared" si="7"/>
        <v>3503.1343765666666</v>
      </c>
      <c r="X11" s="63">
        <f t="shared" si="8"/>
        <v>-1140.8650000000007</v>
      </c>
    </row>
    <row r="12" spans="1:25" x14ac:dyDescent="0.2">
      <c r="A12" s="73" t="s">
        <v>17</v>
      </c>
      <c r="B12" s="72">
        <f>B28/43560*86400*30</f>
        <v>1071.0743801652893</v>
      </c>
      <c r="C12" s="71">
        <f>C28/43560*86400*30</f>
        <v>119.0082644628099</v>
      </c>
      <c r="D12" s="70">
        <v>12709</v>
      </c>
      <c r="E12" s="67">
        <v>8783.0035070000013</v>
      </c>
      <c r="F12" s="67">
        <v>7133.8874999999998</v>
      </c>
      <c r="G12" s="66">
        <v>11899.300000000001</v>
      </c>
      <c r="H12" s="65">
        <f t="shared" si="0"/>
        <v>4765.4125000000013</v>
      </c>
      <c r="I12" s="64">
        <f t="shared" si="1"/>
        <v>3116.2964929999998</v>
      </c>
      <c r="J12" s="69">
        <f t="shared" si="2"/>
        <v>-809.69999999999891</v>
      </c>
      <c r="K12" s="70">
        <v>11064.75</v>
      </c>
      <c r="L12" s="67">
        <v>5616.4892191909094</v>
      </c>
      <c r="M12" s="67">
        <v>4571.2183333333332</v>
      </c>
      <c r="N12" s="66">
        <v>9447.3616666666658</v>
      </c>
      <c r="O12" s="65">
        <f t="shared" si="3"/>
        <v>4876.1433333333325</v>
      </c>
      <c r="P12" s="64">
        <f t="shared" si="4"/>
        <v>3830.8724474757564</v>
      </c>
      <c r="Q12" s="69">
        <f t="shared" si="5"/>
        <v>-1617.3883333333342</v>
      </c>
      <c r="R12" s="68">
        <v>7615</v>
      </c>
      <c r="S12" s="67">
        <v>4062.708543166666</v>
      </c>
      <c r="T12" s="67">
        <v>3363.5275000000001</v>
      </c>
      <c r="U12" s="66">
        <v>6831.9149999999991</v>
      </c>
      <c r="V12" s="65">
        <f t="shared" si="6"/>
        <v>3468.3874999999989</v>
      </c>
      <c r="W12" s="64">
        <f t="shared" si="7"/>
        <v>2769.206456833333</v>
      </c>
      <c r="X12" s="63">
        <f t="shared" si="8"/>
        <v>-783.08500000000095</v>
      </c>
    </row>
    <row r="13" spans="1:25" x14ac:dyDescent="0.2">
      <c r="A13" s="73" t="s">
        <v>16</v>
      </c>
      <c r="B13" s="72">
        <f>B29/43560*86400*31</f>
        <v>1106.7768595041323</v>
      </c>
      <c r="C13" s="71">
        <f>C29/43560*86400*31</f>
        <v>122.97520661157024</v>
      </c>
      <c r="D13" s="70">
        <v>10845.25</v>
      </c>
      <c r="E13" s="67">
        <v>7227.4605479333331</v>
      </c>
      <c r="F13" s="67">
        <v>8662.5325000000012</v>
      </c>
      <c r="G13" s="66">
        <v>11734.140000000001</v>
      </c>
      <c r="H13" s="65">
        <f t="shared" si="0"/>
        <v>3071.6075000000001</v>
      </c>
      <c r="I13" s="64">
        <f t="shared" si="1"/>
        <v>4506.6794520666681</v>
      </c>
      <c r="J13" s="69">
        <f t="shared" si="2"/>
        <v>888.89000000000124</v>
      </c>
      <c r="K13" s="70">
        <v>7429.916666666667</v>
      </c>
      <c r="L13" s="67">
        <v>7349.4271234909093</v>
      </c>
      <c r="M13" s="67">
        <v>6042.9616666666661</v>
      </c>
      <c r="N13" s="66">
        <v>9200.7900000000009</v>
      </c>
      <c r="O13" s="65">
        <f t="shared" si="3"/>
        <v>3157.8283333333347</v>
      </c>
      <c r="P13" s="64">
        <f t="shared" si="4"/>
        <v>1851.3628765090916</v>
      </c>
      <c r="Q13" s="69">
        <f t="shared" si="5"/>
        <v>1770.8733333333339</v>
      </c>
      <c r="R13" s="68">
        <v>3987.5</v>
      </c>
      <c r="S13" s="67">
        <v>6140.5784920333317</v>
      </c>
      <c r="T13" s="67">
        <v>5317.1674999999996</v>
      </c>
      <c r="U13" s="66">
        <v>6245.83</v>
      </c>
      <c r="V13" s="65">
        <f t="shared" si="6"/>
        <v>928.66250000000036</v>
      </c>
      <c r="W13" s="64">
        <f t="shared" si="7"/>
        <v>105.25150796666821</v>
      </c>
      <c r="X13" s="63">
        <f t="shared" si="8"/>
        <v>2258.33</v>
      </c>
    </row>
    <row r="14" spans="1:25" x14ac:dyDescent="0.2">
      <c r="A14" s="73" t="s">
        <v>15</v>
      </c>
      <c r="B14" s="72">
        <f>B30/43560*86400*31</f>
        <v>1106.7768595041323</v>
      </c>
      <c r="C14" s="71">
        <f>C30/43560*86400*31</f>
        <v>122.97520661157024</v>
      </c>
      <c r="D14" s="70">
        <v>3812.1750000000002</v>
      </c>
      <c r="E14" s="67">
        <v>5526.4631221999998</v>
      </c>
      <c r="F14" s="67">
        <v>6917.8225000000002</v>
      </c>
      <c r="G14" s="66">
        <v>8356.1674999999996</v>
      </c>
      <c r="H14" s="65">
        <f t="shared" si="0"/>
        <v>1438.3449999999993</v>
      </c>
      <c r="I14" s="64">
        <f t="shared" si="1"/>
        <v>2829.7043777999997</v>
      </c>
      <c r="J14" s="69">
        <f t="shared" si="2"/>
        <v>4543.9924999999994</v>
      </c>
      <c r="K14" s="70">
        <v>2809.875</v>
      </c>
      <c r="L14" s="67">
        <v>6024.2527849454546</v>
      </c>
      <c r="M14" s="67">
        <v>5601.1391666666668</v>
      </c>
      <c r="N14" s="66">
        <v>7848.918333333334</v>
      </c>
      <c r="O14" s="65">
        <f t="shared" si="3"/>
        <v>2247.7791666666672</v>
      </c>
      <c r="P14" s="64">
        <f t="shared" si="4"/>
        <v>1824.6655483878794</v>
      </c>
      <c r="Q14" s="69">
        <f t="shared" si="5"/>
        <v>5039.043333333334</v>
      </c>
      <c r="R14" s="68">
        <v>1898.55</v>
      </c>
      <c r="S14" s="67">
        <v>5114.5492957333336</v>
      </c>
      <c r="T14" s="67">
        <v>6093.0074999999997</v>
      </c>
      <c r="U14" s="66">
        <v>5321.8924999999999</v>
      </c>
      <c r="V14" s="65">
        <f t="shared" si="6"/>
        <v>-771.11499999999978</v>
      </c>
      <c r="W14" s="64">
        <f t="shared" si="7"/>
        <v>207.34320426666636</v>
      </c>
      <c r="X14" s="63">
        <f t="shared" si="8"/>
        <v>3423.3424999999997</v>
      </c>
    </row>
    <row r="15" spans="1:25" x14ac:dyDescent="0.2">
      <c r="A15" s="50" t="s">
        <v>14</v>
      </c>
      <c r="B15" s="49">
        <f>B31/43560*86400*30</f>
        <v>1071.0743801652893</v>
      </c>
      <c r="C15" s="48">
        <f>C31/43560*86400*30</f>
        <v>119.0082644628099</v>
      </c>
      <c r="D15" s="47">
        <v>1917.8125000000002</v>
      </c>
      <c r="E15" s="44">
        <v>3070.7950308666673</v>
      </c>
      <c r="F15" s="44">
        <v>2853.25</v>
      </c>
      <c r="G15" s="43">
        <v>8219.8525000000009</v>
      </c>
      <c r="H15" s="42">
        <f t="shared" si="0"/>
        <v>5366.6025000000009</v>
      </c>
      <c r="I15" s="41">
        <f t="shared" si="1"/>
        <v>5149.0574691333331</v>
      </c>
      <c r="J15" s="46">
        <f t="shared" si="2"/>
        <v>6302.0400000000009</v>
      </c>
      <c r="K15" s="47">
        <v>1631.2208333333331</v>
      </c>
      <c r="L15" s="44">
        <v>2418.8037987545454</v>
      </c>
      <c r="M15" s="44">
        <v>2441.6124999999997</v>
      </c>
      <c r="N15" s="43">
        <v>7536.6183333333347</v>
      </c>
      <c r="O15" s="42">
        <f t="shared" si="3"/>
        <v>5095.0058333333345</v>
      </c>
      <c r="P15" s="41">
        <f t="shared" si="4"/>
        <v>5117.8145345787889</v>
      </c>
      <c r="Q15" s="46">
        <f t="shared" si="5"/>
        <v>5905.3975000000019</v>
      </c>
      <c r="R15" s="45">
        <v>1134.1125</v>
      </c>
      <c r="S15" s="44">
        <v>1444.7661595666668</v>
      </c>
      <c r="T15" s="44">
        <v>2461.5225</v>
      </c>
      <c r="U15" s="43">
        <v>2818.03</v>
      </c>
      <c r="V15" s="42">
        <f t="shared" si="6"/>
        <v>356.50750000000016</v>
      </c>
      <c r="W15" s="41">
        <f t="shared" si="7"/>
        <v>1373.2638404333334</v>
      </c>
      <c r="X15" s="40">
        <f t="shared" si="8"/>
        <v>1683.9175000000002</v>
      </c>
    </row>
    <row r="16" spans="1:25" x14ac:dyDescent="0.2">
      <c r="A16" s="62" t="s">
        <v>13</v>
      </c>
      <c r="B16" s="27">
        <f>B32/43560*86400*31</f>
        <v>1106.7768595041323</v>
      </c>
      <c r="C16" s="26">
        <f>C32/43560*86400*31</f>
        <v>122.97520661157024</v>
      </c>
      <c r="D16" s="25">
        <v>1498.2749999999999</v>
      </c>
      <c r="E16" s="22">
        <v>1549.552879666667</v>
      </c>
      <c r="F16" s="22">
        <v>2292.6725000000001</v>
      </c>
      <c r="G16" s="21">
        <v>7319.5275000000001</v>
      </c>
      <c r="H16" s="20">
        <f t="shared" si="0"/>
        <v>5026.8549999999996</v>
      </c>
      <c r="I16" s="19">
        <f t="shared" si="1"/>
        <v>5769.9746203333334</v>
      </c>
      <c r="J16" s="24">
        <f t="shared" si="2"/>
        <v>5821.2525000000005</v>
      </c>
      <c r="K16" s="25">
        <v>1430.625</v>
      </c>
      <c r="L16" s="22">
        <v>1164.8143953545457</v>
      </c>
      <c r="M16" s="22">
        <v>1765.8216666666667</v>
      </c>
      <c r="N16" s="21">
        <v>7613.2466666666669</v>
      </c>
      <c r="O16" s="20">
        <f t="shared" si="3"/>
        <v>5847.4250000000002</v>
      </c>
      <c r="P16" s="19">
        <f t="shared" si="4"/>
        <v>6448.432271312121</v>
      </c>
      <c r="Q16" s="24">
        <f t="shared" si="5"/>
        <v>6182.6216666666669</v>
      </c>
      <c r="R16" s="23">
        <v>1205.55</v>
      </c>
      <c r="S16" s="22">
        <v>1244.4687474</v>
      </c>
      <c r="T16" s="22">
        <v>1684.145</v>
      </c>
      <c r="U16" s="21">
        <v>2514.1324999999997</v>
      </c>
      <c r="V16" s="20">
        <f t="shared" si="6"/>
        <v>829.98749999999973</v>
      </c>
      <c r="W16" s="19">
        <f t="shared" si="7"/>
        <v>1269.6637525999997</v>
      </c>
      <c r="X16" s="18">
        <f t="shared" si="8"/>
        <v>1308.5824999999998</v>
      </c>
    </row>
    <row r="17" spans="1:24" x14ac:dyDescent="0.2">
      <c r="A17" s="61" t="s">
        <v>12</v>
      </c>
      <c r="B17" s="60">
        <f>B33/43560*86400*30</f>
        <v>1071.0743801652893</v>
      </c>
      <c r="C17" s="59">
        <f>C33/43560*86400*30</f>
        <v>119.0082644628099</v>
      </c>
      <c r="D17" s="58">
        <v>1311</v>
      </c>
      <c r="E17" s="55">
        <v>1041.2159649333332</v>
      </c>
      <c r="F17" s="55">
        <v>1181.0725</v>
      </c>
      <c r="G17" s="54">
        <v>2843.4625000000001</v>
      </c>
      <c r="H17" s="53">
        <f t="shared" si="0"/>
        <v>1662.39</v>
      </c>
      <c r="I17" s="52">
        <f t="shared" si="1"/>
        <v>1802.2465350666669</v>
      </c>
      <c r="J17" s="57">
        <f t="shared" si="2"/>
        <v>1532.4625000000001</v>
      </c>
      <c r="K17" s="58">
        <v>1151.1666666666667</v>
      </c>
      <c r="L17" s="55">
        <v>1127.2745208727274</v>
      </c>
      <c r="M17" s="55">
        <v>1198.4366666666667</v>
      </c>
      <c r="N17" s="54">
        <v>2525.6175000000007</v>
      </c>
      <c r="O17" s="53">
        <f t="shared" si="3"/>
        <v>1327.180833333334</v>
      </c>
      <c r="P17" s="52">
        <f t="shared" si="4"/>
        <v>1398.3429791272733</v>
      </c>
      <c r="Q17" s="57">
        <f t="shared" si="5"/>
        <v>1374.450833333334</v>
      </c>
      <c r="R17" s="56">
        <v>1008.5</v>
      </c>
      <c r="S17" s="55">
        <v>1242.9348639333336</v>
      </c>
      <c r="T17" s="55">
        <v>1136.675</v>
      </c>
      <c r="U17" s="54">
        <v>1796.2349999999999</v>
      </c>
      <c r="V17" s="53">
        <f t="shared" si="6"/>
        <v>659.56</v>
      </c>
      <c r="W17" s="52">
        <f t="shared" si="7"/>
        <v>553.30013606666625</v>
      </c>
      <c r="X17" s="51">
        <f t="shared" si="8"/>
        <v>787.7349999999999</v>
      </c>
    </row>
    <row r="18" spans="1:24" ht="13.5" thickBot="1" x14ac:dyDescent="0.25">
      <c r="A18" s="50" t="s">
        <v>11</v>
      </c>
      <c r="B18" s="49">
        <f>B34/43560*86400*31</f>
        <v>1106.7768595041323</v>
      </c>
      <c r="C18" s="48">
        <f>C34/43560*86400*31</f>
        <v>122.97520661157024</v>
      </c>
      <c r="D18" s="47">
        <v>764.77500000000009</v>
      </c>
      <c r="E18" s="44">
        <v>778.71032199999991</v>
      </c>
      <c r="F18" s="44">
        <v>1031.6949999999999</v>
      </c>
      <c r="G18" s="43">
        <v>1493.5775000000001</v>
      </c>
      <c r="H18" s="42">
        <f t="shared" si="0"/>
        <v>461.88250000000016</v>
      </c>
      <c r="I18" s="41">
        <f t="shared" si="1"/>
        <v>714.86717800000019</v>
      </c>
      <c r="J18" s="46">
        <f t="shared" si="2"/>
        <v>728.80250000000001</v>
      </c>
      <c r="K18" s="47">
        <v>761.25</v>
      </c>
      <c r="L18" s="44">
        <v>947.04561774545448</v>
      </c>
      <c r="M18" s="44">
        <v>973.80333333333363</v>
      </c>
      <c r="N18" s="43">
        <v>1374.2316666666666</v>
      </c>
      <c r="O18" s="42">
        <f t="shared" si="3"/>
        <v>400.42833333333294</v>
      </c>
      <c r="P18" s="41">
        <f t="shared" si="4"/>
        <v>427.18604892121209</v>
      </c>
      <c r="Q18" s="46">
        <f t="shared" si="5"/>
        <v>612.98166666666657</v>
      </c>
      <c r="R18" s="45">
        <v>697.05</v>
      </c>
      <c r="S18" s="44">
        <v>974.50525726666638</v>
      </c>
      <c r="T18" s="44">
        <v>941.58249999999998</v>
      </c>
      <c r="U18" s="43">
        <v>1150.8175000000001</v>
      </c>
      <c r="V18" s="42">
        <f t="shared" si="6"/>
        <v>209.23500000000013</v>
      </c>
      <c r="W18" s="41">
        <f t="shared" si="7"/>
        <v>176.31224273333373</v>
      </c>
      <c r="X18" s="40">
        <f t="shared" si="8"/>
        <v>453.76750000000015</v>
      </c>
    </row>
    <row r="19" spans="1:24" x14ac:dyDescent="0.2">
      <c r="A19" s="39" t="s">
        <v>10</v>
      </c>
      <c r="B19" s="38">
        <f t="shared" ref="B19:X19" si="9">SUM(B7:B18)</f>
        <v>13031.404958677689</v>
      </c>
      <c r="C19" s="37">
        <f t="shared" si="9"/>
        <v>1447.9338842975203</v>
      </c>
      <c r="D19" s="36">
        <f t="shared" si="9"/>
        <v>41099.300000000003</v>
      </c>
      <c r="E19" s="33">
        <f t="shared" si="9"/>
        <v>35702.942644366667</v>
      </c>
      <c r="F19" s="33">
        <f t="shared" si="9"/>
        <v>37713.377500000002</v>
      </c>
      <c r="G19" s="32">
        <f t="shared" si="9"/>
        <v>62515.055</v>
      </c>
      <c r="H19" s="31">
        <f t="shared" si="9"/>
        <v>24801.677500000002</v>
      </c>
      <c r="I19" s="30">
        <f t="shared" si="9"/>
        <v>26812.112355633333</v>
      </c>
      <c r="J19" s="35">
        <f t="shared" si="9"/>
        <v>21415.755000000008</v>
      </c>
      <c r="K19" s="36">
        <f t="shared" si="9"/>
        <v>34950.662499999999</v>
      </c>
      <c r="L19" s="33">
        <f t="shared" si="9"/>
        <v>29948.974311063641</v>
      </c>
      <c r="M19" s="33">
        <f t="shared" si="9"/>
        <v>28587.803333333333</v>
      </c>
      <c r="N19" s="32">
        <f t="shared" si="9"/>
        <v>55469.268333333333</v>
      </c>
      <c r="O19" s="31">
        <f t="shared" si="9"/>
        <v>26881.465000000004</v>
      </c>
      <c r="P19" s="30">
        <f t="shared" si="9"/>
        <v>25520.294022269696</v>
      </c>
      <c r="Q19" s="35">
        <f t="shared" si="9"/>
        <v>20518.605833333335</v>
      </c>
      <c r="R19" s="34">
        <f t="shared" si="9"/>
        <v>27659.799999999996</v>
      </c>
      <c r="S19" s="33">
        <f t="shared" si="9"/>
        <v>25566.167969833325</v>
      </c>
      <c r="T19" s="33">
        <f t="shared" si="9"/>
        <v>26844.695</v>
      </c>
      <c r="U19" s="32">
        <f t="shared" si="9"/>
        <v>36307.417499999996</v>
      </c>
      <c r="V19" s="31">
        <f t="shared" si="9"/>
        <v>9462.722499999998</v>
      </c>
      <c r="W19" s="30">
        <f t="shared" si="9"/>
        <v>10741.249530166668</v>
      </c>
      <c r="X19" s="29">
        <f t="shared" si="9"/>
        <v>8647.6174999999985</v>
      </c>
    </row>
    <row r="20" spans="1:24" x14ac:dyDescent="0.2">
      <c r="A20" s="28" t="s">
        <v>9</v>
      </c>
      <c r="B20" s="27">
        <f t="shared" ref="B20:X20" si="10">SUM(B10:B15)</f>
        <v>6533.553719008265</v>
      </c>
      <c r="C20" s="26">
        <f t="shared" si="10"/>
        <v>725.95041322314046</v>
      </c>
      <c r="D20" s="25">
        <f t="shared" si="10"/>
        <v>35742.375</v>
      </c>
      <c r="E20" s="22">
        <f t="shared" si="10"/>
        <v>29869.504481833334</v>
      </c>
      <c r="F20" s="22">
        <f t="shared" si="10"/>
        <v>30212.177500000005</v>
      </c>
      <c r="G20" s="21">
        <f t="shared" si="10"/>
        <v>47707.442499999997</v>
      </c>
      <c r="H20" s="20">
        <f t="shared" si="10"/>
        <v>17495.264999999999</v>
      </c>
      <c r="I20" s="19">
        <f t="shared" si="10"/>
        <v>17837.938018166671</v>
      </c>
      <c r="J20" s="24">
        <f t="shared" si="10"/>
        <v>11965.067500000003</v>
      </c>
      <c r="K20" s="25">
        <f t="shared" si="10"/>
        <v>30085.183333333334</v>
      </c>
      <c r="L20" s="22">
        <f t="shared" si="10"/>
        <v>24866.6245471</v>
      </c>
      <c r="M20" s="22">
        <f t="shared" si="10"/>
        <v>22407.01</v>
      </c>
      <c r="N20" s="21">
        <f t="shared" si="10"/>
        <v>41185.936666666668</v>
      </c>
      <c r="O20" s="20">
        <f t="shared" si="10"/>
        <v>18778.926666666666</v>
      </c>
      <c r="P20" s="19">
        <f t="shared" si="10"/>
        <v>16319.312119566668</v>
      </c>
      <c r="Q20" s="24">
        <f t="shared" si="10"/>
        <v>11100.753333333334</v>
      </c>
      <c r="R20" s="23">
        <f t="shared" si="10"/>
        <v>23240.199999999997</v>
      </c>
      <c r="S20" s="22">
        <f t="shared" si="10"/>
        <v>20188.22708123333</v>
      </c>
      <c r="T20" s="22">
        <f t="shared" si="10"/>
        <v>20959.37</v>
      </c>
      <c r="U20" s="21">
        <f t="shared" si="10"/>
        <v>28500.189999999995</v>
      </c>
      <c r="V20" s="20">
        <f t="shared" si="10"/>
        <v>7540.82</v>
      </c>
      <c r="W20" s="19">
        <f t="shared" si="10"/>
        <v>8311.9629187666687</v>
      </c>
      <c r="X20" s="18">
        <f t="shared" si="10"/>
        <v>5259.989999999998</v>
      </c>
    </row>
    <row r="21" spans="1:24" ht="13.5" thickBot="1" x14ac:dyDescent="0.25">
      <c r="A21" s="17" t="s">
        <v>8</v>
      </c>
      <c r="B21" s="16">
        <f t="shared" ref="B21:X21" si="11">SUM(B7:B9,B16:B18)</f>
        <v>6497.8512396694223</v>
      </c>
      <c r="C21" s="15">
        <f t="shared" si="11"/>
        <v>721.98347107438008</v>
      </c>
      <c r="D21" s="14">
        <f t="shared" si="11"/>
        <v>5356.9249999999993</v>
      </c>
      <c r="E21" s="11">
        <f t="shared" si="11"/>
        <v>5833.4381625333335</v>
      </c>
      <c r="F21" s="11">
        <f t="shared" si="11"/>
        <v>7501.2000000000007</v>
      </c>
      <c r="G21" s="10">
        <f t="shared" si="11"/>
        <v>14807.612499999999</v>
      </c>
      <c r="H21" s="9">
        <f t="shared" si="11"/>
        <v>7306.4125000000004</v>
      </c>
      <c r="I21" s="8">
        <f t="shared" si="11"/>
        <v>8974.1743374666676</v>
      </c>
      <c r="J21" s="13">
        <f t="shared" si="11"/>
        <v>9450.6875</v>
      </c>
      <c r="K21" s="14">
        <f t="shared" si="11"/>
        <v>4865.479166666667</v>
      </c>
      <c r="L21" s="11">
        <f t="shared" si="11"/>
        <v>5082.3497639636362</v>
      </c>
      <c r="M21" s="11">
        <f t="shared" si="11"/>
        <v>6180.7933333333331</v>
      </c>
      <c r="N21" s="10">
        <f t="shared" si="11"/>
        <v>14283.331666666667</v>
      </c>
      <c r="O21" s="9">
        <f t="shared" si="11"/>
        <v>8102.5383333333339</v>
      </c>
      <c r="P21" s="8">
        <f t="shared" si="11"/>
        <v>9200.9819027030317</v>
      </c>
      <c r="Q21" s="13">
        <f t="shared" si="11"/>
        <v>9417.8525000000009</v>
      </c>
      <c r="R21" s="12">
        <f t="shared" si="11"/>
        <v>4419.6000000000004</v>
      </c>
      <c r="S21" s="11">
        <f t="shared" si="11"/>
        <v>5377.9408886000001</v>
      </c>
      <c r="T21" s="11">
        <f t="shared" si="11"/>
        <v>5885.3250000000007</v>
      </c>
      <c r="U21" s="10">
        <f t="shared" si="11"/>
        <v>7807.2274999999991</v>
      </c>
      <c r="V21" s="9">
        <f t="shared" si="11"/>
        <v>1921.9024999999997</v>
      </c>
      <c r="W21" s="8">
        <f t="shared" si="11"/>
        <v>2429.2866113999999</v>
      </c>
      <c r="X21" s="7">
        <f t="shared" si="11"/>
        <v>3387.6274999999996</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18</v>
      </c>
      <c r="C23" s="93">
        <v>2</v>
      </c>
      <c r="D23" s="92">
        <f t="shared" ref="D23:X23" si="12">D7*43560/86400/31</f>
        <v>9.9471270161290324</v>
      </c>
      <c r="E23" s="89">
        <f t="shared" si="12"/>
        <v>14.643863035645163</v>
      </c>
      <c r="F23" s="89">
        <f t="shared" si="12"/>
        <v>15.782530913978498</v>
      </c>
      <c r="G23" s="88">
        <f t="shared" si="12"/>
        <v>23.507705981182792</v>
      </c>
      <c r="H23" s="87">
        <f t="shared" si="12"/>
        <v>7.7251750672042983</v>
      </c>
      <c r="I23" s="86">
        <f t="shared" si="12"/>
        <v>8.8638429455376304</v>
      </c>
      <c r="J23" s="91">
        <f t="shared" si="12"/>
        <v>13.560578965053763</v>
      </c>
      <c r="K23" s="92">
        <f t="shared" si="12"/>
        <v>7.7668094758064514</v>
      </c>
      <c r="L23" s="89">
        <f t="shared" si="12"/>
        <v>10.969143618494623</v>
      </c>
      <c r="M23" s="89">
        <f t="shared" si="12"/>
        <v>14.885683467741934</v>
      </c>
      <c r="N23" s="88">
        <f t="shared" si="12"/>
        <v>14.669582997311824</v>
      </c>
      <c r="O23" s="87">
        <f t="shared" si="12"/>
        <v>-0.21610047043010605</v>
      </c>
      <c r="P23" s="86">
        <f t="shared" si="12"/>
        <v>3.7004393788172032</v>
      </c>
      <c r="Q23" s="91">
        <f t="shared" si="12"/>
        <v>6.9027735215053756</v>
      </c>
      <c r="R23" s="90">
        <f t="shared" si="12"/>
        <v>7.7820564516129034</v>
      </c>
      <c r="S23" s="89">
        <f t="shared" si="12"/>
        <v>10.79483286247312</v>
      </c>
      <c r="T23" s="89">
        <f t="shared" si="12"/>
        <v>11.126836357526882</v>
      </c>
      <c r="U23" s="88">
        <f t="shared" si="12"/>
        <v>13.673528561827958</v>
      </c>
      <c r="V23" s="87">
        <f t="shared" si="12"/>
        <v>2.5466922043010758</v>
      </c>
      <c r="W23" s="86">
        <f t="shared" si="12"/>
        <v>2.8786956993548394</v>
      </c>
      <c r="X23" s="85">
        <f t="shared" si="12"/>
        <v>5.8914721102150551</v>
      </c>
    </row>
    <row r="24" spans="1:24" x14ac:dyDescent="0.2">
      <c r="A24" s="73" t="s">
        <v>21</v>
      </c>
      <c r="B24" s="72">
        <v>18</v>
      </c>
      <c r="C24" s="71">
        <v>2</v>
      </c>
      <c r="D24" s="70">
        <f t="shared" ref="D24:X24" si="13">D8*43560/86400/28</f>
        <v>7.5354910714285719</v>
      </c>
      <c r="E24" s="67">
        <f t="shared" si="13"/>
        <v>13.04046912688492</v>
      </c>
      <c r="F24" s="67">
        <f t="shared" si="13"/>
        <v>17.620579985119047</v>
      </c>
      <c r="G24" s="66">
        <f t="shared" si="13"/>
        <v>14.523376116071432</v>
      </c>
      <c r="H24" s="65">
        <f t="shared" si="13"/>
        <v>-3.0972038690476187</v>
      </c>
      <c r="I24" s="64">
        <f t="shared" si="13"/>
        <v>1.4829069891865081</v>
      </c>
      <c r="J24" s="69">
        <f t="shared" si="13"/>
        <v>6.9878850446428586</v>
      </c>
      <c r="K24" s="70">
        <f t="shared" si="13"/>
        <v>7.0605840773809527</v>
      </c>
      <c r="L24" s="67">
        <f t="shared" si="13"/>
        <v>9.4952870645089291</v>
      </c>
      <c r="M24" s="67">
        <f t="shared" si="13"/>
        <v>12.921731646825398</v>
      </c>
      <c r="N24" s="66">
        <f t="shared" si="13"/>
        <v>14.200379340277779</v>
      </c>
      <c r="O24" s="65">
        <f t="shared" si="13"/>
        <v>1.2786476934523798</v>
      </c>
      <c r="P24" s="64">
        <f t="shared" si="13"/>
        <v>4.7050922757688491</v>
      </c>
      <c r="Q24" s="69">
        <f t="shared" si="13"/>
        <v>7.1397952628968264</v>
      </c>
      <c r="R24" s="68">
        <f t="shared" si="13"/>
        <v>6.7252232142857142</v>
      </c>
      <c r="S24" s="67">
        <f t="shared" si="13"/>
        <v>10.204994472291665</v>
      </c>
      <c r="T24" s="67">
        <f t="shared" si="13"/>
        <v>12.503513392857144</v>
      </c>
      <c r="U24" s="66">
        <f t="shared" si="13"/>
        <v>11.516427083333335</v>
      </c>
      <c r="V24" s="65">
        <f t="shared" si="13"/>
        <v>-0.98708630952381038</v>
      </c>
      <c r="W24" s="64">
        <f t="shared" si="13"/>
        <v>1.3114326110416685</v>
      </c>
      <c r="X24" s="63">
        <f t="shared" si="13"/>
        <v>4.79120386904762</v>
      </c>
    </row>
    <row r="25" spans="1:24" x14ac:dyDescent="0.2">
      <c r="A25" s="84" t="s">
        <v>20</v>
      </c>
      <c r="B25" s="83">
        <v>18</v>
      </c>
      <c r="C25" s="82">
        <v>2</v>
      </c>
      <c r="D25" s="81">
        <f t="shared" ref="D25:X25" si="14">D9*43560/86400/31</f>
        <v>12.242305107526882</v>
      </c>
      <c r="E25" s="78">
        <f t="shared" si="14"/>
        <v>13.650100133073479</v>
      </c>
      <c r="F25" s="78">
        <f t="shared" si="14"/>
        <v>17.023472110215053</v>
      </c>
      <c r="G25" s="77">
        <f t="shared" si="14"/>
        <v>14.621239919354839</v>
      </c>
      <c r="H25" s="76">
        <f t="shared" si="14"/>
        <v>-2.4022321908602167</v>
      </c>
      <c r="I25" s="75">
        <f t="shared" si="14"/>
        <v>0.97113978628135944</v>
      </c>
      <c r="J25" s="80">
        <f t="shared" si="14"/>
        <v>2.378934811827957</v>
      </c>
      <c r="K25" s="81">
        <f t="shared" si="14"/>
        <v>10.615961021505376</v>
      </c>
      <c r="L25" s="78">
        <f t="shared" si="14"/>
        <v>10.431489950779568</v>
      </c>
      <c r="M25" s="78">
        <f t="shared" si="14"/>
        <v>9.9176088709677419</v>
      </c>
      <c r="N25" s="77">
        <f t="shared" si="14"/>
        <v>17.55783456541219</v>
      </c>
      <c r="O25" s="76">
        <f t="shared" si="14"/>
        <v>7.6402256944444442</v>
      </c>
      <c r="P25" s="75">
        <f t="shared" si="14"/>
        <v>7.1263446146326173</v>
      </c>
      <c r="Q25" s="80">
        <f t="shared" si="14"/>
        <v>6.9418735439068096</v>
      </c>
      <c r="R25" s="79">
        <f t="shared" si="14"/>
        <v>10.676948924731182</v>
      </c>
      <c r="S25" s="78">
        <f t="shared" si="14"/>
        <v>11.149026219005377</v>
      </c>
      <c r="T25" s="78">
        <f t="shared" si="14"/>
        <v>12.105692204301073</v>
      </c>
      <c r="U25" s="77">
        <f t="shared" si="14"/>
        <v>14.079260752688173</v>
      </c>
      <c r="V25" s="76">
        <f t="shared" si="14"/>
        <v>1.9735685483870973</v>
      </c>
      <c r="W25" s="75">
        <f t="shared" si="14"/>
        <v>2.930234533682794</v>
      </c>
      <c r="X25" s="74">
        <f t="shared" si="14"/>
        <v>3.4023118279569879</v>
      </c>
    </row>
    <row r="26" spans="1:24" x14ac:dyDescent="0.2">
      <c r="A26" s="61" t="s">
        <v>19</v>
      </c>
      <c r="B26" s="60">
        <v>18</v>
      </c>
      <c r="C26" s="59">
        <v>2</v>
      </c>
      <c r="D26" s="58">
        <f t="shared" ref="D26:X26" si="15">D10*43560/86400/30</f>
        <v>21.386119791666665</v>
      </c>
      <c r="E26" s="55">
        <f t="shared" si="15"/>
        <v>21.32421067160185</v>
      </c>
      <c r="F26" s="55">
        <f t="shared" si="15"/>
        <v>27.652659374999995</v>
      </c>
      <c r="G26" s="54">
        <f t="shared" si="15"/>
        <v>21.92994756944444</v>
      </c>
      <c r="H26" s="53">
        <f t="shared" si="15"/>
        <v>-5.7227118055555577</v>
      </c>
      <c r="I26" s="52">
        <f t="shared" si="15"/>
        <v>0.60573689784259022</v>
      </c>
      <c r="J26" s="57">
        <f t="shared" si="15"/>
        <v>0.54382777777777613</v>
      </c>
      <c r="K26" s="58">
        <f t="shared" si="15"/>
        <v>16.636449652777777</v>
      </c>
      <c r="L26" s="55">
        <f t="shared" si="15"/>
        <v>16.432294129472222</v>
      </c>
      <c r="M26" s="55">
        <f t="shared" si="15"/>
        <v>19.088548263888885</v>
      </c>
      <c r="N26" s="54">
        <f t="shared" si="15"/>
        <v>24.29960092592593</v>
      </c>
      <c r="O26" s="53">
        <f t="shared" si="15"/>
        <v>5.2110526620370443</v>
      </c>
      <c r="P26" s="52">
        <f t="shared" si="15"/>
        <v>7.8673067964537076</v>
      </c>
      <c r="Q26" s="57">
        <f t="shared" si="15"/>
        <v>7.663151273148153</v>
      </c>
      <c r="R26" s="56">
        <f t="shared" si="15"/>
        <v>28.217578124999999</v>
      </c>
      <c r="S26" s="55">
        <f t="shared" si="15"/>
        <v>19.219656256013884</v>
      </c>
      <c r="T26" s="55">
        <f t="shared" si="15"/>
        <v>21.127230208333334</v>
      </c>
      <c r="U26" s="54">
        <f t="shared" si="15"/>
        <v>25.16484895833333</v>
      </c>
      <c r="V26" s="53">
        <f t="shared" si="15"/>
        <v>4.0376187499999983</v>
      </c>
      <c r="W26" s="52">
        <f t="shared" si="15"/>
        <v>5.9451927023194449</v>
      </c>
      <c r="X26" s="51">
        <f t="shared" si="15"/>
        <v>-3.0527291666666678</v>
      </c>
    </row>
    <row r="27" spans="1:24" x14ac:dyDescent="0.2">
      <c r="A27" s="73" t="s">
        <v>18</v>
      </c>
      <c r="B27" s="72">
        <v>18</v>
      </c>
      <c r="C27" s="71">
        <v>2</v>
      </c>
      <c r="D27" s="70">
        <f t="shared" ref="D27:X27" si="16">D11*43560/86400/31</f>
        <v>84.335292338709678</v>
      </c>
      <c r="E27" s="67">
        <f t="shared" si="16"/>
        <v>64.93835192181453</v>
      </c>
      <c r="F27" s="67">
        <f t="shared" si="16"/>
        <v>48.777921706989254</v>
      </c>
      <c r="G27" s="66">
        <f t="shared" si="16"/>
        <v>100.72046505376345</v>
      </c>
      <c r="H27" s="65">
        <f t="shared" si="16"/>
        <v>51.942543346774208</v>
      </c>
      <c r="I27" s="64">
        <f t="shared" si="16"/>
        <v>35.782113131948933</v>
      </c>
      <c r="J27" s="69">
        <f t="shared" si="16"/>
        <v>16.385172715053773</v>
      </c>
      <c r="K27" s="70">
        <f t="shared" si="16"/>
        <v>100.17439292114696</v>
      </c>
      <c r="L27" s="67">
        <f t="shared" si="16"/>
        <v>40.331092523481182</v>
      </c>
      <c r="M27" s="67">
        <f t="shared" si="16"/>
        <v>42.516388552867383</v>
      </c>
      <c r="N27" s="66">
        <f t="shared" si="16"/>
        <v>92.804424955197121</v>
      </c>
      <c r="O27" s="65">
        <f t="shared" si="16"/>
        <v>50.28803640232973</v>
      </c>
      <c r="P27" s="64">
        <f t="shared" si="16"/>
        <v>52.473332431715932</v>
      </c>
      <c r="Q27" s="69">
        <f t="shared" si="16"/>
        <v>-7.3699679659498383</v>
      </c>
      <c r="R27" s="68">
        <f t="shared" si="16"/>
        <v>112.64018481182796</v>
      </c>
      <c r="S27" s="67">
        <f t="shared" si="16"/>
        <v>37.11277559616039</v>
      </c>
      <c r="T27" s="67">
        <f t="shared" si="16"/>
        <v>40.121705309139791</v>
      </c>
      <c r="U27" s="66">
        <f t="shared" si="16"/>
        <v>94.085794354838697</v>
      </c>
      <c r="V27" s="65">
        <f t="shared" si="16"/>
        <v>53.964089045698913</v>
      </c>
      <c r="W27" s="64">
        <f t="shared" si="16"/>
        <v>56.973018758678322</v>
      </c>
      <c r="X27" s="63">
        <f t="shared" si="16"/>
        <v>-18.554390456989257</v>
      </c>
    </row>
    <row r="28" spans="1:24" x14ac:dyDescent="0.2">
      <c r="A28" s="73" t="s">
        <v>17</v>
      </c>
      <c r="B28" s="72">
        <v>18</v>
      </c>
      <c r="C28" s="71">
        <v>2</v>
      </c>
      <c r="D28" s="70">
        <f t="shared" ref="D28:X28" si="17">D12*43560/86400/30</f>
        <v>213.58180555555555</v>
      </c>
      <c r="E28" s="67">
        <f t="shared" si="17"/>
        <v>147.60325338152779</v>
      </c>
      <c r="F28" s="67">
        <f t="shared" si="17"/>
        <v>119.88894270833333</v>
      </c>
      <c r="G28" s="66">
        <f t="shared" si="17"/>
        <v>199.97434722222224</v>
      </c>
      <c r="H28" s="65">
        <f t="shared" si="17"/>
        <v>80.085404513888918</v>
      </c>
      <c r="I28" s="64">
        <f t="shared" si="17"/>
        <v>52.371093840694449</v>
      </c>
      <c r="J28" s="69">
        <f t="shared" si="17"/>
        <v>-13.607458333333316</v>
      </c>
      <c r="K28" s="70">
        <f t="shared" si="17"/>
        <v>185.94927083333332</v>
      </c>
      <c r="L28" s="67">
        <f t="shared" si="17"/>
        <v>94.388221600291672</v>
      </c>
      <c r="M28" s="67">
        <f t="shared" si="17"/>
        <v>76.821863657407405</v>
      </c>
      <c r="N28" s="66">
        <f t="shared" si="17"/>
        <v>158.76816134259258</v>
      </c>
      <c r="O28" s="65">
        <f t="shared" si="17"/>
        <v>81.946297685185172</v>
      </c>
      <c r="P28" s="64">
        <f t="shared" si="17"/>
        <v>64.379939742300905</v>
      </c>
      <c r="Q28" s="69">
        <f t="shared" si="17"/>
        <v>-27.181109490740756</v>
      </c>
      <c r="R28" s="68">
        <f t="shared" si="17"/>
        <v>127.97430555555555</v>
      </c>
      <c r="S28" s="67">
        <f t="shared" si="17"/>
        <v>68.276074128217573</v>
      </c>
      <c r="T28" s="67">
        <f t="shared" si="17"/>
        <v>56.525948263888885</v>
      </c>
      <c r="U28" s="66">
        <f t="shared" si="17"/>
        <v>114.81412708333332</v>
      </c>
      <c r="V28" s="65">
        <f t="shared" si="17"/>
        <v>58.288178819444418</v>
      </c>
      <c r="W28" s="64">
        <f t="shared" si="17"/>
        <v>46.538052955115738</v>
      </c>
      <c r="X28" s="63">
        <f t="shared" si="17"/>
        <v>-13.160178472222237</v>
      </c>
    </row>
    <row r="29" spans="1:24" x14ac:dyDescent="0.2">
      <c r="A29" s="73" t="s">
        <v>16</v>
      </c>
      <c r="B29" s="72">
        <v>18</v>
      </c>
      <c r="C29" s="71">
        <v>2</v>
      </c>
      <c r="D29" s="70">
        <f t="shared" ref="D29:X29" si="18">D13*43560/86400/31</f>
        <v>176.38108198924729</v>
      </c>
      <c r="E29" s="67">
        <f t="shared" si="18"/>
        <v>117.54337719085125</v>
      </c>
      <c r="F29" s="67">
        <f t="shared" si="18"/>
        <v>140.88258501344089</v>
      </c>
      <c r="G29" s="66">
        <f t="shared" si="18"/>
        <v>190.83749193548388</v>
      </c>
      <c r="H29" s="65">
        <f t="shared" si="18"/>
        <v>49.954906922043008</v>
      </c>
      <c r="I29" s="64">
        <f t="shared" si="18"/>
        <v>73.294114744632637</v>
      </c>
      <c r="J29" s="69">
        <f t="shared" si="18"/>
        <v>14.456409946236578</v>
      </c>
      <c r="K29" s="70">
        <f t="shared" si="18"/>
        <v>120.8360103046595</v>
      </c>
      <c r="L29" s="67">
        <f t="shared" si="18"/>
        <v>119.52697337935484</v>
      </c>
      <c r="M29" s="67">
        <f t="shared" si="18"/>
        <v>98.279349686379931</v>
      </c>
      <c r="N29" s="66">
        <f t="shared" si="18"/>
        <v>149.63650403225807</v>
      </c>
      <c r="O29" s="65">
        <f t="shared" si="18"/>
        <v>51.357154345878151</v>
      </c>
      <c r="P29" s="64">
        <f t="shared" si="18"/>
        <v>30.109530652903238</v>
      </c>
      <c r="Q29" s="69">
        <f t="shared" si="18"/>
        <v>28.800493727598575</v>
      </c>
      <c r="R29" s="68">
        <f t="shared" si="18"/>
        <v>64.850470430107521</v>
      </c>
      <c r="S29" s="67">
        <f t="shared" si="18"/>
        <v>99.866935152692633</v>
      </c>
      <c r="T29" s="67">
        <f t="shared" si="18"/>
        <v>86.475439180107514</v>
      </c>
      <c r="U29" s="66">
        <f t="shared" si="18"/>
        <v>101.578686827957</v>
      </c>
      <c r="V29" s="65">
        <f t="shared" si="18"/>
        <v>15.103247647849468</v>
      </c>
      <c r="W29" s="64">
        <f t="shared" si="18"/>
        <v>1.711751675264362</v>
      </c>
      <c r="X29" s="63">
        <f t="shared" si="18"/>
        <v>36.728216397849465</v>
      </c>
    </row>
    <row r="30" spans="1:24" x14ac:dyDescent="0.2">
      <c r="A30" s="73" t="s">
        <v>15</v>
      </c>
      <c r="B30" s="72">
        <v>18</v>
      </c>
      <c r="C30" s="71">
        <v>2</v>
      </c>
      <c r="D30" s="70">
        <f t="shared" ref="D30:X30" si="19">D14*43560/86400/31</f>
        <v>61.999082661290316</v>
      </c>
      <c r="E30" s="67">
        <f t="shared" si="19"/>
        <v>89.879306154059137</v>
      </c>
      <c r="F30" s="67">
        <f t="shared" si="19"/>
        <v>112.50759711021506</v>
      </c>
      <c r="G30" s="66">
        <f t="shared" si="19"/>
        <v>135.90003595430105</v>
      </c>
      <c r="H30" s="65">
        <f t="shared" si="19"/>
        <v>23.392438844086012</v>
      </c>
      <c r="I30" s="64">
        <f t="shared" si="19"/>
        <v>46.020729800241931</v>
      </c>
      <c r="J30" s="69">
        <f t="shared" si="19"/>
        <v>73.900953293010744</v>
      </c>
      <c r="K30" s="70">
        <f t="shared" si="19"/>
        <v>45.698235887096779</v>
      </c>
      <c r="L30" s="67">
        <f t="shared" si="19"/>
        <v>97.975078894946236</v>
      </c>
      <c r="M30" s="67">
        <f t="shared" si="19"/>
        <v>91.093795586917565</v>
      </c>
      <c r="N30" s="66">
        <f t="shared" si="19"/>
        <v>127.65041913082439</v>
      </c>
      <c r="O30" s="65">
        <f t="shared" si="19"/>
        <v>36.556623543906817</v>
      </c>
      <c r="P30" s="64">
        <f t="shared" si="19"/>
        <v>29.675340235878146</v>
      </c>
      <c r="Q30" s="69">
        <f t="shared" si="19"/>
        <v>81.952183243727603</v>
      </c>
      <c r="R30" s="68">
        <f t="shared" si="19"/>
        <v>30.876955645161289</v>
      </c>
      <c r="S30" s="67">
        <f t="shared" si="19"/>
        <v>83.180169997813621</v>
      </c>
      <c r="T30" s="67">
        <f t="shared" si="19"/>
        <v>99.093267137096774</v>
      </c>
      <c r="U30" s="66">
        <f t="shared" si="19"/>
        <v>86.552283938172039</v>
      </c>
      <c r="V30" s="65">
        <f t="shared" si="19"/>
        <v>-12.540983198924728</v>
      </c>
      <c r="W30" s="64">
        <f t="shared" si="19"/>
        <v>3.3721139403584175</v>
      </c>
      <c r="X30" s="63">
        <f t="shared" si="19"/>
        <v>55.67532829301075</v>
      </c>
    </row>
    <row r="31" spans="1:24" x14ac:dyDescent="0.2">
      <c r="A31" s="50" t="s">
        <v>14</v>
      </c>
      <c r="B31" s="49">
        <v>18</v>
      </c>
      <c r="C31" s="48">
        <v>2</v>
      </c>
      <c r="D31" s="47">
        <f t="shared" ref="D31:X31" si="20">D15*43560/86400/30</f>
        <v>32.229904513888897</v>
      </c>
      <c r="E31" s="44">
        <f t="shared" si="20"/>
        <v>51.606416490953713</v>
      </c>
      <c r="F31" s="44">
        <f t="shared" si="20"/>
        <v>47.950451388888887</v>
      </c>
      <c r="G31" s="43">
        <f t="shared" si="20"/>
        <v>138.13918784722225</v>
      </c>
      <c r="H31" s="42">
        <f t="shared" si="20"/>
        <v>90.188736458333352</v>
      </c>
      <c r="I31" s="41">
        <f t="shared" si="20"/>
        <v>86.532771356268512</v>
      </c>
      <c r="J31" s="46">
        <f t="shared" si="20"/>
        <v>105.90928333333335</v>
      </c>
      <c r="K31" s="47">
        <f t="shared" si="20"/>
        <v>27.413572337962957</v>
      </c>
      <c r="L31" s="44">
        <f t="shared" si="20"/>
        <v>40.649341617958335</v>
      </c>
      <c r="M31" s="44">
        <f t="shared" si="20"/>
        <v>41.032654513888886</v>
      </c>
      <c r="N31" s="43">
        <f t="shared" si="20"/>
        <v>126.65705810185187</v>
      </c>
      <c r="O31" s="42">
        <f t="shared" si="20"/>
        <v>85.624403587962973</v>
      </c>
      <c r="P31" s="41">
        <f t="shared" si="20"/>
        <v>86.007716483893546</v>
      </c>
      <c r="Q31" s="46">
        <f t="shared" si="20"/>
        <v>99.243485763888913</v>
      </c>
      <c r="R31" s="45">
        <f t="shared" si="20"/>
        <v>19.059390624999999</v>
      </c>
      <c r="S31" s="44">
        <f t="shared" si="20"/>
        <v>24.280097959384261</v>
      </c>
      <c r="T31" s="44">
        <f t="shared" si="20"/>
        <v>41.367253125000005</v>
      </c>
      <c r="U31" s="43">
        <f t="shared" si="20"/>
        <v>47.358559722222232</v>
      </c>
      <c r="V31" s="42">
        <f t="shared" si="20"/>
        <v>5.9913065972222244</v>
      </c>
      <c r="W31" s="41">
        <f t="shared" si="20"/>
        <v>23.078461762837964</v>
      </c>
      <c r="X31" s="40">
        <f t="shared" si="20"/>
        <v>28.299169097222226</v>
      </c>
    </row>
    <row r="32" spans="1:24" x14ac:dyDescent="0.2">
      <c r="A32" s="62" t="s">
        <v>13</v>
      </c>
      <c r="B32" s="27">
        <v>18</v>
      </c>
      <c r="C32" s="26">
        <v>2</v>
      </c>
      <c r="D32" s="25">
        <f t="shared" ref="D32:X32" si="21">D16*43560/86400/31</f>
        <v>24.367106854838706</v>
      </c>
      <c r="E32" s="22">
        <f t="shared" si="21"/>
        <v>25.201061618234775</v>
      </c>
      <c r="F32" s="22">
        <f t="shared" si="21"/>
        <v>37.286743615591398</v>
      </c>
      <c r="G32" s="21">
        <f t="shared" si="21"/>
        <v>119.04070262096775</v>
      </c>
      <c r="H32" s="20">
        <f t="shared" si="21"/>
        <v>81.753959005376331</v>
      </c>
      <c r="I32" s="19">
        <f t="shared" si="21"/>
        <v>93.839641002732975</v>
      </c>
      <c r="J32" s="24">
        <f t="shared" si="21"/>
        <v>94.67359576612904</v>
      </c>
      <c r="K32" s="25">
        <f t="shared" si="21"/>
        <v>23.26688508064516</v>
      </c>
      <c r="L32" s="22">
        <f t="shared" si="21"/>
        <v>18.943890031975808</v>
      </c>
      <c r="M32" s="22">
        <f t="shared" si="21"/>
        <v>28.718336245519712</v>
      </c>
      <c r="N32" s="21">
        <f t="shared" si="21"/>
        <v>123.81758691756274</v>
      </c>
      <c r="O32" s="20">
        <f t="shared" si="21"/>
        <v>95.099250672043013</v>
      </c>
      <c r="P32" s="19">
        <f t="shared" si="21"/>
        <v>104.87369688558691</v>
      </c>
      <c r="Q32" s="24">
        <f t="shared" si="21"/>
        <v>100.55070183691757</v>
      </c>
      <c r="R32" s="23">
        <f t="shared" si="21"/>
        <v>19.606391129032257</v>
      </c>
      <c r="S32" s="22">
        <f t="shared" si="21"/>
        <v>20.239343875725808</v>
      </c>
      <c r="T32" s="22">
        <f t="shared" si="21"/>
        <v>27.389992607526882</v>
      </c>
      <c r="U32" s="21">
        <f t="shared" si="21"/>
        <v>40.888445228494618</v>
      </c>
      <c r="V32" s="20">
        <f t="shared" si="21"/>
        <v>13.498452620967736</v>
      </c>
      <c r="W32" s="19">
        <f t="shared" si="21"/>
        <v>20.649101352768813</v>
      </c>
      <c r="X32" s="18">
        <f t="shared" si="21"/>
        <v>21.282054099462361</v>
      </c>
    </row>
    <row r="33" spans="1:24" x14ac:dyDescent="0.2">
      <c r="A33" s="61" t="s">
        <v>12</v>
      </c>
      <c r="B33" s="60">
        <v>18</v>
      </c>
      <c r="C33" s="59">
        <v>2</v>
      </c>
      <c r="D33" s="58">
        <f t="shared" ref="D33:X33" si="22">D17*43560/86400/30</f>
        <v>22.032083333333333</v>
      </c>
      <c r="E33" s="55">
        <f t="shared" si="22"/>
        <v>17.498212744018517</v>
      </c>
      <c r="F33" s="55">
        <f t="shared" si="22"/>
        <v>19.84857951388889</v>
      </c>
      <c r="G33" s="54">
        <f t="shared" si="22"/>
        <v>47.785967013888893</v>
      </c>
      <c r="H33" s="53">
        <f t="shared" si="22"/>
        <v>27.937387500000003</v>
      </c>
      <c r="I33" s="52">
        <f t="shared" si="22"/>
        <v>30.287754269870373</v>
      </c>
      <c r="J33" s="57">
        <f t="shared" si="22"/>
        <v>25.753883680555557</v>
      </c>
      <c r="K33" s="58">
        <f t="shared" si="22"/>
        <v>19.345995370370371</v>
      </c>
      <c r="L33" s="55">
        <f t="shared" si="22"/>
        <v>18.944474586888891</v>
      </c>
      <c r="M33" s="55">
        <f t="shared" si="22"/>
        <v>20.140393981481484</v>
      </c>
      <c r="N33" s="54">
        <f t="shared" si="22"/>
        <v>42.444405208333343</v>
      </c>
      <c r="O33" s="53">
        <f t="shared" si="22"/>
        <v>22.304011226851863</v>
      </c>
      <c r="P33" s="52">
        <f t="shared" si="22"/>
        <v>23.499930621444452</v>
      </c>
      <c r="Q33" s="57">
        <f t="shared" si="22"/>
        <v>23.098409837962972</v>
      </c>
      <c r="R33" s="56">
        <f t="shared" si="22"/>
        <v>16.94840277777778</v>
      </c>
      <c r="S33" s="55">
        <f t="shared" si="22"/>
        <v>20.888210907768521</v>
      </c>
      <c r="T33" s="55">
        <f t="shared" si="22"/>
        <v>19.102454861111109</v>
      </c>
      <c r="U33" s="54">
        <f t="shared" si="22"/>
        <v>30.186727083333331</v>
      </c>
      <c r="V33" s="53">
        <f t="shared" si="22"/>
        <v>11.084272222222221</v>
      </c>
      <c r="W33" s="52">
        <f t="shared" si="22"/>
        <v>9.2985161755648083</v>
      </c>
      <c r="X33" s="51">
        <f t="shared" si="22"/>
        <v>13.238324305555553</v>
      </c>
    </row>
    <row r="34" spans="1:24" ht="13.5" thickBot="1" x14ac:dyDescent="0.25">
      <c r="A34" s="50" t="s">
        <v>11</v>
      </c>
      <c r="B34" s="49">
        <v>18</v>
      </c>
      <c r="C34" s="48">
        <v>2</v>
      </c>
      <c r="D34" s="47">
        <f t="shared" ref="D34:X34" si="23">D18*43560/86400/31</f>
        <v>12.437872983870969</v>
      </c>
      <c r="E34" s="44">
        <f t="shared" si="23"/>
        <v>12.66450926908602</v>
      </c>
      <c r="F34" s="44">
        <f t="shared" si="23"/>
        <v>16.778910618279571</v>
      </c>
      <c r="G34" s="43">
        <f t="shared" si="23"/>
        <v>24.29070934139785</v>
      </c>
      <c r="H34" s="42">
        <f t="shared" si="23"/>
        <v>7.5117987231182823</v>
      </c>
      <c r="I34" s="41">
        <f t="shared" si="23"/>
        <v>11.62620007231183</v>
      </c>
      <c r="J34" s="46">
        <f t="shared" si="23"/>
        <v>11.852836357526883</v>
      </c>
      <c r="K34" s="47">
        <f t="shared" si="23"/>
        <v>12.38054435483871</v>
      </c>
      <c r="L34" s="44">
        <f t="shared" si="23"/>
        <v>15.402220396129032</v>
      </c>
      <c r="M34" s="44">
        <f t="shared" si="23"/>
        <v>15.837392921146957</v>
      </c>
      <c r="N34" s="43">
        <f t="shared" si="23"/>
        <v>22.349735439068102</v>
      </c>
      <c r="O34" s="42">
        <f t="shared" si="23"/>
        <v>6.5123425179211418</v>
      </c>
      <c r="P34" s="41">
        <f t="shared" si="23"/>
        <v>6.9475150429390684</v>
      </c>
      <c r="Q34" s="46">
        <f t="shared" si="23"/>
        <v>9.96919108422939</v>
      </c>
      <c r="R34" s="45">
        <f t="shared" si="23"/>
        <v>11.336431451612901</v>
      </c>
      <c r="S34" s="44">
        <f t="shared" si="23"/>
        <v>15.848808619525084</v>
      </c>
      <c r="T34" s="44">
        <f t="shared" si="23"/>
        <v>15.313371303763439</v>
      </c>
      <c r="U34" s="43">
        <f t="shared" si="23"/>
        <v>18.716252352150537</v>
      </c>
      <c r="V34" s="42">
        <f t="shared" si="23"/>
        <v>3.4028810483870986</v>
      </c>
      <c r="W34" s="41">
        <f t="shared" si="23"/>
        <v>2.8674437326254547</v>
      </c>
      <c r="X34" s="40">
        <f t="shared" si="23"/>
        <v>7.379820900537637</v>
      </c>
    </row>
    <row r="35" spans="1:24" x14ac:dyDescent="0.2">
      <c r="A35" s="39" t="s">
        <v>10</v>
      </c>
      <c r="B35" s="38">
        <f>AVERAGE(B23:B34)</f>
        <v>18</v>
      </c>
      <c r="C35" s="37">
        <f>AVERAGE(C23:C34)</f>
        <v>2</v>
      </c>
      <c r="D35" s="36">
        <f t="shared" ref="D35:X35" si="24">D19*43560/86400/365</f>
        <v>56.769581050228318</v>
      </c>
      <c r="E35" s="33">
        <f t="shared" si="24"/>
        <v>49.31570844712747</v>
      </c>
      <c r="F35" s="33">
        <f t="shared" si="24"/>
        <v>52.092678966894979</v>
      </c>
      <c r="G35" s="32">
        <f t="shared" si="24"/>
        <v>86.35070382420092</v>
      </c>
      <c r="H35" s="31">
        <f t="shared" si="24"/>
        <v>34.258024857305941</v>
      </c>
      <c r="I35" s="30">
        <f t="shared" si="24"/>
        <v>37.034995377073443</v>
      </c>
      <c r="J35" s="35">
        <f t="shared" si="24"/>
        <v>29.581122773972616</v>
      </c>
      <c r="K35" s="36">
        <f t="shared" si="24"/>
        <v>48.276600028538816</v>
      </c>
      <c r="L35" s="33">
        <f t="shared" si="24"/>
        <v>41.367875475327637</v>
      </c>
      <c r="M35" s="33">
        <f t="shared" si="24"/>
        <v>39.487719216133947</v>
      </c>
      <c r="N35" s="32">
        <f t="shared" si="24"/>
        <v>76.618509912480974</v>
      </c>
      <c r="O35" s="31">
        <f t="shared" si="24"/>
        <v>37.130790696347034</v>
      </c>
      <c r="P35" s="30">
        <f t="shared" si="24"/>
        <v>35.250634437153352</v>
      </c>
      <c r="Q35" s="35">
        <f t="shared" si="24"/>
        <v>28.341909883942161</v>
      </c>
      <c r="R35" s="34">
        <f t="shared" si="24"/>
        <v>38.205888127853875</v>
      </c>
      <c r="S35" s="33">
        <f t="shared" si="24"/>
        <v>35.313999136413614</v>
      </c>
      <c r="T35" s="33">
        <f t="shared" si="24"/>
        <v>37.080001084474887</v>
      </c>
      <c r="U35" s="32">
        <f t="shared" si="24"/>
        <v>50.150656592465744</v>
      </c>
      <c r="V35" s="31">
        <f t="shared" si="24"/>
        <v>13.070655507990864</v>
      </c>
      <c r="W35" s="30">
        <f t="shared" si="24"/>
        <v>14.836657456052134</v>
      </c>
      <c r="X35" s="29">
        <f t="shared" si="24"/>
        <v>11.944768464611871</v>
      </c>
    </row>
    <row r="36" spans="1:24" x14ac:dyDescent="0.2">
      <c r="A36" s="28" t="s">
        <v>9</v>
      </c>
      <c r="B36" s="27">
        <f>AVERAGE(B26:B31)</f>
        <v>18</v>
      </c>
      <c r="C36" s="26">
        <f>AVERAGE(C26:C31)</f>
        <v>2</v>
      </c>
      <c r="D36" s="25">
        <f t="shared" ref="D36:X36" si="25">D20*43560/86400/183</f>
        <v>98.470568647540986</v>
      </c>
      <c r="E36" s="22">
        <f t="shared" si="25"/>
        <v>82.290756883010786</v>
      </c>
      <c r="F36" s="22">
        <f t="shared" si="25"/>
        <v>83.234824168943547</v>
      </c>
      <c r="G36" s="21">
        <f t="shared" si="25"/>
        <v>131.43443858151184</v>
      </c>
      <c r="H36" s="20">
        <f t="shared" si="25"/>
        <v>48.199614412568302</v>
      </c>
      <c r="I36" s="19">
        <f t="shared" si="25"/>
        <v>49.143681698501076</v>
      </c>
      <c r="J36" s="24">
        <f t="shared" si="25"/>
        <v>32.963869933970862</v>
      </c>
      <c r="K36" s="25">
        <f t="shared" si="25"/>
        <v>82.88495408318154</v>
      </c>
      <c r="L36" s="22">
        <f t="shared" si="25"/>
        <v>68.507777099250916</v>
      </c>
      <c r="M36" s="22">
        <f t="shared" si="25"/>
        <v>61.731516621129316</v>
      </c>
      <c r="N36" s="21">
        <f t="shared" si="25"/>
        <v>113.467630616272</v>
      </c>
      <c r="O36" s="20">
        <f t="shared" si="25"/>
        <v>51.736113995142688</v>
      </c>
      <c r="P36" s="19">
        <f t="shared" si="25"/>
        <v>44.959853517021102</v>
      </c>
      <c r="Q36" s="24">
        <f t="shared" si="25"/>
        <v>30.582676533090471</v>
      </c>
      <c r="R36" s="23">
        <f t="shared" si="25"/>
        <v>64.026962659380686</v>
      </c>
      <c r="S36" s="22">
        <f t="shared" si="25"/>
        <v>55.618749472432441</v>
      </c>
      <c r="T36" s="22">
        <f t="shared" si="25"/>
        <v>57.74325523679417</v>
      </c>
      <c r="U36" s="21">
        <f t="shared" si="25"/>
        <v>78.518283014571935</v>
      </c>
      <c r="V36" s="20">
        <f t="shared" si="25"/>
        <v>20.775027777777776</v>
      </c>
      <c r="W36" s="19">
        <f t="shared" si="25"/>
        <v>22.899533542139505</v>
      </c>
      <c r="X36" s="18">
        <f t="shared" si="25"/>
        <v>14.491320355191251</v>
      </c>
    </row>
    <row r="37" spans="1:24" ht="13.5" thickBot="1" x14ac:dyDescent="0.25">
      <c r="A37" s="17" t="s">
        <v>8</v>
      </c>
      <c r="B37" s="16">
        <f>AVERAGE(B32:B34,B23:B25)</f>
        <v>18</v>
      </c>
      <c r="C37" s="15">
        <f>AVERAGE(C32:C34,C23:C25)</f>
        <v>2</v>
      </c>
      <c r="D37" s="14">
        <f t="shared" ref="D37:X37" si="26">D21*43560/86400/182</f>
        <v>14.839467147435895</v>
      </c>
      <c r="E37" s="11">
        <f t="shared" si="26"/>
        <v>16.159478426431622</v>
      </c>
      <c r="F37" s="11">
        <f t="shared" si="26"/>
        <v>20.779423076923081</v>
      </c>
      <c r="G37" s="10">
        <f t="shared" si="26"/>
        <v>41.019256238553119</v>
      </c>
      <c r="H37" s="9">
        <f t="shared" si="26"/>
        <v>20.239833161630035</v>
      </c>
      <c r="I37" s="8">
        <f t="shared" si="26"/>
        <v>24.859777812121493</v>
      </c>
      <c r="J37" s="13">
        <f t="shared" si="26"/>
        <v>26.179789091117218</v>
      </c>
      <c r="K37" s="14">
        <f t="shared" si="26"/>
        <v>13.478090182387056</v>
      </c>
      <c r="L37" s="11">
        <f t="shared" si="26"/>
        <v>14.078853512811355</v>
      </c>
      <c r="M37" s="11">
        <f t="shared" si="26"/>
        <v>17.121703144078143</v>
      </c>
      <c r="N37" s="10">
        <f t="shared" si="26"/>
        <v>39.566921512515258</v>
      </c>
      <c r="O37" s="9">
        <f t="shared" si="26"/>
        <v>22.445218368437118</v>
      </c>
      <c r="P37" s="8">
        <f t="shared" si="26"/>
        <v>25.488067999703912</v>
      </c>
      <c r="Q37" s="13">
        <f t="shared" si="26"/>
        <v>26.088831330128208</v>
      </c>
      <c r="R37" s="12">
        <f t="shared" si="26"/>
        <v>12.242939560439561</v>
      </c>
      <c r="S37" s="11">
        <f t="shared" si="26"/>
        <v>14.897684238108976</v>
      </c>
      <c r="T37" s="11">
        <f t="shared" si="26"/>
        <v>16.303212568681321</v>
      </c>
      <c r="U37" s="10">
        <f t="shared" si="26"/>
        <v>21.627164091117216</v>
      </c>
      <c r="V37" s="9">
        <f t="shared" si="26"/>
        <v>5.3239515224358964</v>
      </c>
      <c r="W37" s="8">
        <f t="shared" si="26"/>
        <v>6.7294798530082414</v>
      </c>
      <c r="X37" s="7">
        <f t="shared" si="26"/>
        <v>9.3842245306776544</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'481500'!$A$1</f>
        <v>&lt;SITE CATEGORY: PRIMARY/SECONDARY&gt;</v>
      </c>
      <c r="C1" s="129"/>
      <c r="D1" s="129"/>
      <c r="E1" s="129"/>
      <c r="F1" s="129"/>
      <c r="G1" s="129"/>
      <c r="H1" s="129"/>
      <c r="I1" s="129"/>
      <c r="J1" s="129"/>
      <c r="K1" s="129"/>
      <c r="L1" s="129"/>
      <c r="M1" s="129"/>
      <c r="N1" s="129"/>
      <c r="O1" s="129"/>
    </row>
    <row r="2" spans="2:15" ht="23.25" x14ac:dyDescent="0.35">
      <c r="B2" s="130" t="str">
        <f>'481500'!A2</f>
        <v>HYDROSS MODEL NODE — Mission Cr bl Mission A Canal (#481500)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selection activeCell="N19" sqref="N19:N21"/>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141</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c r="D7" s="92">
        <v>1731.5</v>
      </c>
      <c r="E7" s="89"/>
      <c r="F7" s="89">
        <v>1484.13</v>
      </c>
      <c r="G7" s="88">
        <v>2159</v>
      </c>
      <c r="H7" s="87">
        <f t="shared" ref="H7:H18" si="0">G7-F7</f>
        <v>674.86999999999989</v>
      </c>
      <c r="I7" s="86"/>
      <c r="J7" s="91">
        <f t="shared" ref="J7:J18" si="1">G7-D7</f>
        <v>427.5</v>
      </c>
      <c r="K7" s="92">
        <v>1284.1666666666667</v>
      </c>
      <c r="L7" s="89"/>
      <c r="M7" s="89">
        <v>1221.9824999999998</v>
      </c>
      <c r="N7" s="88">
        <v>1245.7391666666667</v>
      </c>
      <c r="O7" s="87">
        <f t="shared" ref="O7:O18" si="2">N7-M7</f>
        <v>23.756666666666888</v>
      </c>
      <c r="P7" s="86"/>
      <c r="Q7" s="91">
        <f t="shared" ref="Q7:Q18" si="3">N7-K7</f>
        <v>-38.427500000000009</v>
      </c>
      <c r="R7" s="90">
        <v>1135.75</v>
      </c>
      <c r="S7" s="89"/>
      <c r="T7" s="89">
        <v>1191.2124999999999</v>
      </c>
      <c r="U7" s="88">
        <v>1135.75</v>
      </c>
      <c r="V7" s="87">
        <f t="shared" ref="V7:V18" si="4">U7-T7</f>
        <v>-55.462499999999864</v>
      </c>
      <c r="W7" s="86"/>
      <c r="X7" s="85">
        <f t="shared" ref="X7:X18" si="5">U7-R7</f>
        <v>0</v>
      </c>
    </row>
    <row r="8" spans="1:25" x14ac:dyDescent="0.2">
      <c r="A8" s="73" t="s">
        <v>21</v>
      </c>
      <c r="B8" s="72"/>
      <c r="C8" s="71"/>
      <c r="D8" s="70">
        <v>1274</v>
      </c>
      <c r="E8" s="67"/>
      <c r="F8" s="67">
        <v>968.94749999999999</v>
      </c>
      <c r="G8" s="66">
        <v>1274</v>
      </c>
      <c r="H8" s="65">
        <f t="shared" si="0"/>
        <v>305.05250000000001</v>
      </c>
      <c r="I8" s="64"/>
      <c r="J8" s="69">
        <f t="shared" si="1"/>
        <v>0</v>
      </c>
      <c r="K8" s="70">
        <v>1201.0833333333333</v>
      </c>
      <c r="L8" s="67"/>
      <c r="M8" s="67">
        <v>1043.8116666666667</v>
      </c>
      <c r="N8" s="66">
        <v>1140.0383333333334</v>
      </c>
      <c r="O8" s="65">
        <f t="shared" si="2"/>
        <v>96.226666666666688</v>
      </c>
      <c r="P8" s="64"/>
      <c r="Q8" s="69">
        <f t="shared" si="3"/>
        <v>-61.044999999999845</v>
      </c>
      <c r="R8" s="68">
        <v>993.75</v>
      </c>
      <c r="S8" s="67"/>
      <c r="T8" s="67">
        <v>521.94749999999999</v>
      </c>
      <c r="U8" s="66">
        <v>993.75</v>
      </c>
      <c r="V8" s="65">
        <f t="shared" si="4"/>
        <v>471.80250000000001</v>
      </c>
      <c r="W8" s="64"/>
      <c r="X8" s="63">
        <f t="shared" si="5"/>
        <v>0</v>
      </c>
    </row>
    <row r="9" spans="1:25" x14ac:dyDescent="0.2">
      <c r="A9" s="84" t="s">
        <v>20</v>
      </c>
      <c r="B9" s="83"/>
      <c r="C9" s="82"/>
      <c r="D9" s="81">
        <v>1404.25</v>
      </c>
      <c r="E9" s="78"/>
      <c r="F9" s="78">
        <v>1238.1375</v>
      </c>
      <c r="G9" s="77">
        <v>2058.8000000000002</v>
      </c>
      <c r="H9" s="76">
        <f t="shared" si="0"/>
        <v>820.66250000000014</v>
      </c>
      <c r="I9" s="75"/>
      <c r="J9" s="80">
        <f t="shared" si="1"/>
        <v>654.55000000000018</v>
      </c>
      <c r="K9" s="81">
        <v>1417.4166666666667</v>
      </c>
      <c r="L9" s="78"/>
      <c r="M9" s="78">
        <v>1227.9641666666666</v>
      </c>
      <c r="N9" s="77">
        <v>1852.6816666666666</v>
      </c>
      <c r="O9" s="76">
        <f t="shared" si="2"/>
        <v>624.71749999999997</v>
      </c>
      <c r="P9" s="75"/>
      <c r="Q9" s="80">
        <f t="shared" si="3"/>
        <v>435.26499999999987</v>
      </c>
      <c r="R9" s="79">
        <v>1319.75</v>
      </c>
      <c r="S9" s="78"/>
      <c r="T9" s="78">
        <v>1546.0675000000001</v>
      </c>
      <c r="U9" s="77">
        <v>1726.3300000000002</v>
      </c>
      <c r="V9" s="76">
        <f t="shared" si="4"/>
        <v>180.26250000000005</v>
      </c>
      <c r="W9" s="75"/>
      <c r="X9" s="74">
        <f t="shared" si="5"/>
        <v>406.58000000000015</v>
      </c>
    </row>
    <row r="10" spans="1:25" x14ac:dyDescent="0.2">
      <c r="A10" s="61" t="s">
        <v>19</v>
      </c>
      <c r="B10" s="60"/>
      <c r="C10" s="59"/>
      <c r="D10" s="58">
        <v>2740.75</v>
      </c>
      <c r="E10" s="55"/>
      <c r="F10" s="55">
        <v>3825.7550000000001</v>
      </c>
      <c r="G10" s="54">
        <v>2859.9049999999997</v>
      </c>
      <c r="H10" s="53">
        <f t="shared" si="0"/>
        <v>-965.85000000000036</v>
      </c>
      <c r="I10" s="52"/>
      <c r="J10" s="57">
        <f t="shared" si="1"/>
        <v>119.15499999999975</v>
      </c>
      <c r="K10" s="58">
        <v>2273.5</v>
      </c>
      <c r="L10" s="55"/>
      <c r="M10" s="55">
        <v>2496.1349999999998</v>
      </c>
      <c r="N10" s="54">
        <v>2067.4316666666668</v>
      </c>
      <c r="O10" s="53">
        <f t="shared" si="2"/>
        <v>-428.70333333333292</v>
      </c>
      <c r="P10" s="52"/>
      <c r="Q10" s="57">
        <f t="shared" si="3"/>
        <v>-206.06833333333316</v>
      </c>
      <c r="R10" s="56">
        <v>2967.75</v>
      </c>
      <c r="S10" s="55"/>
      <c r="T10" s="55">
        <v>2537.6399999999994</v>
      </c>
      <c r="U10" s="54">
        <v>1924.7375</v>
      </c>
      <c r="V10" s="53">
        <f t="shared" si="4"/>
        <v>-612.90249999999946</v>
      </c>
      <c r="W10" s="52"/>
      <c r="X10" s="51">
        <f t="shared" si="5"/>
        <v>-1043.0125</v>
      </c>
    </row>
    <row r="11" spans="1:25" x14ac:dyDescent="0.2">
      <c r="A11" s="73" t="s">
        <v>18</v>
      </c>
      <c r="B11" s="72"/>
      <c r="C11" s="71"/>
      <c r="D11" s="70">
        <v>6458</v>
      </c>
      <c r="E11" s="67"/>
      <c r="F11" s="67">
        <v>3786.36</v>
      </c>
      <c r="G11" s="66">
        <v>5898.49</v>
      </c>
      <c r="H11" s="65">
        <f t="shared" si="0"/>
        <v>2112.1299999999997</v>
      </c>
      <c r="I11" s="64"/>
      <c r="J11" s="69">
        <f t="shared" si="1"/>
        <v>-559.51000000000022</v>
      </c>
      <c r="K11" s="70">
        <v>7563.666666666667</v>
      </c>
      <c r="L11" s="67"/>
      <c r="M11" s="67">
        <v>4565.0974999999999</v>
      </c>
      <c r="N11" s="66">
        <v>5418.475833333333</v>
      </c>
      <c r="O11" s="65">
        <f t="shared" si="2"/>
        <v>853.3783333333331</v>
      </c>
      <c r="P11" s="64"/>
      <c r="Q11" s="69">
        <f t="shared" si="3"/>
        <v>-2145.190833333334</v>
      </c>
      <c r="R11" s="68">
        <v>8653.75</v>
      </c>
      <c r="S11" s="67"/>
      <c r="T11" s="67">
        <v>4780.7000000000007</v>
      </c>
      <c r="U11" s="66">
        <v>6372.74</v>
      </c>
      <c r="V11" s="65">
        <f t="shared" si="4"/>
        <v>1592.0399999999991</v>
      </c>
      <c r="W11" s="64"/>
      <c r="X11" s="63">
        <f t="shared" si="5"/>
        <v>-2281.0100000000002</v>
      </c>
    </row>
    <row r="12" spans="1:25" x14ac:dyDescent="0.2">
      <c r="A12" s="73" t="s">
        <v>17</v>
      </c>
      <c r="B12" s="72"/>
      <c r="C12" s="71"/>
      <c r="D12" s="70">
        <v>16524.75</v>
      </c>
      <c r="E12" s="67"/>
      <c r="F12" s="67">
        <v>13348.567500000001</v>
      </c>
      <c r="G12" s="66">
        <v>9200.0750000000007</v>
      </c>
      <c r="H12" s="65">
        <f t="shared" si="0"/>
        <v>-4148.4925000000003</v>
      </c>
      <c r="I12" s="64"/>
      <c r="J12" s="69">
        <f t="shared" si="1"/>
        <v>-7324.6749999999993</v>
      </c>
      <c r="K12" s="70">
        <v>14345.666666666666</v>
      </c>
      <c r="L12" s="67"/>
      <c r="M12" s="67">
        <v>11788.525833333333</v>
      </c>
      <c r="N12" s="66">
        <v>9472.2391666666681</v>
      </c>
      <c r="O12" s="65">
        <f t="shared" si="2"/>
        <v>-2316.286666666665</v>
      </c>
      <c r="P12" s="64"/>
      <c r="Q12" s="69">
        <f t="shared" si="3"/>
        <v>-4873.427499999998</v>
      </c>
      <c r="R12" s="68">
        <v>10342</v>
      </c>
      <c r="S12" s="67"/>
      <c r="T12" s="67">
        <v>7822.8775000000005</v>
      </c>
      <c r="U12" s="66">
        <v>7786.5550000000003</v>
      </c>
      <c r="V12" s="65">
        <f t="shared" si="4"/>
        <v>-36.322500000000218</v>
      </c>
      <c r="W12" s="64"/>
      <c r="X12" s="63">
        <f t="shared" si="5"/>
        <v>-2555.4449999999997</v>
      </c>
    </row>
    <row r="13" spans="1:25" x14ac:dyDescent="0.2">
      <c r="A13" s="73" t="s">
        <v>16</v>
      </c>
      <c r="B13" s="72"/>
      <c r="C13" s="71"/>
      <c r="D13" s="70">
        <v>15271.5</v>
      </c>
      <c r="E13" s="67"/>
      <c r="F13" s="67">
        <v>15771.845000000001</v>
      </c>
      <c r="G13" s="66">
        <v>16536.455000000002</v>
      </c>
      <c r="H13" s="65">
        <f t="shared" si="0"/>
        <v>764.61000000000058</v>
      </c>
      <c r="I13" s="64"/>
      <c r="J13" s="69">
        <f t="shared" si="1"/>
        <v>1264.9550000000017</v>
      </c>
      <c r="K13" s="70">
        <v>10337.833333333334</v>
      </c>
      <c r="L13" s="67"/>
      <c r="M13" s="67">
        <v>10342.336666666666</v>
      </c>
      <c r="N13" s="66">
        <v>11280.319166666668</v>
      </c>
      <c r="O13" s="65">
        <f t="shared" si="2"/>
        <v>937.98250000000189</v>
      </c>
      <c r="P13" s="64"/>
      <c r="Q13" s="69">
        <f t="shared" si="3"/>
        <v>942.48583333333409</v>
      </c>
      <c r="R13" s="68">
        <v>5726.5</v>
      </c>
      <c r="S13" s="67"/>
      <c r="T13" s="67">
        <v>9384.7674999999999</v>
      </c>
      <c r="U13" s="66">
        <v>7971.3974999999991</v>
      </c>
      <c r="V13" s="65">
        <f t="shared" si="4"/>
        <v>-1413.3700000000008</v>
      </c>
      <c r="W13" s="64"/>
      <c r="X13" s="63">
        <f t="shared" si="5"/>
        <v>2244.8974999999991</v>
      </c>
    </row>
    <row r="14" spans="1:25" x14ac:dyDescent="0.2">
      <c r="A14" s="73" t="s">
        <v>15</v>
      </c>
      <c r="B14" s="72"/>
      <c r="C14" s="71"/>
      <c r="D14" s="70">
        <v>5955.25</v>
      </c>
      <c r="E14" s="67"/>
      <c r="F14" s="67">
        <v>9389.34</v>
      </c>
      <c r="G14" s="66">
        <v>9510.7699999999986</v>
      </c>
      <c r="H14" s="65">
        <f t="shared" si="0"/>
        <v>121.42999999999847</v>
      </c>
      <c r="I14" s="64"/>
      <c r="J14" s="69">
        <f t="shared" si="1"/>
        <v>3555.5199999999986</v>
      </c>
      <c r="K14" s="70">
        <v>4498.166666666667</v>
      </c>
      <c r="L14" s="67"/>
      <c r="M14" s="67">
        <v>8793.8791666666657</v>
      </c>
      <c r="N14" s="66">
        <v>7895.4191666666657</v>
      </c>
      <c r="O14" s="65">
        <f t="shared" si="2"/>
        <v>-898.46</v>
      </c>
      <c r="P14" s="64"/>
      <c r="Q14" s="69">
        <f t="shared" si="3"/>
        <v>3397.2524999999987</v>
      </c>
      <c r="R14" s="68">
        <v>3339.75</v>
      </c>
      <c r="S14" s="67"/>
      <c r="T14" s="67">
        <v>6640.2325000000001</v>
      </c>
      <c r="U14" s="66">
        <v>5710.3200000000006</v>
      </c>
      <c r="V14" s="65">
        <f t="shared" si="4"/>
        <v>-929.91249999999945</v>
      </c>
      <c r="W14" s="64"/>
      <c r="X14" s="63">
        <f t="shared" si="5"/>
        <v>2370.5700000000006</v>
      </c>
    </row>
    <row r="15" spans="1:25" x14ac:dyDescent="0.2">
      <c r="A15" s="50" t="s">
        <v>14</v>
      </c>
      <c r="B15" s="49"/>
      <c r="C15" s="48"/>
      <c r="D15" s="47">
        <v>3533</v>
      </c>
      <c r="E15" s="44"/>
      <c r="F15" s="44">
        <v>6431.7049999999999</v>
      </c>
      <c r="G15" s="43">
        <v>6317.4324999999999</v>
      </c>
      <c r="H15" s="42">
        <f t="shared" si="0"/>
        <v>-114.27250000000004</v>
      </c>
      <c r="I15" s="41"/>
      <c r="J15" s="46">
        <f t="shared" si="1"/>
        <v>2784.4324999999999</v>
      </c>
      <c r="K15" s="47">
        <v>3207.6666666666665</v>
      </c>
      <c r="L15" s="44"/>
      <c r="M15" s="44">
        <v>4277.0775000000003</v>
      </c>
      <c r="N15" s="43">
        <v>5531.8358333333335</v>
      </c>
      <c r="O15" s="42">
        <f t="shared" si="2"/>
        <v>1254.7583333333332</v>
      </c>
      <c r="P15" s="41"/>
      <c r="Q15" s="46">
        <f t="shared" si="3"/>
        <v>2324.169166666667</v>
      </c>
      <c r="R15" s="45">
        <v>1887</v>
      </c>
      <c r="S15" s="44"/>
      <c r="T15" s="44">
        <v>2387.1125000000002</v>
      </c>
      <c r="U15" s="43">
        <v>3105.5825</v>
      </c>
      <c r="V15" s="42">
        <f t="shared" si="4"/>
        <v>718.4699999999998</v>
      </c>
      <c r="W15" s="41"/>
      <c r="X15" s="40">
        <f t="shared" si="5"/>
        <v>1218.5825</v>
      </c>
    </row>
    <row r="16" spans="1:25" x14ac:dyDescent="0.2">
      <c r="A16" s="62" t="s">
        <v>13</v>
      </c>
      <c r="B16" s="27"/>
      <c r="C16" s="26"/>
      <c r="D16" s="25">
        <v>2426.75</v>
      </c>
      <c r="E16" s="22"/>
      <c r="F16" s="22">
        <v>2419.1525000000001</v>
      </c>
      <c r="G16" s="21">
        <v>2798.3374999999996</v>
      </c>
      <c r="H16" s="20">
        <f t="shared" si="0"/>
        <v>379.18499999999949</v>
      </c>
      <c r="I16" s="19"/>
      <c r="J16" s="24">
        <f t="shared" si="1"/>
        <v>371.58749999999964</v>
      </c>
      <c r="K16" s="25">
        <v>2401.8333333333335</v>
      </c>
      <c r="L16" s="22"/>
      <c r="M16" s="22">
        <v>2282.8775000000001</v>
      </c>
      <c r="N16" s="21">
        <v>2744.7574999999997</v>
      </c>
      <c r="O16" s="20">
        <f t="shared" si="2"/>
        <v>461.87999999999965</v>
      </c>
      <c r="P16" s="19"/>
      <c r="Q16" s="24">
        <f t="shared" si="3"/>
        <v>342.92416666666622</v>
      </c>
      <c r="R16" s="23">
        <v>1950</v>
      </c>
      <c r="S16" s="22"/>
      <c r="T16" s="22">
        <v>1946.2224999999999</v>
      </c>
      <c r="U16" s="21">
        <v>2172.9124999999999</v>
      </c>
      <c r="V16" s="20">
        <f t="shared" si="4"/>
        <v>226.69000000000005</v>
      </c>
      <c r="W16" s="19"/>
      <c r="X16" s="18">
        <f t="shared" si="5"/>
        <v>222.91249999999991</v>
      </c>
    </row>
    <row r="17" spans="1:24" x14ac:dyDescent="0.2">
      <c r="A17" s="61" t="s">
        <v>12</v>
      </c>
      <c r="B17" s="60"/>
      <c r="C17" s="59"/>
      <c r="D17" s="58">
        <v>2334.5</v>
      </c>
      <c r="E17" s="55"/>
      <c r="F17" s="55">
        <v>2000.3824999999999</v>
      </c>
      <c r="G17" s="54">
        <v>2207</v>
      </c>
      <c r="H17" s="53">
        <f t="shared" si="0"/>
        <v>206.61750000000006</v>
      </c>
      <c r="I17" s="52"/>
      <c r="J17" s="57">
        <f t="shared" si="1"/>
        <v>-127.5</v>
      </c>
      <c r="K17" s="58">
        <v>2156.6666666666665</v>
      </c>
      <c r="L17" s="55"/>
      <c r="M17" s="55">
        <v>1889.3441666666665</v>
      </c>
      <c r="N17" s="54">
        <v>2331.0891666666666</v>
      </c>
      <c r="O17" s="53">
        <f t="shared" si="2"/>
        <v>441.74500000000012</v>
      </c>
      <c r="P17" s="52"/>
      <c r="Q17" s="57">
        <f t="shared" si="3"/>
        <v>174.42250000000013</v>
      </c>
      <c r="R17" s="56">
        <v>1721.5</v>
      </c>
      <c r="S17" s="55"/>
      <c r="T17" s="55">
        <v>1371.96</v>
      </c>
      <c r="U17" s="54">
        <v>1733.895</v>
      </c>
      <c r="V17" s="53">
        <f t="shared" si="4"/>
        <v>361.93499999999995</v>
      </c>
      <c r="W17" s="52"/>
      <c r="X17" s="51">
        <f t="shared" si="5"/>
        <v>12.394999999999982</v>
      </c>
    </row>
    <row r="18" spans="1:24" ht="13.5" thickBot="1" x14ac:dyDescent="0.25">
      <c r="A18" s="50" t="s">
        <v>11</v>
      </c>
      <c r="B18" s="49"/>
      <c r="C18" s="48"/>
      <c r="D18" s="47">
        <v>1722.25</v>
      </c>
      <c r="E18" s="44"/>
      <c r="F18" s="44">
        <v>1501.865</v>
      </c>
      <c r="G18" s="43">
        <v>1722.25</v>
      </c>
      <c r="H18" s="42">
        <f t="shared" si="0"/>
        <v>220.38499999999999</v>
      </c>
      <c r="I18" s="41"/>
      <c r="J18" s="46">
        <f t="shared" si="1"/>
        <v>0</v>
      </c>
      <c r="K18" s="47">
        <v>1685.6666666666667</v>
      </c>
      <c r="L18" s="44"/>
      <c r="M18" s="44">
        <v>1706.43</v>
      </c>
      <c r="N18" s="43">
        <v>1706.8291666666667</v>
      </c>
      <c r="O18" s="42">
        <f t="shared" si="2"/>
        <v>0.39916666666658784</v>
      </c>
      <c r="P18" s="41"/>
      <c r="Q18" s="46">
        <f t="shared" si="3"/>
        <v>21.162499999999909</v>
      </c>
      <c r="R18" s="45">
        <v>1415.75</v>
      </c>
      <c r="S18" s="44"/>
      <c r="T18" s="44">
        <v>1170.8875</v>
      </c>
      <c r="U18" s="43">
        <v>1428.98</v>
      </c>
      <c r="V18" s="42">
        <f t="shared" si="4"/>
        <v>258.09249999999997</v>
      </c>
      <c r="W18" s="41"/>
      <c r="X18" s="40">
        <f t="shared" si="5"/>
        <v>13.230000000000018</v>
      </c>
    </row>
    <row r="19" spans="1:24" x14ac:dyDescent="0.2">
      <c r="A19" s="39" t="s">
        <v>10</v>
      </c>
      <c r="B19" s="38"/>
      <c r="C19" s="37"/>
      <c r="D19" s="36">
        <f>SUM(D7:D18)</f>
        <v>61376.5</v>
      </c>
      <c r="E19" s="33"/>
      <c r="F19" s="33">
        <f>SUM(F7:F18)</f>
        <v>62166.1875</v>
      </c>
      <c r="G19" s="32">
        <f>SUM(G7:G18)</f>
        <v>62542.515000000007</v>
      </c>
      <c r="H19" s="31">
        <f>SUM(H7:H18)</f>
        <v>376.3274999999976</v>
      </c>
      <c r="I19" s="30"/>
      <c r="J19" s="35">
        <f>SUM(J7:J18)</f>
        <v>1166.0150000000003</v>
      </c>
      <c r="K19" s="36">
        <f>SUM(K7:K18)</f>
        <v>52373.333333333328</v>
      </c>
      <c r="L19" s="33"/>
      <c r="M19" s="33">
        <f>SUM(M7:M18)</f>
        <v>51635.46166666667</v>
      </c>
      <c r="N19" s="32">
        <f>SUM(N7:N18)</f>
        <v>52686.855833333335</v>
      </c>
      <c r="O19" s="31">
        <f>SUM(O7:O18)</f>
        <v>1051.3941666666701</v>
      </c>
      <c r="P19" s="30"/>
      <c r="Q19" s="35">
        <f>SUM(Q7:Q18)</f>
        <v>313.52250000000095</v>
      </c>
      <c r="R19" s="34">
        <f>SUM(R7:R18)</f>
        <v>41453.25</v>
      </c>
      <c r="S19" s="33"/>
      <c r="T19" s="33">
        <f>SUM(T7:T18)</f>
        <v>41301.627499999995</v>
      </c>
      <c r="U19" s="32">
        <f>SUM(U7:U18)</f>
        <v>42062.95</v>
      </c>
      <c r="V19" s="31">
        <f>SUM(V7:V18)</f>
        <v>761.32249999999908</v>
      </c>
      <c r="W19" s="30"/>
      <c r="X19" s="29">
        <f>SUM(X7:X18)</f>
        <v>609.69999999999982</v>
      </c>
    </row>
    <row r="20" spans="1:24" x14ac:dyDescent="0.2">
      <c r="A20" s="28" t="s">
        <v>9</v>
      </c>
      <c r="B20" s="27"/>
      <c r="C20" s="26"/>
      <c r="D20" s="25">
        <f>SUM(D10:D15)</f>
        <v>50483.25</v>
      </c>
      <c r="E20" s="22"/>
      <c r="F20" s="22">
        <f>SUM(F10:F15)</f>
        <v>52553.572500000009</v>
      </c>
      <c r="G20" s="21">
        <f>SUM(G10:G15)</f>
        <v>50323.127500000002</v>
      </c>
      <c r="H20" s="20">
        <f>SUM(H10:H15)</f>
        <v>-2230.445000000002</v>
      </c>
      <c r="I20" s="19"/>
      <c r="J20" s="24">
        <f>SUM(J10:J15)</f>
        <v>-160.12249999999949</v>
      </c>
      <c r="K20" s="25">
        <f>SUM(K10:K15)</f>
        <v>42226.5</v>
      </c>
      <c r="L20" s="22"/>
      <c r="M20" s="22">
        <f>SUM(M10:M15)</f>
        <v>42263.051666666666</v>
      </c>
      <c r="N20" s="21">
        <f>SUM(N10:N15)</f>
        <v>41665.720833333333</v>
      </c>
      <c r="O20" s="20">
        <f>SUM(O10:O15)</f>
        <v>-597.33083333332979</v>
      </c>
      <c r="P20" s="19"/>
      <c r="Q20" s="24">
        <f>SUM(Q10:Q15)</f>
        <v>-560.77916666666488</v>
      </c>
      <c r="R20" s="23">
        <f>SUM(R10:R15)</f>
        <v>32916.75</v>
      </c>
      <c r="S20" s="22"/>
      <c r="T20" s="22">
        <f>SUM(T10:T15)</f>
        <v>33553.33</v>
      </c>
      <c r="U20" s="21">
        <f>SUM(U10:U15)</f>
        <v>32871.332499999997</v>
      </c>
      <c r="V20" s="20">
        <f>SUM(V10:V15)</f>
        <v>-681.99750000000108</v>
      </c>
      <c r="W20" s="19"/>
      <c r="X20" s="18">
        <f>SUM(X10:X15)</f>
        <v>-45.417500000000018</v>
      </c>
    </row>
    <row r="21" spans="1:24" ht="13.5" thickBot="1" x14ac:dyDescent="0.25">
      <c r="A21" s="17" t="s">
        <v>8</v>
      </c>
      <c r="B21" s="16"/>
      <c r="C21" s="15"/>
      <c r="D21" s="14">
        <f>SUM(D7:D9,D16:D18)</f>
        <v>10893.25</v>
      </c>
      <c r="E21" s="11"/>
      <c r="F21" s="11">
        <f>SUM(F7:F9,F16:F18)</f>
        <v>9612.6149999999998</v>
      </c>
      <c r="G21" s="10">
        <f>SUM(G7:G9,G16:G18)</f>
        <v>12219.387500000001</v>
      </c>
      <c r="H21" s="9">
        <f>SUM(H7:H9,H16:H18)</f>
        <v>2606.7725</v>
      </c>
      <c r="I21" s="8"/>
      <c r="J21" s="13">
        <f>SUM(J7:J9,J16:J18)</f>
        <v>1326.1374999999998</v>
      </c>
      <c r="K21" s="14">
        <f>SUM(K7:K9,K16:K18)</f>
        <v>10146.833333333332</v>
      </c>
      <c r="L21" s="11"/>
      <c r="M21" s="11">
        <f>SUM(M7:M9,M16:M18)</f>
        <v>9372.41</v>
      </c>
      <c r="N21" s="10">
        <f>SUM(N7:N9,N16:N18)</f>
        <v>11021.134999999998</v>
      </c>
      <c r="O21" s="9">
        <f>SUM(O7:O9,O16:O18)</f>
        <v>1648.7249999999999</v>
      </c>
      <c r="P21" s="8"/>
      <c r="Q21" s="13">
        <f>SUM(Q7:Q9,Q16:Q18)</f>
        <v>874.30166666666628</v>
      </c>
      <c r="R21" s="12">
        <f>SUM(R7:R9,R16:R18)</f>
        <v>8536.5</v>
      </c>
      <c r="S21" s="11"/>
      <c r="T21" s="11">
        <f>SUM(T7:T9,T16:T18)</f>
        <v>7748.2974999999997</v>
      </c>
      <c r="U21" s="10">
        <f>SUM(U7:U9,U16:U18)</f>
        <v>9191.6175000000003</v>
      </c>
      <c r="V21" s="9">
        <f>SUM(V7:V9,V16:V18)</f>
        <v>1443.3200000000002</v>
      </c>
      <c r="W21" s="8"/>
      <c r="X21" s="7">
        <f>SUM(X7:X9,X16:X18)</f>
        <v>655.11750000000006</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c r="D23" s="92">
        <f>D7*43560/86400/31</f>
        <v>28.160147849462366</v>
      </c>
      <c r="E23" s="89"/>
      <c r="F23" s="89">
        <f>F7*43560/86400/31</f>
        <v>24.137060483870968</v>
      </c>
      <c r="G23" s="88">
        <f>G7*43560/86400/31</f>
        <v>35.112768817204305</v>
      </c>
      <c r="H23" s="87">
        <f>H7*43560/86400/31</f>
        <v>10.975708333333332</v>
      </c>
      <c r="I23" s="86"/>
      <c r="J23" s="91">
        <f>J7*43560/86400/31</f>
        <v>6.9526209677419351</v>
      </c>
      <c r="K23" s="92">
        <f>K7*43560/86400/31</f>
        <v>20.884968637992834</v>
      </c>
      <c r="L23" s="89"/>
      <c r="M23" s="89">
        <f>M7*43560/86400/31</f>
        <v>19.873640120967739</v>
      </c>
      <c r="N23" s="88">
        <f>N7*43560/86400/31</f>
        <v>20.260005264336918</v>
      </c>
      <c r="O23" s="87">
        <f>O7*43560/86400/31</f>
        <v>0.38636514336917926</v>
      </c>
      <c r="P23" s="86"/>
      <c r="Q23" s="91">
        <f>Q7*43560/86400/31</f>
        <v>-0.62496337365591403</v>
      </c>
      <c r="R23" s="90">
        <f>R7*43560/86400/31</f>
        <v>18.471202956989249</v>
      </c>
      <c r="S23" s="89"/>
      <c r="T23" s="89">
        <f>T7*43560/86400/31</f>
        <v>19.373214045698919</v>
      </c>
      <c r="U23" s="88">
        <f>U7*43560/86400/31</f>
        <v>18.471202956989249</v>
      </c>
      <c r="V23" s="87">
        <f>V7*43560/86400/31</f>
        <v>-0.90201108870967517</v>
      </c>
      <c r="W23" s="86"/>
      <c r="X23" s="85">
        <f>X7*43560/86400/31</f>
        <v>0</v>
      </c>
    </row>
    <row r="24" spans="1:24" x14ac:dyDescent="0.2">
      <c r="A24" s="73" t="s">
        <v>21</v>
      </c>
      <c r="B24" s="72"/>
      <c r="C24" s="71"/>
      <c r="D24" s="70">
        <f>D8*43560/86400/28</f>
        <v>22.939583333333331</v>
      </c>
      <c r="E24" s="67"/>
      <c r="F24" s="67">
        <f>F8*43560/86400/28</f>
        <v>17.44682254464286</v>
      </c>
      <c r="G24" s="66">
        <f>G8*43560/86400/28</f>
        <v>22.939583333333331</v>
      </c>
      <c r="H24" s="65">
        <f>H8*43560/86400/28</f>
        <v>5.4927607886904761</v>
      </c>
      <c r="I24" s="64"/>
      <c r="J24" s="69">
        <f>J8*43560/86400/28</f>
        <v>0</v>
      </c>
      <c r="K24" s="70">
        <f>K8*43560/86400/28</f>
        <v>21.626649305555556</v>
      </c>
      <c r="L24" s="67"/>
      <c r="M24" s="67">
        <f>M8*43560/86400/28</f>
        <v>18.794823164682544</v>
      </c>
      <c r="N24" s="66">
        <f>N8*43560/86400/28</f>
        <v>20.527475942460317</v>
      </c>
      <c r="O24" s="65">
        <f>O8*43560/86400/28</f>
        <v>1.7326527777777783</v>
      </c>
      <c r="P24" s="64"/>
      <c r="Q24" s="69">
        <f>Q8*43560/86400/28</f>
        <v>-1.0991733630952354</v>
      </c>
      <c r="R24" s="68">
        <f>R8*43560/86400/28</f>
        <v>17.893415178571427</v>
      </c>
      <c r="S24" s="67"/>
      <c r="T24" s="67">
        <f>T8*43560/86400/28</f>
        <v>9.3981618303571413</v>
      </c>
      <c r="U24" s="66">
        <f>U8*43560/86400/28</f>
        <v>17.893415178571427</v>
      </c>
      <c r="V24" s="65">
        <f>V8*43560/86400/28</f>
        <v>8.4952533482142876</v>
      </c>
      <c r="W24" s="64"/>
      <c r="X24" s="63">
        <f>X8*43560/86400/28</f>
        <v>0</v>
      </c>
    </row>
    <row r="25" spans="1:24" x14ac:dyDescent="0.2">
      <c r="A25" s="84" t="s">
        <v>20</v>
      </c>
      <c r="B25" s="83"/>
      <c r="C25" s="82"/>
      <c r="D25" s="81">
        <f>D9*43560/86400/31</f>
        <v>22.837936827956991</v>
      </c>
      <c r="E25" s="78"/>
      <c r="F25" s="78">
        <f>F9*43560/86400/31</f>
        <v>20.136376008064516</v>
      </c>
      <c r="G25" s="77">
        <f>G9*43560/86400/31</f>
        <v>33.483172043010754</v>
      </c>
      <c r="H25" s="76">
        <f>H9*43560/86400/31</f>
        <v>13.346796034946239</v>
      </c>
      <c r="I25" s="75"/>
      <c r="J25" s="80">
        <f>J9*43560/86400/31</f>
        <v>10.645235215053766</v>
      </c>
      <c r="K25" s="81">
        <f>K9*43560/86400/31</f>
        <v>23.052072132616487</v>
      </c>
      <c r="L25" s="78"/>
      <c r="M25" s="78">
        <f>M9*43560/86400/31</f>
        <v>19.970922603046596</v>
      </c>
      <c r="N25" s="77">
        <f>N9*43560/86400/31</f>
        <v>30.130978718637987</v>
      </c>
      <c r="O25" s="76">
        <f>O9*43560/86400/31</f>
        <v>10.160056115591397</v>
      </c>
      <c r="P25" s="75"/>
      <c r="Q25" s="80">
        <f>Q9*43560/86400/31</f>
        <v>7.0789065860215032</v>
      </c>
      <c r="R25" s="79">
        <f>R9*43560/86400/31</f>
        <v>21.463676075268818</v>
      </c>
      <c r="S25" s="78"/>
      <c r="T25" s="78">
        <f>T9*43560/86400/31</f>
        <v>25.144377352150542</v>
      </c>
      <c r="U25" s="77">
        <f>U9*43560/86400/31</f>
        <v>28.07606586021506</v>
      </c>
      <c r="V25" s="76">
        <f>V9*43560/86400/31</f>
        <v>2.9316885080645165</v>
      </c>
      <c r="W25" s="75"/>
      <c r="X25" s="74">
        <f>X9*43560/86400/31</f>
        <v>6.612389784946239</v>
      </c>
    </row>
    <row r="26" spans="1:24" x14ac:dyDescent="0.2">
      <c r="A26" s="61" t="s">
        <v>19</v>
      </c>
      <c r="B26" s="60"/>
      <c r="C26" s="59"/>
      <c r="D26" s="58">
        <f>D10*43560/86400/30</f>
        <v>46.059826388888887</v>
      </c>
      <c r="E26" s="55"/>
      <c r="F26" s="55">
        <f>F10*43560/86400/30</f>
        <v>64.293938194444451</v>
      </c>
      <c r="G26" s="54">
        <f>G10*43560/86400/30</f>
        <v>48.062292361111105</v>
      </c>
      <c r="H26" s="53">
        <f>H10*43560/86400/30</f>
        <v>-16.231645833333339</v>
      </c>
      <c r="I26" s="52"/>
      <c r="J26" s="57">
        <f>J10*43560/86400/30</f>
        <v>2.0024659722222178</v>
      </c>
      <c r="K26" s="58">
        <f>K10*43560/86400/30</f>
        <v>38.207430555555554</v>
      </c>
      <c r="L26" s="55"/>
      <c r="M26" s="55">
        <f>M10*43560/86400/30</f>
        <v>41.948935416666664</v>
      </c>
      <c r="N26" s="54">
        <f>N10*43560/86400/30</f>
        <v>34.74433773148148</v>
      </c>
      <c r="O26" s="53">
        <f>O10*43560/86400/30</f>
        <v>-7.2045976851851776</v>
      </c>
      <c r="P26" s="52"/>
      <c r="Q26" s="57">
        <f>Q10*43560/86400/30</f>
        <v>-3.4630928240740713</v>
      </c>
      <c r="R26" s="56">
        <f>R10*43560/86400/30</f>
        <v>49.8746875</v>
      </c>
      <c r="S26" s="55"/>
      <c r="T26" s="55">
        <f>T10*43560/86400/30</f>
        <v>42.646449999999987</v>
      </c>
      <c r="U26" s="54">
        <f>U10*43560/86400/30</f>
        <v>32.346282986111113</v>
      </c>
      <c r="V26" s="53">
        <f>V10*43560/86400/30</f>
        <v>-10.300167013888879</v>
      </c>
      <c r="W26" s="52"/>
      <c r="X26" s="51">
        <f>X10*43560/86400/30</f>
        <v>-17.528404513888891</v>
      </c>
    </row>
    <row r="27" spans="1:24" x14ac:dyDescent="0.2">
      <c r="A27" s="73" t="s">
        <v>18</v>
      </c>
      <c r="B27" s="72"/>
      <c r="C27" s="71"/>
      <c r="D27" s="70">
        <f>D11*43560/86400/31</f>
        <v>105.02930107526882</v>
      </c>
      <c r="E27" s="67"/>
      <c r="F27" s="67">
        <f>F11*43560/86400/31</f>
        <v>61.579241935483871</v>
      </c>
      <c r="G27" s="66">
        <f>G11*43560/86400/31</f>
        <v>95.929743279569877</v>
      </c>
      <c r="H27" s="65">
        <f>H11*43560/86400/31</f>
        <v>34.35050134408602</v>
      </c>
      <c r="I27" s="64"/>
      <c r="J27" s="69">
        <f>J11*43560/86400/31</f>
        <v>-9.0995577956989298</v>
      </c>
      <c r="K27" s="70">
        <f>K11*43560/86400/31</f>
        <v>123.01124551971326</v>
      </c>
      <c r="L27" s="67"/>
      <c r="M27" s="67">
        <f>M11*43560/86400/31</f>
        <v>74.244193212365587</v>
      </c>
      <c r="N27" s="66">
        <f>N11*43560/86400/31</f>
        <v>88.12306126792113</v>
      </c>
      <c r="O27" s="65">
        <f>O11*43560/86400/31</f>
        <v>13.87886805555555</v>
      </c>
      <c r="P27" s="64"/>
      <c r="Q27" s="69">
        <f>Q11*43560/86400/31</f>
        <v>-34.888184251792126</v>
      </c>
      <c r="R27" s="68">
        <f>R11*43560/86400/31</f>
        <v>140.73975134408605</v>
      </c>
      <c r="S27" s="67"/>
      <c r="T27" s="67">
        <f>T11*43560/86400/31</f>
        <v>77.750631720430121</v>
      </c>
      <c r="U27" s="66">
        <f>U11*43560/86400/31</f>
        <v>103.64268010752687</v>
      </c>
      <c r="V27" s="65">
        <f>V11*43560/86400/31</f>
        <v>25.892048387096761</v>
      </c>
      <c r="W27" s="64"/>
      <c r="X27" s="63">
        <f>X11*43560/86400/31</f>
        <v>-37.097071236559138</v>
      </c>
    </row>
    <row r="28" spans="1:24" x14ac:dyDescent="0.2">
      <c r="A28" s="73" t="s">
        <v>17</v>
      </c>
      <c r="B28" s="72"/>
      <c r="C28" s="71"/>
      <c r="D28" s="70">
        <f>D12*43560/86400/30</f>
        <v>277.70760416666667</v>
      </c>
      <c r="E28" s="67"/>
      <c r="F28" s="67">
        <f>F12*43560/86400/30</f>
        <v>224.33009270833335</v>
      </c>
      <c r="G28" s="66">
        <f>G12*43560/86400/30</f>
        <v>154.61237152777778</v>
      </c>
      <c r="H28" s="65">
        <f>H12*43560/86400/30</f>
        <v>-69.717721180555557</v>
      </c>
      <c r="I28" s="64"/>
      <c r="J28" s="69">
        <f>J12*43560/86400/30</f>
        <v>-123.09523263888886</v>
      </c>
      <c r="K28" s="70">
        <f>K12*43560/86400/30</f>
        <v>241.08689814814815</v>
      </c>
      <c r="L28" s="67"/>
      <c r="M28" s="67">
        <f>M12*43560/86400/30</f>
        <v>198.1127258101852</v>
      </c>
      <c r="N28" s="66">
        <f>N12*43560/86400/30</f>
        <v>159.18624155092596</v>
      </c>
      <c r="O28" s="65">
        <f>O12*43560/86400/30</f>
        <v>-38.926484259259233</v>
      </c>
      <c r="P28" s="64"/>
      <c r="Q28" s="69">
        <f>Q12*43560/86400/30</f>
        <v>-81.900656597222195</v>
      </c>
      <c r="R28" s="68">
        <f>R12*43560/86400/30</f>
        <v>173.80305555555555</v>
      </c>
      <c r="S28" s="67"/>
      <c r="T28" s="67">
        <f>T12*43560/86400/30</f>
        <v>131.46780243055557</v>
      </c>
      <c r="U28" s="66">
        <f>U12*43560/86400/30</f>
        <v>130.85738263888891</v>
      </c>
      <c r="V28" s="65">
        <f>V12*43560/86400/30</f>
        <v>-0.61041979166667026</v>
      </c>
      <c r="W28" s="64"/>
      <c r="X28" s="63">
        <f>X12*43560/86400/30</f>
        <v>-42.945672916666666</v>
      </c>
    </row>
    <row r="29" spans="1:24" x14ac:dyDescent="0.2">
      <c r="A29" s="73" t="s">
        <v>16</v>
      </c>
      <c r="B29" s="72"/>
      <c r="C29" s="71"/>
      <c r="D29" s="70">
        <f>D13*43560/86400/31</f>
        <v>248.3671370967742</v>
      </c>
      <c r="E29" s="67"/>
      <c r="F29" s="67">
        <f t="shared" ref="F29:H30" si="6">F13*43560/86400/31</f>
        <v>256.50446841397854</v>
      </c>
      <c r="G29" s="66">
        <f t="shared" si="6"/>
        <v>268.93965793010756</v>
      </c>
      <c r="H29" s="65">
        <f t="shared" si="6"/>
        <v>12.435189516129041</v>
      </c>
      <c r="I29" s="64"/>
      <c r="J29" s="69">
        <f>J13*43560/86400/31</f>
        <v>20.57252083333336</v>
      </c>
      <c r="K29" s="70">
        <f>K13*43560/86400/31</f>
        <v>168.1287410394265</v>
      </c>
      <c r="L29" s="67"/>
      <c r="M29" s="67">
        <f t="shared" ref="M29:O30" si="7">M13*43560/86400/31</f>
        <v>168.20198073476701</v>
      </c>
      <c r="N29" s="66">
        <f t="shared" si="7"/>
        <v>183.45680365143372</v>
      </c>
      <c r="O29" s="65">
        <f t="shared" si="7"/>
        <v>15.254822916666697</v>
      </c>
      <c r="P29" s="64"/>
      <c r="Q29" s="69">
        <f>Q13*43560/86400/31</f>
        <v>15.328062612007182</v>
      </c>
      <c r="R29" s="68">
        <f>R13*43560/86400/31</f>
        <v>93.132594086021513</v>
      </c>
      <c r="S29" s="67"/>
      <c r="T29" s="67">
        <f t="shared" ref="T29:V30" si="8">T13*43560/86400/31</f>
        <v>152.62861122311827</v>
      </c>
      <c r="U29" s="66">
        <f t="shared" si="8"/>
        <v>129.6423518145161</v>
      </c>
      <c r="V29" s="65">
        <f t="shared" si="8"/>
        <v>-22.986259408602162</v>
      </c>
      <c r="W29" s="64"/>
      <c r="X29" s="63">
        <f>X13*43560/86400/31</f>
        <v>36.509757728494613</v>
      </c>
    </row>
    <row r="30" spans="1:24" x14ac:dyDescent="0.2">
      <c r="A30" s="73" t="s">
        <v>15</v>
      </c>
      <c r="B30" s="72"/>
      <c r="C30" s="71"/>
      <c r="D30" s="70">
        <f>D14*43560/86400/31</f>
        <v>96.852856182795705</v>
      </c>
      <c r="E30" s="67"/>
      <c r="F30" s="67">
        <f t="shared" si="6"/>
        <v>152.70297580645163</v>
      </c>
      <c r="G30" s="66">
        <f t="shared" si="6"/>
        <v>154.67784543010751</v>
      </c>
      <c r="H30" s="65">
        <f t="shared" si="6"/>
        <v>1.9748696236558894</v>
      </c>
      <c r="I30" s="64"/>
      <c r="J30" s="69">
        <f>J14*43560/86400/31</f>
        <v>57.824989247311798</v>
      </c>
      <c r="K30" s="70">
        <f>K14*43560/86400/31</f>
        <v>73.155667562724005</v>
      </c>
      <c r="L30" s="67"/>
      <c r="M30" s="67">
        <f t="shared" si="7"/>
        <v>143.01873375896054</v>
      </c>
      <c r="N30" s="66">
        <f t="shared" si="7"/>
        <v>128.40668268369174</v>
      </c>
      <c r="O30" s="65">
        <f t="shared" si="7"/>
        <v>-14.612051075268818</v>
      </c>
      <c r="P30" s="64"/>
      <c r="Q30" s="69">
        <f>Q14*43560/86400/31</f>
        <v>55.251015120967722</v>
      </c>
      <c r="R30" s="68">
        <f>R14*43560/86400/31</f>
        <v>54.31582661290323</v>
      </c>
      <c r="S30" s="67"/>
      <c r="T30" s="67">
        <f t="shared" si="8"/>
        <v>107.99302856182796</v>
      </c>
      <c r="U30" s="66">
        <f t="shared" si="8"/>
        <v>92.869451612903234</v>
      </c>
      <c r="V30" s="65">
        <f t="shared" si="8"/>
        <v>-15.123576948924724</v>
      </c>
      <c r="W30" s="64"/>
      <c r="X30" s="63">
        <f>X14*43560/86400/31</f>
        <v>38.553625000000011</v>
      </c>
    </row>
    <row r="31" spans="1:24" x14ac:dyDescent="0.2">
      <c r="A31" s="50" t="s">
        <v>14</v>
      </c>
      <c r="B31" s="49"/>
      <c r="C31" s="48"/>
      <c r="D31" s="47">
        <f>D15*43560/86400/30</f>
        <v>59.374027777777776</v>
      </c>
      <c r="E31" s="44"/>
      <c r="F31" s="44">
        <f>F15*43560/86400/30</f>
        <v>108.08837569444445</v>
      </c>
      <c r="G31" s="43">
        <f>G15*43560/86400/30</f>
        <v>106.16796284722223</v>
      </c>
      <c r="H31" s="42">
        <f>H15*43560/86400/30</f>
        <v>-1.9204128472222228</v>
      </c>
      <c r="I31" s="41"/>
      <c r="J31" s="46">
        <f>J15*43560/86400/30</f>
        <v>46.793935069444437</v>
      </c>
      <c r="K31" s="47">
        <f>K15*43560/86400/30</f>
        <v>53.906620370370369</v>
      </c>
      <c r="L31" s="44"/>
      <c r="M31" s="44">
        <f>M15*43560/86400/30</f>
        <v>71.878663541666668</v>
      </c>
      <c r="N31" s="43">
        <f>N15*43560/86400/30</f>
        <v>92.965574421296296</v>
      </c>
      <c r="O31" s="42">
        <f>O15*43560/86400/30</f>
        <v>21.086910879629627</v>
      </c>
      <c r="P31" s="41"/>
      <c r="Q31" s="46">
        <f>Q15*43560/86400/30</f>
        <v>39.058954050925941</v>
      </c>
      <c r="R31" s="45">
        <f>R15*43560/86400/30</f>
        <v>31.712083333333332</v>
      </c>
      <c r="S31" s="44"/>
      <c r="T31" s="44">
        <f>T15*43560/86400/30</f>
        <v>40.116751736111119</v>
      </c>
      <c r="U31" s="43">
        <f>U15*43560/86400/30</f>
        <v>52.191039236111109</v>
      </c>
      <c r="V31" s="42">
        <f>V15*43560/86400/30</f>
        <v>12.074287499999997</v>
      </c>
      <c r="W31" s="41"/>
      <c r="X31" s="40">
        <f>X15*43560/86400/30</f>
        <v>20.478955902777777</v>
      </c>
    </row>
    <row r="32" spans="1:24" x14ac:dyDescent="0.2">
      <c r="A32" s="62" t="s">
        <v>13</v>
      </c>
      <c r="B32" s="27"/>
      <c r="C32" s="26"/>
      <c r="D32" s="25">
        <f>D16*43560/86400/31</f>
        <v>39.467305107526883</v>
      </c>
      <c r="E32" s="22"/>
      <c r="F32" s="22">
        <f>F16*43560/86400/31</f>
        <v>39.3437436155914</v>
      </c>
      <c r="G32" s="21">
        <f>G16*43560/86400/31</f>
        <v>45.510596438172037</v>
      </c>
      <c r="H32" s="20">
        <f>H16*43560/86400/31</f>
        <v>6.1668528225806369</v>
      </c>
      <c r="I32" s="19"/>
      <c r="J32" s="24">
        <f>J16*43560/86400/31</f>
        <v>6.0432913306451548</v>
      </c>
      <c r="K32" s="25">
        <f>K16*43560/86400/31</f>
        <v>39.062074372759852</v>
      </c>
      <c r="L32" s="22"/>
      <c r="M32" s="22">
        <f>M16*43560/86400/31</f>
        <v>37.127443212365591</v>
      </c>
      <c r="N32" s="21">
        <f>N16*43560/86400/31</f>
        <v>44.639201276881714</v>
      </c>
      <c r="O32" s="20">
        <f>O16*43560/86400/31</f>
        <v>7.5117580645161235</v>
      </c>
      <c r="P32" s="19"/>
      <c r="Q32" s="24">
        <f>Q16*43560/86400/31</f>
        <v>5.5771269041218563</v>
      </c>
      <c r="R32" s="23">
        <f>R16*43560/86400/31</f>
        <v>31.713709677419356</v>
      </c>
      <c r="S32" s="22"/>
      <c r="T32" s="22">
        <f>T16*43560/86400/31</f>
        <v>31.65227452956989</v>
      </c>
      <c r="U32" s="21">
        <f>U16*43560/86400/31</f>
        <v>35.339033938172037</v>
      </c>
      <c r="V32" s="20">
        <f>V16*43560/86400/31</f>
        <v>3.6867594086021516</v>
      </c>
      <c r="W32" s="19"/>
      <c r="X32" s="18">
        <f>X16*43560/86400/31</f>
        <v>3.625324260752687</v>
      </c>
    </row>
    <row r="33" spans="1:24" x14ac:dyDescent="0.2">
      <c r="A33" s="61" t="s">
        <v>12</v>
      </c>
      <c r="B33" s="60"/>
      <c r="C33" s="59"/>
      <c r="D33" s="58">
        <f>D17*43560/86400/30</f>
        <v>39.232569444444451</v>
      </c>
      <c r="E33" s="55"/>
      <c r="F33" s="55">
        <f>F17*43560/86400/30</f>
        <v>33.617539236111114</v>
      </c>
      <c r="G33" s="54">
        <f>G17*43560/86400/30</f>
        <v>37.089861111111112</v>
      </c>
      <c r="H33" s="53">
        <f>H17*43560/86400/30</f>
        <v>3.4723218750000009</v>
      </c>
      <c r="I33" s="52"/>
      <c r="J33" s="57">
        <f>J17*43560/86400/30</f>
        <v>-2.1427083333333332</v>
      </c>
      <c r="K33" s="58">
        <f>K17*43560/86400/30</f>
        <v>36.243981481481477</v>
      </c>
      <c r="L33" s="55"/>
      <c r="M33" s="55">
        <f>M17*43560/86400/30</f>
        <v>31.751478356481478</v>
      </c>
      <c r="N33" s="54">
        <f>N17*43560/86400/30</f>
        <v>39.175248495370369</v>
      </c>
      <c r="O33" s="53">
        <f>O17*43560/86400/30</f>
        <v>7.4237701388888917</v>
      </c>
      <c r="P33" s="52"/>
      <c r="Q33" s="57">
        <f>Q17*43560/86400/30</f>
        <v>2.931267013888891</v>
      </c>
      <c r="R33" s="56">
        <f>R17*43560/86400/30</f>
        <v>28.930763888888887</v>
      </c>
      <c r="S33" s="55"/>
      <c r="T33" s="55">
        <f>T17*43560/86400/30</f>
        <v>23.056550000000001</v>
      </c>
      <c r="U33" s="54">
        <f>U17*43560/86400/30</f>
        <v>29.13906875</v>
      </c>
      <c r="V33" s="53">
        <f>V17*43560/86400/30</f>
        <v>6.0825187499999993</v>
      </c>
      <c r="W33" s="52"/>
      <c r="X33" s="51">
        <f>X17*43560/86400/30</f>
        <v>0.20830486111111082</v>
      </c>
    </row>
    <row r="34" spans="1:24" ht="13.5" thickBot="1" x14ac:dyDescent="0.25">
      <c r="A34" s="50" t="s">
        <v>11</v>
      </c>
      <c r="B34" s="49"/>
      <c r="C34" s="48"/>
      <c r="D34" s="47">
        <f>D18*43560/86400/31</f>
        <v>28.009711021505378</v>
      </c>
      <c r="E34" s="44"/>
      <c r="F34" s="44">
        <f>F18*43560/86400/31</f>
        <v>24.425492607526881</v>
      </c>
      <c r="G34" s="43">
        <f>G18*43560/86400/31</f>
        <v>28.009711021505378</v>
      </c>
      <c r="H34" s="42">
        <f>H18*43560/86400/31</f>
        <v>3.5842184139784945</v>
      </c>
      <c r="I34" s="41"/>
      <c r="J34" s="46">
        <f>J18*43560/86400/31</f>
        <v>0</v>
      </c>
      <c r="K34" s="47">
        <f>K18*43560/86400/31</f>
        <v>27.414740143369176</v>
      </c>
      <c r="L34" s="44"/>
      <c r="M34" s="44">
        <f>M18*43560/86400/31</f>
        <v>27.752423387096773</v>
      </c>
      <c r="N34" s="43">
        <f>N18*43560/86400/31</f>
        <v>27.758915210573477</v>
      </c>
      <c r="O34" s="42">
        <f>O18*43560/86400/31</f>
        <v>6.491823476701227E-3</v>
      </c>
      <c r="P34" s="41"/>
      <c r="Q34" s="46">
        <f>Q18*43560/86400/31</f>
        <v>0.34417506720429958</v>
      </c>
      <c r="R34" s="45">
        <f>R18*43560/86400/31</f>
        <v>23.024966397849461</v>
      </c>
      <c r="S34" s="44"/>
      <c r="T34" s="44">
        <f>T18*43560/86400/31</f>
        <v>19.042659610215054</v>
      </c>
      <c r="U34" s="43">
        <f>U18*43560/86400/31</f>
        <v>23.24013172043011</v>
      </c>
      <c r="V34" s="42">
        <f>V18*43560/86400/31</f>
        <v>4.1974721102150534</v>
      </c>
      <c r="W34" s="41"/>
      <c r="X34" s="40">
        <f>X18*43560/86400/31</f>
        <v>0.21516532258064544</v>
      </c>
    </row>
    <row r="35" spans="1:24" x14ac:dyDescent="0.2">
      <c r="A35" s="39" t="s">
        <v>10</v>
      </c>
      <c r="B35" s="38"/>
      <c r="C35" s="37"/>
      <c r="D35" s="36">
        <f>D19*43560/86400/365</f>
        <v>84.778042237442918</v>
      </c>
      <c r="E35" s="33"/>
      <c r="F35" s="33">
        <f>F19*43560/86400/365</f>
        <v>85.86882063356164</v>
      </c>
      <c r="G35" s="32">
        <f>G19*43560/86400/365</f>
        <v>86.388633732876713</v>
      </c>
      <c r="H35" s="31">
        <f>H19*43560/86400/365</f>
        <v>0.51981309931506514</v>
      </c>
      <c r="I35" s="30"/>
      <c r="J35" s="35">
        <f>J19*43560/86400/365</f>
        <v>1.6105914954337905</v>
      </c>
      <c r="K35" s="36">
        <f>K19*43560/86400/365</f>
        <v>72.342161339421622</v>
      </c>
      <c r="L35" s="33"/>
      <c r="M35" s="33">
        <f>M19*43560/86400/365</f>
        <v>71.322955041856943</v>
      </c>
      <c r="N35" s="32">
        <f>N19*43560/86400/365</f>
        <v>72.775223240106541</v>
      </c>
      <c r="O35" s="31">
        <f>O19*43560/86400/365</f>
        <v>1.4522681982496242</v>
      </c>
      <c r="P35" s="30"/>
      <c r="Q35" s="35">
        <f>Q19*43560/86400/365</f>
        <v>0.43306190068493278</v>
      </c>
      <c r="R35" s="34">
        <f>R19*43560/86400/365</f>
        <v>57.258484589041096</v>
      </c>
      <c r="S35" s="33"/>
      <c r="T35" s="33">
        <f>T19*43560/86400/365</f>
        <v>57.049051683789948</v>
      </c>
      <c r="U35" s="32">
        <f>U19*43560/86400/365</f>
        <v>58.100650114155243</v>
      </c>
      <c r="V35" s="31">
        <f>V19*43560/86400/365</f>
        <v>1.0515984303652957</v>
      </c>
      <c r="W35" s="30"/>
      <c r="X35" s="29">
        <f>X19*43560/86400/365</f>
        <v>0.84216552511415499</v>
      </c>
    </row>
    <row r="36" spans="1:24" x14ac:dyDescent="0.2">
      <c r="A36" s="28" t="s">
        <v>9</v>
      </c>
      <c r="B36" s="27"/>
      <c r="C36" s="26"/>
      <c r="D36" s="25">
        <f>D20*43560/86400/183</f>
        <v>139.08181352459016</v>
      </c>
      <c r="E36" s="22"/>
      <c r="F36" s="22">
        <f>F20*43560/86400/183</f>
        <v>144.78557086748637</v>
      </c>
      <c r="G36" s="21">
        <f>G20*43560/86400/183</f>
        <v>138.64067457877962</v>
      </c>
      <c r="H36" s="20">
        <f>H20*43560/86400/183</f>
        <v>-6.1448962887067449</v>
      </c>
      <c r="I36" s="19"/>
      <c r="J36" s="24">
        <f>J20*43560/86400/183</f>
        <v>-0.44113894581056334</v>
      </c>
      <c r="K36" s="25">
        <f>K20*43560/86400/183</f>
        <v>116.33439207650272</v>
      </c>
      <c r="L36" s="22"/>
      <c r="M36" s="22">
        <f>M20*43560/86400/183</f>
        <v>116.43509225106253</v>
      </c>
      <c r="N36" s="21">
        <f>N20*43560/86400/183</f>
        <v>114.78944036505769</v>
      </c>
      <c r="O36" s="20">
        <f>O20*43560/86400/183</f>
        <v>-1.6456518860048477</v>
      </c>
      <c r="P36" s="19"/>
      <c r="Q36" s="24">
        <f>Q20*43560/86400/183</f>
        <v>-1.5449517114450466</v>
      </c>
      <c r="R36" s="23">
        <f>R20*43560/86400/183</f>
        <v>90.685946038251373</v>
      </c>
      <c r="S36" s="22"/>
      <c r="T36" s="22">
        <f>T20*43560/86400/183</f>
        <v>92.439729735883432</v>
      </c>
      <c r="U36" s="21">
        <f>U20*43560/86400/183</f>
        <v>90.560820412112918</v>
      </c>
      <c r="V36" s="20">
        <f>V20*43560/86400/183</f>
        <v>-1.8789093237704946</v>
      </c>
      <c r="W36" s="19"/>
      <c r="X36" s="18">
        <f>X20*43560/86400/183</f>
        <v>-0.12512562613843356</v>
      </c>
    </row>
    <row r="37" spans="1:24" ht="13.5" thickBot="1" x14ac:dyDescent="0.25">
      <c r="A37" s="17" t="s">
        <v>8</v>
      </c>
      <c r="B37" s="16"/>
      <c r="C37" s="15"/>
      <c r="D37" s="14">
        <f>D21*43560/86400/182</f>
        <v>30.175898580586079</v>
      </c>
      <c r="E37" s="11"/>
      <c r="F37" s="11">
        <f>F21*43560/86400/182</f>
        <v>26.62835199175824</v>
      </c>
      <c r="G37" s="10">
        <f>G21*43560/86400/182</f>
        <v>33.849493761446894</v>
      </c>
      <c r="H37" s="9">
        <f>H21*43560/86400/182</f>
        <v>7.2211417696886455</v>
      </c>
      <c r="I37" s="8"/>
      <c r="J37" s="13">
        <f>J21*43560/86400/182</f>
        <v>3.6735951808608052</v>
      </c>
      <c r="K37" s="14">
        <f>K21*43560/86400/182</f>
        <v>28.108215048840044</v>
      </c>
      <c r="L37" s="11"/>
      <c r="M37" s="11">
        <f>M21*43560/86400/182</f>
        <v>25.962948946886446</v>
      </c>
      <c r="N37" s="10">
        <f>N21*43560/86400/182</f>
        <v>30.530158768315012</v>
      </c>
      <c r="O37" s="9">
        <f>O21*43560/86400/182</f>
        <v>4.5672098214285715</v>
      </c>
      <c r="P37" s="8"/>
      <c r="Q37" s="13">
        <f>Q21*43560/86400/182</f>
        <v>2.4219437194749687</v>
      </c>
      <c r="R37" s="12">
        <f>R21*43560/86400/182</f>
        <v>23.647355769230771</v>
      </c>
      <c r="S37" s="11"/>
      <c r="T37" s="11">
        <f>T21*43560/86400/182</f>
        <v>21.463919356684979</v>
      </c>
      <c r="U37" s="10">
        <f>U21*43560/86400/182</f>
        <v>25.462127232142858</v>
      </c>
      <c r="V37" s="9">
        <f>V21*43560/86400/182</f>
        <v>3.9982078754578763</v>
      </c>
      <c r="W37" s="8"/>
      <c r="X37" s="7">
        <f>X21*43560/86400/182</f>
        <v>1.8147714629120881</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50:V50"/>
    <mergeCell ref="A51:V51"/>
    <mergeCell ref="A43:V43"/>
    <mergeCell ref="A44:V44"/>
    <mergeCell ref="A45:V45"/>
    <mergeCell ref="A46:V46"/>
    <mergeCell ref="A48:V48"/>
    <mergeCell ref="A49:V49"/>
    <mergeCell ref="A42:V42"/>
    <mergeCell ref="A4:A6"/>
    <mergeCell ref="B4:B5"/>
    <mergeCell ref="C4:C5"/>
    <mergeCell ref="B39:V39"/>
    <mergeCell ref="B40:V40"/>
  </mergeCells>
  <pageMargins left="0.7" right="0.3" top="0.3" bottom="0.7" header="0.3" footer="0.3"/>
  <pageSetup paperSize="3" scale="80" orientation="landscape" r:id="rId1"/>
  <headerFooter>
    <oddFooter>&amp;L&amp;Z&amp;F
Tab: &amp;A&amp;R&amp;D &amp;T
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topLeftCell="A22"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'486300'!$A$1</f>
        <v>&lt;SITE CATEGORY: PRIMARY/SECONDARY&gt;</v>
      </c>
      <c r="C1" s="129"/>
      <c r="D1" s="129"/>
      <c r="E1" s="129"/>
      <c r="F1" s="129"/>
      <c r="G1" s="129"/>
      <c r="H1" s="129"/>
      <c r="I1" s="129"/>
      <c r="J1" s="129"/>
      <c r="K1" s="129"/>
      <c r="L1" s="129"/>
      <c r="M1" s="129"/>
      <c r="N1" s="129"/>
      <c r="O1" s="129"/>
    </row>
    <row r="2" spans="2:15" ht="23.25" x14ac:dyDescent="0.35">
      <c r="B2" s="130" t="str">
        <f>'486300'!A2</f>
        <v>HYDROSS MODEL NODE — Post Creek below McDonald Reservoir (#486300)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G23" sqref="G23:G34"/>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142</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43.041322314049587</v>
      </c>
      <c r="D7" s="92">
        <v>120.75</v>
      </c>
      <c r="E7" s="89"/>
      <c r="F7" s="89">
        <v>0</v>
      </c>
      <c r="G7" s="88">
        <v>61.49</v>
      </c>
      <c r="H7" s="87">
        <f t="shared" ref="H7:H18" si="0">G7-F7</f>
        <v>61.49</v>
      </c>
      <c r="I7" s="86"/>
      <c r="J7" s="91">
        <f t="shared" ref="J7:J18" si="1">G7-D7</f>
        <v>-59.26</v>
      </c>
      <c r="K7" s="92">
        <v>114.08333333333333</v>
      </c>
      <c r="L7" s="89"/>
      <c r="M7" s="89">
        <v>39.18416666666667</v>
      </c>
      <c r="N7" s="88">
        <v>49.113333333333337</v>
      </c>
      <c r="O7" s="87">
        <f t="shared" ref="O7:O18" si="2">N7-M7</f>
        <v>9.9291666666666671</v>
      </c>
      <c r="P7" s="86"/>
      <c r="Q7" s="91">
        <f t="shared" ref="Q7:Q18" si="3">N7-K7</f>
        <v>-64.97</v>
      </c>
      <c r="R7" s="90">
        <v>95.75</v>
      </c>
      <c r="S7" s="89"/>
      <c r="T7" s="89">
        <v>39.992500000000007</v>
      </c>
      <c r="U7" s="88">
        <v>62.8675</v>
      </c>
      <c r="V7" s="87">
        <f t="shared" ref="V7:V18" si="4">U7-T7</f>
        <v>22.874999999999993</v>
      </c>
      <c r="W7" s="86"/>
      <c r="X7" s="85">
        <f t="shared" ref="X7:X18" si="5">U7-R7</f>
        <v>-32.8825</v>
      </c>
    </row>
    <row r="8" spans="1:25" x14ac:dyDescent="0.2">
      <c r="A8" s="73" t="s">
        <v>21</v>
      </c>
      <c r="B8" s="72"/>
      <c r="C8" s="71">
        <f>C24/43560*86400*28</f>
        <v>38.876033057851238</v>
      </c>
      <c r="D8" s="70">
        <v>94</v>
      </c>
      <c r="E8" s="67"/>
      <c r="F8" s="67">
        <v>0</v>
      </c>
      <c r="G8" s="66">
        <v>61.654999999999994</v>
      </c>
      <c r="H8" s="65">
        <f t="shared" si="0"/>
        <v>61.654999999999994</v>
      </c>
      <c r="I8" s="64"/>
      <c r="J8" s="69">
        <f t="shared" si="1"/>
        <v>-32.345000000000006</v>
      </c>
      <c r="K8" s="70">
        <v>101</v>
      </c>
      <c r="L8" s="67"/>
      <c r="M8" s="67">
        <v>0</v>
      </c>
      <c r="N8" s="66">
        <v>49.591666666666669</v>
      </c>
      <c r="O8" s="65">
        <f t="shared" si="2"/>
        <v>49.591666666666669</v>
      </c>
      <c r="P8" s="64"/>
      <c r="Q8" s="69">
        <f t="shared" si="3"/>
        <v>-51.408333333333331</v>
      </c>
      <c r="R8" s="68">
        <v>66.75</v>
      </c>
      <c r="S8" s="67"/>
      <c r="T8" s="67">
        <v>1.4999999999999999E-2</v>
      </c>
      <c r="U8" s="66">
        <v>49.015000000000001</v>
      </c>
      <c r="V8" s="65">
        <f t="shared" si="4"/>
        <v>49</v>
      </c>
      <c r="W8" s="64"/>
      <c r="X8" s="63">
        <f t="shared" si="5"/>
        <v>-17.734999999999999</v>
      </c>
    </row>
    <row r="9" spans="1:25" x14ac:dyDescent="0.2">
      <c r="A9" s="84" t="s">
        <v>20</v>
      </c>
      <c r="B9" s="83"/>
      <c r="C9" s="82">
        <f>C25/43560*86400*31</f>
        <v>61.487603305785122</v>
      </c>
      <c r="D9" s="81">
        <v>128</v>
      </c>
      <c r="E9" s="78"/>
      <c r="F9" s="78">
        <v>9.6150000000000002</v>
      </c>
      <c r="G9" s="77">
        <v>117.52500000000001</v>
      </c>
      <c r="H9" s="76">
        <f t="shared" si="0"/>
        <v>107.91000000000001</v>
      </c>
      <c r="I9" s="75"/>
      <c r="J9" s="80">
        <f t="shared" si="1"/>
        <v>-10.474999999999994</v>
      </c>
      <c r="K9" s="81">
        <v>103.25</v>
      </c>
      <c r="L9" s="78"/>
      <c r="M9" s="78">
        <v>8.6675000000000022</v>
      </c>
      <c r="N9" s="77">
        <v>63.604166666666664</v>
      </c>
      <c r="O9" s="76">
        <f t="shared" si="2"/>
        <v>54.93666666666666</v>
      </c>
      <c r="P9" s="75"/>
      <c r="Q9" s="80">
        <f t="shared" si="3"/>
        <v>-39.645833333333336</v>
      </c>
      <c r="R9" s="79">
        <v>98</v>
      </c>
      <c r="S9" s="78"/>
      <c r="T9" s="78">
        <v>7.6074999999999999</v>
      </c>
      <c r="U9" s="77">
        <v>63.882500000000007</v>
      </c>
      <c r="V9" s="76">
        <f t="shared" si="4"/>
        <v>56.275000000000006</v>
      </c>
      <c r="W9" s="75"/>
      <c r="X9" s="74">
        <f t="shared" si="5"/>
        <v>-34.117499999999993</v>
      </c>
    </row>
    <row r="10" spans="1:25" x14ac:dyDescent="0.2">
      <c r="A10" s="61" t="s">
        <v>19</v>
      </c>
      <c r="B10" s="60"/>
      <c r="C10" s="59">
        <f>C26/43560*86400*30</f>
        <v>83.305785123966942</v>
      </c>
      <c r="D10" s="58">
        <v>189</v>
      </c>
      <c r="E10" s="55"/>
      <c r="F10" s="55">
        <v>0</v>
      </c>
      <c r="G10" s="54">
        <v>188.3</v>
      </c>
      <c r="H10" s="53">
        <f t="shared" si="0"/>
        <v>188.3</v>
      </c>
      <c r="I10" s="52"/>
      <c r="J10" s="57">
        <f t="shared" si="1"/>
        <v>-0.69999999999998863</v>
      </c>
      <c r="K10" s="58">
        <v>144.66666666666666</v>
      </c>
      <c r="L10" s="55"/>
      <c r="M10" s="55">
        <v>10.650833333333333</v>
      </c>
      <c r="N10" s="54">
        <v>81.101666666666645</v>
      </c>
      <c r="O10" s="53">
        <f t="shared" si="2"/>
        <v>70.450833333333307</v>
      </c>
      <c r="P10" s="52"/>
      <c r="Q10" s="57">
        <f t="shared" si="3"/>
        <v>-63.565000000000012</v>
      </c>
      <c r="R10" s="56">
        <v>190.25</v>
      </c>
      <c r="S10" s="55"/>
      <c r="T10" s="55">
        <v>12.24</v>
      </c>
      <c r="U10" s="54">
        <v>83.31</v>
      </c>
      <c r="V10" s="53">
        <f t="shared" si="4"/>
        <v>71.070000000000007</v>
      </c>
      <c r="W10" s="52"/>
      <c r="X10" s="51">
        <f t="shared" si="5"/>
        <v>-106.94</v>
      </c>
    </row>
    <row r="11" spans="1:25" x14ac:dyDescent="0.2">
      <c r="A11" s="73" t="s">
        <v>18</v>
      </c>
      <c r="B11" s="72"/>
      <c r="C11" s="71">
        <f>C27/43560*86400*31</f>
        <v>319.73553719008271</v>
      </c>
      <c r="D11" s="70">
        <v>1095.25</v>
      </c>
      <c r="E11" s="67"/>
      <c r="F11" s="67">
        <v>533.375</v>
      </c>
      <c r="G11" s="66">
        <v>688.17500000000007</v>
      </c>
      <c r="H11" s="65">
        <f t="shared" si="0"/>
        <v>154.80000000000007</v>
      </c>
      <c r="I11" s="64"/>
      <c r="J11" s="69">
        <f t="shared" si="1"/>
        <v>-407.07499999999993</v>
      </c>
      <c r="K11" s="70">
        <v>691.33333333333337</v>
      </c>
      <c r="L11" s="67"/>
      <c r="M11" s="67">
        <v>473.71833333333325</v>
      </c>
      <c r="N11" s="66">
        <v>324.25833333333327</v>
      </c>
      <c r="O11" s="65">
        <f t="shared" si="2"/>
        <v>-149.45999999999998</v>
      </c>
      <c r="P11" s="64"/>
      <c r="Q11" s="69">
        <f t="shared" si="3"/>
        <v>-367.0750000000001</v>
      </c>
      <c r="R11" s="68">
        <v>653.5</v>
      </c>
      <c r="S11" s="67"/>
      <c r="T11" s="67">
        <v>573.75249999999994</v>
      </c>
      <c r="U11" s="66">
        <v>319.74</v>
      </c>
      <c r="V11" s="65">
        <f t="shared" si="4"/>
        <v>-254.01249999999993</v>
      </c>
      <c r="W11" s="64"/>
      <c r="X11" s="63">
        <f t="shared" si="5"/>
        <v>-333.76</v>
      </c>
    </row>
    <row r="12" spans="1:25" x14ac:dyDescent="0.2">
      <c r="A12" s="73" t="s">
        <v>17</v>
      </c>
      <c r="B12" s="72"/>
      <c r="C12" s="71">
        <f>C28/43560*86400*30</f>
        <v>249.91735537190084</v>
      </c>
      <c r="D12" s="70">
        <v>3001</v>
      </c>
      <c r="E12" s="67"/>
      <c r="F12" s="67">
        <v>832.00249999999994</v>
      </c>
      <c r="G12" s="66">
        <v>1190.08</v>
      </c>
      <c r="H12" s="65">
        <f t="shared" si="0"/>
        <v>358.07749999999999</v>
      </c>
      <c r="I12" s="64"/>
      <c r="J12" s="69">
        <f t="shared" si="1"/>
        <v>-1810.92</v>
      </c>
      <c r="K12" s="70">
        <v>1373.1666666666667</v>
      </c>
      <c r="L12" s="67"/>
      <c r="M12" s="67">
        <v>539.14</v>
      </c>
      <c r="N12" s="66">
        <v>249.92000000000004</v>
      </c>
      <c r="O12" s="65">
        <f t="shared" si="2"/>
        <v>-289.21999999999991</v>
      </c>
      <c r="P12" s="64"/>
      <c r="Q12" s="69">
        <f t="shared" si="3"/>
        <v>-1123.2466666666667</v>
      </c>
      <c r="R12" s="68">
        <v>695.5</v>
      </c>
      <c r="S12" s="67"/>
      <c r="T12" s="67">
        <v>567.99</v>
      </c>
      <c r="U12" s="66">
        <v>248.20499999999998</v>
      </c>
      <c r="V12" s="65">
        <f t="shared" si="4"/>
        <v>-319.78500000000003</v>
      </c>
      <c r="W12" s="64"/>
      <c r="X12" s="63">
        <f t="shared" si="5"/>
        <v>-447.29500000000002</v>
      </c>
    </row>
    <row r="13" spans="1:25" x14ac:dyDescent="0.2">
      <c r="A13" s="73" t="s">
        <v>16</v>
      </c>
      <c r="B13" s="72"/>
      <c r="C13" s="71">
        <f>C29/43560*86400*31</f>
        <v>215.20661157024793</v>
      </c>
      <c r="D13" s="70">
        <v>1784.75</v>
      </c>
      <c r="E13" s="67"/>
      <c r="F13" s="67">
        <v>616.86500000000001</v>
      </c>
      <c r="G13" s="66">
        <v>614.88</v>
      </c>
      <c r="H13" s="65">
        <f t="shared" si="0"/>
        <v>-1.9850000000000136</v>
      </c>
      <c r="I13" s="64"/>
      <c r="J13" s="69">
        <f t="shared" si="1"/>
        <v>-1169.8699999999999</v>
      </c>
      <c r="K13" s="70">
        <v>986.33333333333337</v>
      </c>
      <c r="L13" s="67"/>
      <c r="M13" s="67">
        <v>773.60833333333323</v>
      </c>
      <c r="N13" s="66">
        <v>215.21</v>
      </c>
      <c r="O13" s="65">
        <f t="shared" si="2"/>
        <v>-558.3983333333332</v>
      </c>
      <c r="P13" s="64"/>
      <c r="Q13" s="69">
        <f t="shared" si="3"/>
        <v>-771.12333333333333</v>
      </c>
      <c r="R13" s="68">
        <v>464.5</v>
      </c>
      <c r="S13" s="67"/>
      <c r="T13" s="67">
        <v>683.47500000000002</v>
      </c>
      <c r="U13" s="66">
        <v>215.21</v>
      </c>
      <c r="V13" s="65">
        <f t="shared" si="4"/>
        <v>-468.26499999999999</v>
      </c>
      <c r="W13" s="64"/>
      <c r="X13" s="63">
        <f t="shared" si="5"/>
        <v>-249.29</v>
      </c>
    </row>
    <row r="14" spans="1:25" x14ac:dyDescent="0.2">
      <c r="A14" s="73" t="s">
        <v>15</v>
      </c>
      <c r="B14" s="72"/>
      <c r="C14" s="71">
        <f>C30/43560*86400*31</f>
        <v>153.71900826446281</v>
      </c>
      <c r="D14" s="70">
        <v>742</v>
      </c>
      <c r="E14" s="67"/>
      <c r="F14" s="67">
        <v>516.3950000000001</v>
      </c>
      <c r="G14" s="66">
        <v>543.0575</v>
      </c>
      <c r="H14" s="65">
        <f t="shared" si="0"/>
        <v>26.662499999999909</v>
      </c>
      <c r="I14" s="64"/>
      <c r="J14" s="69">
        <f t="shared" si="1"/>
        <v>-198.9425</v>
      </c>
      <c r="K14" s="70">
        <v>560.58333333333337</v>
      </c>
      <c r="L14" s="67"/>
      <c r="M14" s="67">
        <v>401.02499999999992</v>
      </c>
      <c r="N14" s="66">
        <v>153.72</v>
      </c>
      <c r="O14" s="65">
        <f t="shared" si="2"/>
        <v>-247.30499999999992</v>
      </c>
      <c r="P14" s="64"/>
      <c r="Q14" s="69">
        <f t="shared" si="3"/>
        <v>-406.86333333333334</v>
      </c>
      <c r="R14" s="68">
        <v>295.75</v>
      </c>
      <c r="S14" s="67"/>
      <c r="T14" s="67">
        <v>126.465</v>
      </c>
      <c r="U14" s="66">
        <v>153.72</v>
      </c>
      <c r="V14" s="65">
        <f t="shared" si="4"/>
        <v>27.254999999999995</v>
      </c>
      <c r="W14" s="64"/>
      <c r="X14" s="63">
        <f t="shared" si="5"/>
        <v>-142.03</v>
      </c>
    </row>
    <row r="15" spans="1:25" x14ac:dyDescent="0.2">
      <c r="A15" s="50" t="s">
        <v>14</v>
      </c>
      <c r="B15" s="49"/>
      <c r="C15" s="48">
        <f>C31/43560*86400*30</f>
        <v>119.0082644628099</v>
      </c>
      <c r="D15" s="47">
        <v>406.5</v>
      </c>
      <c r="E15" s="44"/>
      <c r="F15" s="44">
        <v>0</v>
      </c>
      <c r="G15" s="43">
        <v>352.53</v>
      </c>
      <c r="H15" s="42">
        <f t="shared" si="0"/>
        <v>352.53</v>
      </c>
      <c r="I15" s="41"/>
      <c r="J15" s="46">
        <f t="shared" si="1"/>
        <v>-53.970000000000027</v>
      </c>
      <c r="K15" s="47">
        <v>334.25</v>
      </c>
      <c r="L15" s="44"/>
      <c r="M15" s="44">
        <v>195.71583333333334</v>
      </c>
      <c r="N15" s="43">
        <v>119.01</v>
      </c>
      <c r="O15" s="42">
        <f t="shared" si="2"/>
        <v>-76.705833333333331</v>
      </c>
      <c r="P15" s="41"/>
      <c r="Q15" s="46">
        <f t="shared" si="3"/>
        <v>-215.24</v>
      </c>
      <c r="R15" s="45">
        <v>186.5</v>
      </c>
      <c r="S15" s="44"/>
      <c r="T15" s="44">
        <v>0</v>
      </c>
      <c r="U15" s="43">
        <v>119.01</v>
      </c>
      <c r="V15" s="42">
        <f t="shared" si="4"/>
        <v>119.01</v>
      </c>
      <c r="W15" s="41"/>
      <c r="X15" s="40">
        <f t="shared" si="5"/>
        <v>-67.489999999999995</v>
      </c>
    </row>
    <row r="16" spans="1:25" x14ac:dyDescent="0.2">
      <c r="A16" s="62" t="s">
        <v>13</v>
      </c>
      <c r="B16" s="27"/>
      <c r="C16" s="26">
        <f>C32/43560*86400*31</f>
        <v>110.67768595041322</v>
      </c>
      <c r="D16" s="25">
        <v>290.75</v>
      </c>
      <c r="E16" s="22"/>
      <c r="F16" s="22">
        <v>0</v>
      </c>
      <c r="G16" s="21">
        <v>243.72750000000002</v>
      </c>
      <c r="H16" s="20">
        <f t="shared" si="0"/>
        <v>243.72750000000002</v>
      </c>
      <c r="I16" s="19"/>
      <c r="J16" s="24">
        <f t="shared" si="1"/>
        <v>-47.02249999999998</v>
      </c>
      <c r="K16" s="25">
        <v>246.16666666666666</v>
      </c>
      <c r="L16" s="22"/>
      <c r="M16" s="22">
        <v>10.424166666666666</v>
      </c>
      <c r="N16" s="21">
        <v>110.68000000000005</v>
      </c>
      <c r="O16" s="20">
        <f t="shared" si="2"/>
        <v>100.25583333333338</v>
      </c>
      <c r="P16" s="19"/>
      <c r="Q16" s="24">
        <f t="shared" si="3"/>
        <v>-135.48666666666662</v>
      </c>
      <c r="R16" s="23">
        <v>150.75</v>
      </c>
      <c r="S16" s="22"/>
      <c r="T16" s="22">
        <v>20.162500000000001</v>
      </c>
      <c r="U16" s="21">
        <v>110.68</v>
      </c>
      <c r="V16" s="20">
        <f t="shared" si="4"/>
        <v>90.517500000000013</v>
      </c>
      <c r="W16" s="19"/>
      <c r="X16" s="18">
        <f t="shared" si="5"/>
        <v>-40.069999999999993</v>
      </c>
    </row>
    <row r="17" spans="1:24" x14ac:dyDescent="0.2">
      <c r="A17" s="61" t="s">
        <v>12</v>
      </c>
      <c r="B17" s="60"/>
      <c r="C17" s="59">
        <f>C33/43560*86400*30</f>
        <v>95.206611570247929</v>
      </c>
      <c r="D17" s="58">
        <v>211</v>
      </c>
      <c r="E17" s="55"/>
      <c r="F17" s="55">
        <v>14.95</v>
      </c>
      <c r="G17" s="54">
        <v>119.01</v>
      </c>
      <c r="H17" s="53">
        <f t="shared" si="0"/>
        <v>104.06</v>
      </c>
      <c r="I17" s="52"/>
      <c r="J17" s="57">
        <f t="shared" si="1"/>
        <v>-91.99</v>
      </c>
      <c r="K17" s="58">
        <v>175</v>
      </c>
      <c r="L17" s="55"/>
      <c r="M17" s="55">
        <v>9.4408333333333339</v>
      </c>
      <c r="N17" s="54">
        <v>95.210000000000022</v>
      </c>
      <c r="O17" s="53">
        <f t="shared" si="2"/>
        <v>85.769166666666692</v>
      </c>
      <c r="P17" s="52"/>
      <c r="Q17" s="57">
        <f t="shared" si="3"/>
        <v>-79.789999999999978</v>
      </c>
      <c r="R17" s="56">
        <v>133.75</v>
      </c>
      <c r="S17" s="55"/>
      <c r="T17" s="55">
        <v>15.850000000000001</v>
      </c>
      <c r="U17" s="54">
        <v>95.21</v>
      </c>
      <c r="V17" s="53">
        <f t="shared" si="4"/>
        <v>79.359999999999985</v>
      </c>
      <c r="W17" s="52"/>
      <c r="X17" s="51">
        <f t="shared" si="5"/>
        <v>-38.540000000000006</v>
      </c>
    </row>
    <row r="18" spans="1:24" ht="13.5" thickBot="1" x14ac:dyDescent="0.25">
      <c r="A18" s="50" t="s">
        <v>11</v>
      </c>
      <c r="B18" s="49"/>
      <c r="C18" s="48">
        <f>C34/43560*86400*31</f>
        <v>73.785123966942137</v>
      </c>
      <c r="D18" s="47">
        <v>167.25</v>
      </c>
      <c r="E18" s="44"/>
      <c r="F18" s="44">
        <v>0</v>
      </c>
      <c r="G18" s="43">
        <v>73.790000000000006</v>
      </c>
      <c r="H18" s="42">
        <f t="shared" si="0"/>
        <v>73.790000000000006</v>
      </c>
      <c r="I18" s="41"/>
      <c r="J18" s="46">
        <f t="shared" si="1"/>
        <v>-93.46</v>
      </c>
      <c r="K18" s="47">
        <v>134.16666666666666</v>
      </c>
      <c r="L18" s="44"/>
      <c r="M18" s="44">
        <v>12.922499999999999</v>
      </c>
      <c r="N18" s="43">
        <v>80.918333333333337</v>
      </c>
      <c r="O18" s="42">
        <f t="shared" si="2"/>
        <v>67.995833333333337</v>
      </c>
      <c r="P18" s="41"/>
      <c r="Q18" s="46">
        <f t="shared" si="3"/>
        <v>-53.248333333333321</v>
      </c>
      <c r="R18" s="45">
        <v>114.5</v>
      </c>
      <c r="S18" s="44"/>
      <c r="T18" s="44">
        <v>33.384999999999998</v>
      </c>
      <c r="U18" s="43">
        <v>73.790000000000006</v>
      </c>
      <c r="V18" s="42">
        <f t="shared" si="4"/>
        <v>40.405000000000008</v>
      </c>
      <c r="W18" s="41"/>
      <c r="X18" s="40">
        <f t="shared" si="5"/>
        <v>-40.709999999999994</v>
      </c>
    </row>
    <row r="19" spans="1:24" x14ac:dyDescent="0.2">
      <c r="A19" s="39" t="s">
        <v>10</v>
      </c>
      <c r="B19" s="38"/>
      <c r="C19" s="37">
        <f>SUM(C7:C18)</f>
        <v>1563.9669421487604</v>
      </c>
      <c r="D19" s="36">
        <f>SUM(D7:D18)</f>
        <v>8230.25</v>
      </c>
      <c r="E19" s="33"/>
      <c r="F19" s="33">
        <f>SUM(F7:F18)</f>
        <v>2523.2024999999999</v>
      </c>
      <c r="G19" s="32">
        <f>SUM(G7:G18)</f>
        <v>4254.22</v>
      </c>
      <c r="H19" s="31">
        <f>SUM(H7:H18)</f>
        <v>1731.0174999999999</v>
      </c>
      <c r="I19" s="30"/>
      <c r="J19" s="35">
        <f>SUM(J7:J18)</f>
        <v>-3976.0299999999997</v>
      </c>
      <c r="K19" s="36">
        <f>SUM(K7:K18)</f>
        <v>4964.0000000000009</v>
      </c>
      <c r="L19" s="33"/>
      <c r="M19" s="33">
        <f>SUM(M7:M18)</f>
        <v>2474.4974999999999</v>
      </c>
      <c r="N19" s="32">
        <f>SUM(N7:N18)</f>
        <v>1592.3375000000001</v>
      </c>
      <c r="O19" s="31">
        <f>SUM(O7:O18)</f>
        <v>-882.15999999999963</v>
      </c>
      <c r="P19" s="30"/>
      <c r="Q19" s="35">
        <f>SUM(Q7:Q18)</f>
        <v>-3371.6624999999999</v>
      </c>
      <c r="R19" s="34">
        <f>SUM(R7:R18)</f>
        <v>3145.5</v>
      </c>
      <c r="S19" s="33"/>
      <c r="T19" s="33">
        <f>SUM(T7:T18)</f>
        <v>2080.9349999999995</v>
      </c>
      <c r="U19" s="32">
        <f>SUM(U7:U18)</f>
        <v>1594.64</v>
      </c>
      <c r="V19" s="31">
        <f>SUM(V7:V18)</f>
        <v>-486.2949999999999</v>
      </c>
      <c r="W19" s="30"/>
      <c r="X19" s="29">
        <f>SUM(X7:X18)</f>
        <v>-1550.86</v>
      </c>
    </row>
    <row r="20" spans="1:24" x14ac:dyDescent="0.2">
      <c r="A20" s="28" t="s">
        <v>9</v>
      </c>
      <c r="B20" s="27"/>
      <c r="C20" s="26">
        <f>SUM(C10:C15)</f>
        <v>1140.8925619834711</v>
      </c>
      <c r="D20" s="25">
        <f>SUM(D10:D15)</f>
        <v>7218.5</v>
      </c>
      <c r="E20" s="22"/>
      <c r="F20" s="22">
        <f>SUM(F10:F15)</f>
        <v>2498.6375000000003</v>
      </c>
      <c r="G20" s="21">
        <f>SUM(G10:G15)</f>
        <v>3577.0225</v>
      </c>
      <c r="H20" s="20">
        <f>SUM(H10:H15)</f>
        <v>1078.3849999999998</v>
      </c>
      <c r="I20" s="19"/>
      <c r="J20" s="24">
        <f>SUM(J10:J15)</f>
        <v>-3641.4775</v>
      </c>
      <c r="K20" s="25">
        <f>SUM(K10:K15)</f>
        <v>4090.3333333333339</v>
      </c>
      <c r="L20" s="22"/>
      <c r="M20" s="22">
        <f>SUM(M10:M15)</f>
        <v>2393.8583333333331</v>
      </c>
      <c r="N20" s="21">
        <f>SUM(N10:N15)</f>
        <v>1143.22</v>
      </c>
      <c r="O20" s="20">
        <f>SUM(O10:O15)</f>
        <v>-1250.6383333333331</v>
      </c>
      <c r="P20" s="19"/>
      <c r="Q20" s="24">
        <f>SUM(Q10:Q15)</f>
        <v>-2947.1133333333337</v>
      </c>
      <c r="R20" s="23">
        <f>SUM(R10:R15)</f>
        <v>2486</v>
      </c>
      <c r="S20" s="22"/>
      <c r="T20" s="22">
        <f>SUM(T10:T15)</f>
        <v>1963.9224999999999</v>
      </c>
      <c r="U20" s="21">
        <f>SUM(U10:U15)</f>
        <v>1139.1950000000002</v>
      </c>
      <c r="V20" s="20">
        <f>SUM(V10:V15)</f>
        <v>-824.72749999999996</v>
      </c>
      <c r="W20" s="19"/>
      <c r="X20" s="18">
        <f>SUM(X10:X15)</f>
        <v>-1346.8050000000001</v>
      </c>
    </row>
    <row r="21" spans="1:24" ht="13.5" thickBot="1" x14ac:dyDescent="0.25">
      <c r="A21" s="17" t="s">
        <v>8</v>
      </c>
      <c r="B21" s="16"/>
      <c r="C21" s="15">
        <f>SUM(C7:C9,C16:C18)</f>
        <v>423.0743801652892</v>
      </c>
      <c r="D21" s="14">
        <f>SUM(D7:D9,D16:D18)</f>
        <v>1011.75</v>
      </c>
      <c r="E21" s="11"/>
      <c r="F21" s="11">
        <f>SUM(F7:F9,F16:F18)</f>
        <v>24.564999999999998</v>
      </c>
      <c r="G21" s="10">
        <f>SUM(G7:G9,G16:G18)</f>
        <v>677.19749999999999</v>
      </c>
      <c r="H21" s="9">
        <f>SUM(H7:H9,H16:H18)</f>
        <v>652.63249999999994</v>
      </c>
      <c r="I21" s="8"/>
      <c r="J21" s="13">
        <f>SUM(J7:J9,J16:J18)</f>
        <v>-334.55249999999995</v>
      </c>
      <c r="K21" s="14">
        <f>SUM(K7:K9,K16:K18)</f>
        <v>873.66666666666663</v>
      </c>
      <c r="L21" s="11"/>
      <c r="M21" s="11">
        <f>SUM(M7:M9,M16:M18)</f>
        <v>80.639166666666668</v>
      </c>
      <c r="N21" s="10">
        <f>SUM(N7:N9,N16:N18)</f>
        <v>449.11750000000012</v>
      </c>
      <c r="O21" s="9">
        <f>SUM(O7:O9,O16:O18)</f>
        <v>368.47833333333341</v>
      </c>
      <c r="P21" s="8"/>
      <c r="Q21" s="13">
        <f>SUM(Q7:Q9,Q16:Q18)</f>
        <v>-424.54916666666657</v>
      </c>
      <c r="R21" s="12">
        <f>SUM(R7:R9,R16:R18)</f>
        <v>659.5</v>
      </c>
      <c r="S21" s="11"/>
      <c r="T21" s="11">
        <f>SUM(T7:T9,T16:T18)</f>
        <v>117.01249999999999</v>
      </c>
      <c r="U21" s="10">
        <f>SUM(U7:U9,U16:U18)</f>
        <v>455.44499999999999</v>
      </c>
      <c r="V21" s="9">
        <f>SUM(V7:V9,V16:V18)</f>
        <v>338.43250000000006</v>
      </c>
      <c r="W21" s="8"/>
      <c r="X21" s="7">
        <f>SUM(X7:X9,X16:X18)</f>
        <v>-204.05499999999995</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0.7</v>
      </c>
      <c r="D23" s="92">
        <f>D7*43560/86400/31</f>
        <v>1.9638104838709676</v>
      </c>
      <c r="E23" s="89"/>
      <c r="F23" s="89">
        <f>F7*43560/86400/31</f>
        <v>0</v>
      </c>
      <c r="G23" s="88">
        <f>G7*43560/86400/31</f>
        <v>1.0000389784946235</v>
      </c>
      <c r="H23" s="87">
        <f>H7*43560/86400/31</f>
        <v>1.0000389784946235</v>
      </c>
      <c r="I23" s="86"/>
      <c r="J23" s="91">
        <f>J7*43560/86400/31</f>
        <v>-0.96377150537634404</v>
      </c>
      <c r="K23" s="92">
        <f>K7*43560/86400/31</f>
        <v>1.8553875448028674</v>
      </c>
      <c r="L23" s="89"/>
      <c r="M23" s="89">
        <f>M7*43560/86400/31</f>
        <v>0.63726937724014343</v>
      </c>
      <c r="N23" s="88">
        <f>N7*43560/86400/31</f>
        <v>0.79875179211469549</v>
      </c>
      <c r="O23" s="87">
        <f>O7*43560/86400/31</f>
        <v>0.16148241487455198</v>
      </c>
      <c r="P23" s="86"/>
      <c r="Q23" s="91">
        <f>Q7*43560/86400/31</f>
        <v>-1.056635752688172</v>
      </c>
      <c r="R23" s="90">
        <f>R7*43560/86400/31</f>
        <v>1.5572244623655913</v>
      </c>
      <c r="S23" s="89"/>
      <c r="T23" s="89">
        <f>T7*43560/86400/31</f>
        <v>0.65041565860215056</v>
      </c>
      <c r="U23" s="88">
        <f>U7*43560/86400/31</f>
        <v>1.0224418682795697</v>
      </c>
      <c r="V23" s="87">
        <f>V7*43560/86400/31</f>
        <v>0.37202620967741923</v>
      </c>
      <c r="W23" s="86"/>
      <c r="X23" s="85">
        <f>X7*43560/86400/31</f>
        <v>-0.53478259408602147</v>
      </c>
    </row>
    <row r="24" spans="1:24" x14ac:dyDescent="0.2">
      <c r="A24" s="73" t="s">
        <v>21</v>
      </c>
      <c r="B24" s="72"/>
      <c r="C24" s="71">
        <v>0.7</v>
      </c>
      <c r="D24" s="70">
        <f>D8*43560/86400/28</f>
        <v>1.6925595238095237</v>
      </c>
      <c r="E24" s="67"/>
      <c r="F24" s="67">
        <f>F8*43560/86400/28</f>
        <v>0</v>
      </c>
      <c r="G24" s="66">
        <f>G8*43560/86400/28</f>
        <v>1.110156994047619</v>
      </c>
      <c r="H24" s="65">
        <f>H8*43560/86400/28</f>
        <v>1.110156994047619</v>
      </c>
      <c r="I24" s="64"/>
      <c r="J24" s="69">
        <f>J8*43560/86400/28</f>
        <v>-0.58240252976190476</v>
      </c>
      <c r="K24" s="70">
        <f>K8*43560/86400/28</f>
        <v>1.8186011904761905</v>
      </c>
      <c r="L24" s="67"/>
      <c r="M24" s="67">
        <f>M8*43560/86400/28</f>
        <v>0</v>
      </c>
      <c r="N24" s="66">
        <f>N8*43560/86400/28</f>
        <v>0.8929451884920635</v>
      </c>
      <c r="O24" s="65">
        <f>O8*43560/86400/28</f>
        <v>0.8929451884920635</v>
      </c>
      <c r="P24" s="64"/>
      <c r="Q24" s="69">
        <f>Q8*43560/86400/28</f>
        <v>-0.9256560019841269</v>
      </c>
      <c r="R24" s="68">
        <f>R8*43560/86400/28</f>
        <v>1.2018973214285715</v>
      </c>
      <c r="S24" s="67"/>
      <c r="T24" s="67">
        <f>T8*43560/86400/28</f>
        <v>2.7008928571428572E-4</v>
      </c>
      <c r="U24" s="66">
        <f>U8*43560/86400/28</f>
        <v>0.88256175595238084</v>
      </c>
      <c r="V24" s="65">
        <f>V8*43560/86400/28</f>
        <v>0.88229166666666659</v>
      </c>
      <c r="W24" s="64"/>
      <c r="X24" s="63">
        <f>X8*43560/86400/28</f>
        <v>-0.31933556547619046</v>
      </c>
    </row>
    <row r="25" spans="1:24" x14ac:dyDescent="0.2">
      <c r="A25" s="84" t="s">
        <v>20</v>
      </c>
      <c r="B25" s="83"/>
      <c r="C25" s="82">
        <v>1</v>
      </c>
      <c r="D25" s="81">
        <f>D9*43560/86400/31</f>
        <v>2.0817204301075267</v>
      </c>
      <c r="E25" s="78"/>
      <c r="F25" s="78">
        <f>F9*43560/86400/31</f>
        <v>0.15637298387096776</v>
      </c>
      <c r="G25" s="77">
        <f>G9*43560/86400/31</f>
        <v>1.9113608870967742</v>
      </c>
      <c r="H25" s="76">
        <f>H9*43560/86400/31</f>
        <v>1.7549879032258067</v>
      </c>
      <c r="I25" s="75"/>
      <c r="J25" s="80">
        <f>J9*43560/86400/31</f>
        <v>-0.1703595430107526</v>
      </c>
      <c r="K25" s="81">
        <f>K9*43560/86400/31</f>
        <v>1.6792002688172043</v>
      </c>
      <c r="L25" s="78"/>
      <c r="M25" s="78">
        <f>M9*43560/86400/31</f>
        <v>0.14096337365591402</v>
      </c>
      <c r="N25" s="77">
        <f>N9*43560/86400/31</f>
        <v>1.0344226030465948</v>
      </c>
      <c r="O25" s="76">
        <f>O9*43560/86400/31</f>
        <v>0.8934592293906809</v>
      </c>
      <c r="P25" s="75"/>
      <c r="Q25" s="80">
        <f>Q9*43560/86400/31</f>
        <v>-0.64477766577060924</v>
      </c>
      <c r="R25" s="79">
        <f>R9*43560/86400/31</f>
        <v>1.5938172043010752</v>
      </c>
      <c r="S25" s="78"/>
      <c r="T25" s="78">
        <f>T9*43560/86400/31</f>
        <v>0.12372412634408603</v>
      </c>
      <c r="U25" s="77">
        <f>U9*43560/86400/31</f>
        <v>1.0389492607526882</v>
      </c>
      <c r="V25" s="76">
        <f>V9*43560/86400/31</f>
        <v>0.91522513440860231</v>
      </c>
      <c r="W25" s="75"/>
      <c r="X25" s="74">
        <f>X9*43560/86400/31</f>
        <v>-0.55486794354838698</v>
      </c>
    </row>
    <row r="26" spans="1:24" x14ac:dyDescent="0.2">
      <c r="A26" s="61" t="s">
        <v>19</v>
      </c>
      <c r="B26" s="60"/>
      <c r="C26" s="59">
        <v>1.4</v>
      </c>
      <c r="D26" s="58">
        <f>D10*43560/86400/30</f>
        <v>3.17625</v>
      </c>
      <c r="E26" s="55"/>
      <c r="F26" s="55">
        <f>F10*43560/86400/30</f>
        <v>0</v>
      </c>
      <c r="G26" s="54">
        <f>G10*43560/86400/30</f>
        <v>3.1644861111111116</v>
      </c>
      <c r="H26" s="53">
        <f>H10*43560/86400/30</f>
        <v>3.1644861111111116</v>
      </c>
      <c r="I26" s="52"/>
      <c r="J26" s="57">
        <f>J10*43560/86400/30</f>
        <v>-1.1763888888888697E-2</v>
      </c>
      <c r="K26" s="58">
        <f>K10*43560/86400/30</f>
        <v>2.4312037037037038</v>
      </c>
      <c r="L26" s="55"/>
      <c r="M26" s="55">
        <f>M10*43560/86400/30</f>
        <v>0.1789931712962963</v>
      </c>
      <c r="N26" s="54">
        <f>N10*43560/86400/30</f>
        <v>1.3629585648148146</v>
      </c>
      <c r="O26" s="53">
        <f>O10*43560/86400/30</f>
        <v>1.1839653935185181</v>
      </c>
      <c r="P26" s="52"/>
      <c r="Q26" s="57">
        <f>Q10*43560/86400/30</f>
        <v>-1.0682451388888892</v>
      </c>
      <c r="R26" s="56">
        <f>R10*43560/86400/30</f>
        <v>3.1972569444444447</v>
      </c>
      <c r="S26" s="55"/>
      <c r="T26" s="55">
        <f>T10*43560/86400/30</f>
        <v>0.20570000000000002</v>
      </c>
      <c r="U26" s="54">
        <f>U10*43560/86400/30</f>
        <v>1.4000708333333334</v>
      </c>
      <c r="V26" s="53">
        <f>V10*43560/86400/30</f>
        <v>1.1943708333333334</v>
      </c>
      <c r="W26" s="52"/>
      <c r="X26" s="51">
        <f>X10*43560/86400/30</f>
        <v>-1.7971861111111107</v>
      </c>
    </row>
    <row r="27" spans="1:24" x14ac:dyDescent="0.2">
      <c r="A27" s="73" t="s">
        <v>18</v>
      </c>
      <c r="B27" s="72"/>
      <c r="C27" s="71">
        <v>5.2</v>
      </c>
      <c r="D27" s="70">
        <f>D11*43560/86400/31</f>
        <v>17.812533602150538</v>
      </c>
      <c r="E27" s="67"/>
      <c r="F27" s="67">
        <f>F11*43560/86400/31</f>
        <v>8.6745127688172037</v>
      </c>
      <c r="G27" s="66">
        <f>G11*43560/86400/31</f>
        <v>11.192093413978496</v>
      </c>
      <c r="H27" s="65">
        <f>H11*43560/86400/31</f>
        <v>2.5175806451612912</v>
      </c>
      <c r="I27" s="64"/>
      <c r="J27" s="69">
        <f>J11*43560/86400/31</f>
        <v>-6.6204401881720418</v>
      </c>
      <c r="K27" s="70">
        <f>K11*43560/86400/31</f>
        <v>11.243458781362007</v>
      </c>
      <c r="L27" s="67"/>
      <c r="M27" s="67">
        <f>M11*43560/86400/31</f>
        <v>7.7042900985663074</v>
      </c>
      <c r="N27" s="66">
        <f>N11*43560/86400/31</f>
        <v>5.273556227598565</v>
      </c>
      <c r="O27" s="65">
        <f>O11*43560/86400/31</f>
        <v>-2.4307338709677415</v>
      </c>
      <c r="P27" s="64"/>
      <c r="Q27" s="69">
        <f>Q11*43560/86400/31</f>
        <v>-5.9699025537634416</v>
      </c>
      <c r="R27" s="68">
        <f>R11*43560/86400/31</f>
        <v>10.628158602150538</v>
      </c>
      <c r="S27" s="67"/>
      <c r="T27" s="67">
        <f>T11*43560/86400/31</f>
        <v>9.331189852150537</v>
      </c>
      <c r="U27" s="66">
        <f>U11*43560/86400/31</f>
        <v>5.2000725806451609</v>
      </c>
      <c r="V27" s="65">
        <f>V11*43560/86400/31</f>
        <v>-4.1311172715053752</v>
      </c>
      <c r="W27" s="64"/>
      <c r="X27" s="63">
        <f>X11*43560/86400/31</f>
        <v>-5.4280860215053766</v>
      </c>
    </row>
    <row r="28" spans="1:24" x14ac:dyDescent="0.2">
      <c r="A28" s="73" t="s">
        <v>17</v>
      </c>
      <c r="B28" s="72"/>
      <c r="C28" s="71">
        <v>4.2</v>
      </c>
      <c r="D28" s="70">
        <f>D12*43560/86400/30</f>
        <v>50.433472222222221</v>
      </c>
      <c r="E28" s="67"/>
      <c r="F28" s="67">
        <f>F12*43560/86400/30</f>
        <v>13.982264236111112</v>
      </c>
      <c r="G28" s="66">
        <f>G12*43560/86400/30</f>
        <v>19.999955555555555</v>
      </c>
      <c r="H28" s="65">
        <f>H12*43560/86400/30</f>
        <v>6.0176913194444435</v>
      </c>
      <c r="I28" s="64"/>
      <c r="J28" s="69">
        <f>J12*43560/86400/30</f>
        <v>-30.433516666666666</v>
      </c>
      <c r="K28" s="70">
        <f>K12*43560/86400/30</f>
        <v>23.076828703703704</v>
      </c>
      <c r="L28" s="67"/>
      <c r="M28" s="67">
        <f>M12*43560/86400/30</f>
        <v>9.0605472222222225</v>
      </c>
      <c r="N28" s="66">
        <f>N12*43560/86400/30</f>
        <v>4.2000444444444449</v>
      </c>
      <c r="O28" s="65">
        <f>O12*43560/86400/30</f>
        <v>-4.8605027777777767</v>
      </c>
      <c r="P28" s="64"/>
      <c r="Q28" s="69">
        <f>Q12*43560/86400/30</f>
        <v>-18.876784259259257</v>
      </c>
      <c r="R28" s="68">
        <f>R12*43560/86400/30</f>
        <v>11.688263888888889</v>
      </c>
      <c r="S28" s="67"/>
      <c r="T28" s="67">
        <f>T12*43560/86400/30</f>
        <v>9.5453875000000004</v>
      </c>
      <c r="U28" s="66">
        <f>U12*43560/86400/30</f>
        <v>4.1712229166666663</v>
      </c>
      <c r="V28" s="65">
        <f>V12*43560/86400/30</f>
        <v>-5.374164583333334</v>
      </c>
      <c r="W28" s="64"/>
      <c r="X28" s="63">
        <f>X12*43560/86400/30</f>
        <v>-7.5170409722222216</v>
      </c>
    </row>
    <row r="29" spans="1:24" x14ac:dyDescent="0.2">
      <c r="A29" s="73" t="s">
        <v>16</v>
      </c>
      <c r="B29" s="72"/>
      <c r="C29" s="71">
        <v>3.5</v>
      </c>
      <c r="D29" s="70">
        <f>D13*43560/86400/31</f>
        <v>29.026176075268818</v>
      </c>
      <c r="E29" s="67"/>
      <c r="F29" s="67">
        <f t="shared" ref="F29:H30" si="6">F13*43560/86400/31</f>
        <v>10.03234744623656</v>
      </c>
      <c r="G29" s="66">
        <f t="shared" si="6"/>
        <v>10.000064516129033</v>
      </c>
      <c r="H29" s="65">
        <f t="shared" si="6"/>
        <v>-3.22829301075271E-2</v>
      </c>
      <c r="I29" s="64"/>
      <c r="J29" s="69">
        <f>J13*43560/86400/31</f>
        <v>-19.026111559139782</v>
      </c>
      <c r="K29" s="70">
        <f>K13*43560/86400/31</f>
        <v>16.041173835125448</v>
      </c>
      <c r="L29" s="67"/>
      <c r="M29" s="67">
        <f t="shared" ref="M29:O30" si="7">M13*43560/86400/31</f>
        <v>12.581533378136198</v>
      </c>
      <c r="N29" s="66">
        <f t="shared" si="7"/>
        <v>3.5000551075268813</v>
      </c>
      <c r="O29" s="65">
        <f t="shared" si="7"/>
        <v>-9.0814782706093169</v>
      </c>
      <c r="P29" s="64"/>
      <c r="Q29" s="69">
        <f>Q13*43560/86400/31</f>
        <v>-12.541118727598567</v>
      </c>
      <c r="R29" s="68">
        <f>R13*43560/86400/31</f>
        <v>7.5543682795698928</v>
      </c>
      <c r="S29" s="67"/>
      <c r="T29" s="67">
        <f t="shared" ref="T29:V30" si="8">T13*43560/86400/31</f>
        <v>11.115655241935483</v>
      </c>
      <c r="U29" s="66">
        <f t="shared" si="8"/>
        <v>3.5000551075268813</v>
      </c>
      <c r="V29" s="65">
        <f t="shared" si="8"/>
        <v>-7.6156001344086013</v>
      </c>
      <c r="W29" s="64"/>
      <c r="X29" s="63">
        <f>X13*43560/86400/31</f>
        <v>-4.0543131720430114</v>
      </c>
    </row>
    <row r="30" spans="1:24" x14ac:dyDescent="0.2">
      <c r="A30" s="73" t="s">
        <v>15</v>
      </c>
      <c r="B30" s="72"/>
      <c r="C30" s="71">
        <v>2.5</v>
      </c>
      <c r="D30" s="70">
        <f>D14*43560/86400/31</f>
        <v>12.067473118279569</v>
      </c>
      <c r="E30" s="67"/>
      <c r="F30" s="67">
        <f t="shared" si="6"/>
        <v>8.3983595430107538</v>
      </c>
      <c r="G30" s="66">
        <f t="shared" si="6"/>
        <v>8.8319835349462359</v>
      </c>
      <c r="H30" s="65">
        <f t="shared" si="6"/>
        <v>0.4336239919354824</v>
      </c>
      <c r="I30" s="64"/>
      <c r="J30" s="69">
        <f>J14*43560/86400/31</f>
        <v>-3.235489583333333</v>
      </c>
      <c r="K30" s="70">
        <f>K14*43560/86400/31</f>
        <v>9.1170138888888896</v>
      </c>
      <c r="L30" s="67"/>
      <c r="M30" s="67">
        <f t="shared" si="7"/>
        <v>6.5220463709677405</v>
      </c>
      <c r="N30" s="66">
        <f t="shared" si="7"/>
        <v>2.5000161290322582</v>
      </c>
      <c r="O30" s="65">
        <f t="shared" si="7"/>
        <v>-4.0220302419354832</v>
      </c>
      <c r="P30" s="64"/>
      <c r="Q30" s="69">
        <f>Q14*43560/86400/31</f>
        <v>-6.6169977598566314</v>
      </c>
      <c r="R30" s="68">
        <f>R14*43560/86400/31</f>
        <v>4.8099126344086018</v>
      </c>
      <c r="S30" s="67"/>
      <c r="T30" s="67">
        <f t="shared" si="8"/>
        <v>2.056756048387097</v>
      </c>
      <c r="U30" s="66">
        <f t="shared" si="8"/>
        <v>2.5000161290322582</v>
      </c>
      <c r="V30" s="65">
        <f t="shared" si="8"/>
        <v>0.44326008064516126</v>
      </c>
      <c r="W30" s="64"/>
      <c r="X30" s="63">
        <f>X14*43560/86400/31</f>
        <v>-2.3098965053763441</v>
      </c>
    </row>
    <row r="31" spans="1:24" x14ac:dyDescent="0.2">
      <c r="A31" s="50" t="s">
        <v>14</v>
      </c>
      <c r="B31" s="49"/>
      <c r="C31" s="48">
        <v>2</v>
      </c>
      <c r="D31" s="47">
        <f>D15*43560/86400/30</f>
        <v>6.831458333333333</v>
      </c>
      <c r="E31" s="44"/>
      <c r="F31" s="44">
        <f>F15*43560/86400/30</f>
        <v>0</v>
      </c>
      <c r="G31" s="43">
        <f>G15*43560/86400/30</f>
        <v>5.9244624999999997</v>
      </c>
      <c r="H31" s="42">
        <f>H15*43560/86400/30</f>
        <v>5.9244624999999997</v>
      </c>
      <c r="I31" s="41"/>
      <c r="J31" s="46">
        <f>J15*43560/86400/30</f>
        <v>-0.90699583333333378</v>
      </c>
      <c r="K31" s="47">
        <f>K15*43560/86400/30</f>
        <v>5.6172569444444447</v>
      </c>
      <c r="L31" s="44"/>
      <c r="M31" s="44">
        <f>M15*43560/86400/30</f>
        <v>3.289113310185185</v>
      </c>
      <c r="N31" s="43">
        <f>N15*43560/86400/30</f>
        <v>2.0000291666666667</v>
      </c>
      <c r="O31" s="42">
        <f>O15*43560/86400/30</f>
        <v>-1.2890841435185185</v>
      </c>
      <c r="P31" s="41"/>
      <c r="Q31" s="46">
        <f>Q15*43560/86400/30</f>
        <v>-3.6172277777777779</v>
      </c>
      <c r="R31" s="45">
        <f>R15*43560/86400/30</f>
        <v>3.1342361111111114</v>
      </c>
      <c r="S31" s="44"/>
      <c r="T31" s="44">
        <f>T15*43560/86400/30</f>
        <v>0</v>
      </c>
      <c r="U31" s="43">
        <f>U15*43560/86400/30</f>
        <v>2.0000291666666667</v>
      </c>
      <c r="V31" s="42">
        <f>V15*43560/86400/30</f>
        <v>2.0000291666666667</v>
      </c>
      <c r="W31" s="41"/>
      <c r="X31" s="40">
        <f>X15*43560/86400/30</f>
        <v>-1.1342069444444443</v>
      </c>
    </row>
    <row r="32" spans="1:24" x14ac:dyDescent="0.2">
      <c r="A32" s="62" t="s">
        <v>13</v>
      </c>
      <c r="B32" s="27"/>
      <c r="C32" s="26">
        <v>1.8</v>
      </c>
      <c r="D32" s="25">
        <f>D16*43560/86400/31</f>
        <v>4.7285954301075268</v>
      </c>
      <c r="E32" s="22"/>
      <c r="F32" s="22">
        <f>F16*43560/86400/31</f>
        <v>0</v>
      </c>
      <c r="G32" s="21">
        <f>G16*43560/86400/31</f>
        <v>3.9638477822580649</v>
      </c>
      <c r="H32" s="20">
        <f>H16*43560/86400/31</f>
        <v>3.9638477822580649</v>
      </c>
      <c r="I32" s="19"/>
      <c r="J32" s="24">
        <f>J16*43560/86400/31</f>
        <v>-0.76474764784946203</v>
      </c>
      <c r="K32" s="25">
        <f>K16*43560/86400/31</f>
        <v>4.0035170250896055</v>
      </c>
      <c r="L32" s="22"/>
      <c r="M32" s="22">
        <f>M16*43560/86400/31</f>
        <v>0.16953281810035842</v>
      </c>
      <c r="N32" s="21">
        <f>N16*43560/86400/31</f>
        <v>1.8000376344086031</v>
      </c>
      <c r="O32" s="20">
        <f>O16*43560/86400/31</f>
        <v>1.6305048163082447</v>
      </c>
      <c r="P32" s="19"/>
      <c r="Q32" s="24">
        <f>Q16*43560/86400/31</f>
        <v>-2.2034793906810028</v>
      </c>
      <c r="R32" s="23">
        <f>R16*43560/86400/31</f>
        <v>2.4517137096774193</v>
      </c>
      <c r="S32" s="22"/>
      <c r="T32" s="22">
        <f>T16*43560/86400/31</f>
        <v>0.32791162634408605</v>
      </c>
      <c r="U32" s="21">
        <f>U16*43560/86400/31</f>
        <v>1.8000376344086024</v>
      </c>
      <c r="V32" s="20">
        <f>V16*43560/86400/31</f>
        <v>1.4721260080645164</v>
      </c>
      <c r="W32" s="19"/>
      <c r="X32" s="18">
        <f>X16*43560/86400/31</f>
        <v>-0.6516760752688171</v>
      </c>
    </row>
    <row r="33" spans="1:24" x14ac:dyDescent="0.2">
      <c r="A33" s="61" t="s">
        <v>12</v>
      </c>
      <c r="B33" s="60"/>
      <c r="C33" s="59">
        <v>1.6</v>
      </c>
      <c r="D33" s="58">
        <f>D17*43560/86400/30</f>
        <v>3.5459722222222223</v>
      </c>
      <c r="E33" s="55"/>
      <c r="F33" s="55">
        <f>F17*43560/86400/30</f>
        <v>0.25124305555555554</v>
      </c>
      <c r="G33" s="54">
        <f>G17*43560/86400/30</f>
        <v>2.0000291666666667</v>
      </c>
      <c r="H33" s="53">
        <f>H17*43560/86400/30</f>
        <v>1.7487861111111114</v>
      </c>
      <c r="I33" s="52"/>
      <c r="J33" s="57">
        <f>J17*43560/86400/30</f>
        <v>-1.5459430555555553</v>
      </c>
      <c r="K33" s="58">
        <f>K17*43560/86400/30</f>
        <v>2.9409722222222223</v>
      </c>
      <c r="L33" s="55"/>
      <c r="M33" s="55">
        <f>M17*43560/86400/30</f>
        <v>0.15865844907407406</v>
      </c>
      <c r="N33" s="54">
        <f>N17*43560/86400/30</f>
        <v>1.600056944444445</v>
      </c>
      <c r="O33" s="53">
        <f>O17*43560/86400/30</f>
        <v>1.4413984953703709</v>
      </c>
      <c r="P33" s="52"/>
      <c r="Q33" s="57">
        <f>Q17*43560/86400/30</f>
        <v>-1.3409152777777775</v>
      </c>
      <c r="R33" s="56">
        <f>R17*43560/86400/30</f>
        <v>2.2477430555555555</v>
      </c>
      <c r="S33" s="55"/>
      <c r="T33" s="55">
        <f>T17*43560/86400/30</f>
        <v>0.26636805555555559</v>
      </c>
      <c r="U33" s="54">
        <f>U17*43560/86400/30</f>
        <v>1.6000569444444441</v>
      </c>
      <c r="V33" s="53">
        <f>V17*43560/86400/30</f>
        <v>1.3336888888888887</v>
      </c>
      <c r="W33" s="52"/>
      <c r="X33" s="51">
        <f>X17*43560/86400/30</f>
        <v>-0.6476861111111113</v>
      </c>
    </row>
    <row r="34" spans="1:24" ht="13.5" thickBot="1" x14ac:dyDescent="0.25">
      <c r="A34" s="50" t="s">
        <v>11</v>
      </c>
      <c r="B34" s="49"/>
      <c r="C34" s="48">
        <v>1.2</v>
      </c>
      <c r="D34" s="47">
        <f>D18*43560/86400/31</f>
        <v>2.7200604838709679</v>
      </c>
      <c r="E34" s="44"/>
      <c r="F34" s="44">
        <f>F18*43560/86400/31</f>
        <v>0</v>
      </c>
      <c r="G34" s="43">
        <f>G18*43560/86400/31</f>
        <v>1.2000793010752691</v>
      </c>
      <c r="H34" s="42">
        <f>H18*43560/86400/31</f>
        <v>1.2000793010752691</v>
      </c>
      <c r="I34" s="41"/>
      <c r="J34" s="46">
        <f>J18*43560/86400/31</f>
        <v>-1.5199811827956986</v>
      </c>
      <c r="K34" s="47">
        <f>K18*43560/86400/31</f>
        <v>2.1820116487455197</v>
      </c>
      <c r="L34" s="44"/>
      <c r="M34" s="44">
        <f>M18*43560/86400/31</f>
        <v>0.21016431451612905</v>
      </c>
      <c r="N34" s="43">
        <f>N18*43560/86400/31</f>
        <v>1.3160105286738353</v>
      </c>
      <c r="O34" s="42">
        <f>O18*43560/86400/31</f>
        <v>1.1058462141577061</v>
      </c>
      <c r="P34" s="41"/>
      <c r="Q34" s="46">
        <f>Q18*43560/86400/31</f>
        <v>-0.86600112007168428</v>
      </c>
      <c r="R34" s="45">
        <f>R18*43560/86400/31</f>
        <v>1.8621639784946236</v>
      </c>
      <c r="S34" s="44"/>
      <c r="T34" s="44">
        <f>T18*43560/86400/31</f>
        <v>0.54295497311827956</v>
      </c>
      <c r="U34" s="43">
        <f>U18*43560/86400/31</f>
        <v>1.2000793010752691</v>
      </c>
      <c r="V34" s="42">
        <f>V18*43560/86400/31</f>
        <v>0.65712432795698938</v>
      </c>
      <c r="W34" s="41"/>
      <c r="X34" s="40">
        <f>X18*43560/86400/31</f>
        <v>-0.66208467741935473</v>
      </c>
    </row>
    <row r="35" spans="1:24" x14ac:dyDescent="0.2">
      <c r="A35" s="39" t="s">
        <v>10</v>
      </c>
      <c r="B35" s="38"/>
      <c r="C35" s="37">
        <f>AVERAGE(C23:C34)</f>
        <v>2.15</v>
      </c>
      <c r="D35" s="36">
        <f>D19*43560/86400/365</f>
        <v>11.368267694063928</v>
      </c>
      <c r="E35" s="33"/>
      <c r="F35" s="33">
        <f>F19*43560/86400/365</f>
        <v>3.4852454623287668</v>
      </c>
      <c r="G35" s="32">
        <f>G19*43560/86400/365</f>
        <v>5.8762627853881284</v>
      </c>
      <c r="H35" s="31">
        <f>H19*43560/86400/365</f>
        <v>2.3910173230593608</v>
      </c>
      <c r="I35" s="30"/>
      <c r="J35" s="35">
        <f>J19*43560/86400/365</f>
        <v>-5.4920049086757983</v>
      </c>
      <c r="K35" s="36">
        <f>K19*43560/86400/365</f>
        <v>6.8566666666666682</v>
      </c>
      <c r="L35" s="33"/>
      <c r="M35" s="33">
        <f>M19*43560/86400/365</f>
        <v>3.41797029109589</v>
      </c>
      <c r="N35" s="32">
        <f>N19*43560/86400/365</f>
        <v>2.1994616152968036</v>
      </c>
      <c r="O35" s="31">
        <f>O19*43560/86400/365</f>
        <v>-1.2185086757990864</v>
      </c>
      <c r="P35" s="30"/>
      <c r="Q35" s="35">
        <f>Q19*43560/86400/365</f>
        <v>-4.6572050513698633</v>
      </c>
      <c r="R35" s="34">
        <f>R19*43560/86400/365</f>
        <v>4.3448116438356168</v>
      </c>
      <c r="S35" s="33"/>
      <c r="T35" s="33">
        <f>T19*43560/86400/365</f>
        <v>2.8743508561643827</v>
      </c>
      <c r="U35" s="32">
        <f>U19*43560/86400/365</f>
        <v>2.2026420091324206</v>
      </c>
      <c r="V35" s="31">
        <f>V19*43560/86400/365</f>
        <v>-0.67170884703196332</v>
      </c>
      <c r="W35" s="30"/>
      <c r="X35" s="29">
        <f>X19*43560/86400/365</f>
        <v>-2.1421696347031962</v>
      </c>
    </row>
    <row r="36" spans="1:24" x14ac:dyDescent="0.2">
      <c r="A36" s="28" t="s">
        <v>9</v>
      </c>
      <c r="B36" s="27"/>
      <c r="C36" s="26">
        <f>AVERAGE(C26:C31)</f>
        <v>3.1333333333333333</v>
      </c>
      <c r="D36" s="25">
        <f>D20*43560/86400/183</f>
        <v>19.887033242258649</v>
      </c>
      <c r="E36" s="22"/>
      <c r="F36" s="22">
        <f>F20*43560/86400/183</f>
        <v>6.8837690687613851</v>
      </c>
      <c r="G36" s="21">
        <f>G20*43560/86400/183</f>
        <v>9.8547295651183973</v>
      </c>
      <c r="H36" s="20">
        <f>H20*43560/86400/183</f>
        <v>2.9709604963570122</v>
      </c>
      <c r="I36" s="19"/>
      <c r="J36" s="24">
        <f>J20*43560/86400/183</f>
        <v>-10.032303677140256</v>
      </c>
      <c r="K36" s="25">
        <f>K20*43560/86400/183</f>
        <v>11.268905585913783</v>
      </c>
      <c r="L36" s="22"/>
      <c r="M36" s="22">
        <f>M20*43560/86400/183</f>
        <v>6.595101510321796</v>
      </c>
      <c r="N36" s="21">
        <f>N20*43560/86400/183</f>
        <v>3.1495815118397088</v>
      </c>
      <c r="O36" s="20">
        <f>O20*43560/86400/183</f>
        <v>-3.4455199984820881</v>
      </c>
      <c r="P36" s="19"/>
      <c r="Q36" s="24">
        <f>Q20*43560/86400/183</f>
        <v>-8.1193240740740755</v>
      </c>
      <c r="R36" s="23">
        <f>R20*43560/86400/183</f>
        <v>6.8489526411657558</v>
      </c>
      <c r="S36" s="22"/>
      <c r="T36" s="22">
        <f>T20*43560/86400/183</f>
        <v>5.410624373861566</v>
      </c>
      <c r="U36" s="21">
        <f>U20*43560/86400/183</f>
        <v>3.1384926001821496</v>
      </c>
      <c r="V36" s="20">
        <f>V20*43560/86400/183</f>
        <v>-2.2721317736794169</v>
      </c>
      <c r="W36" s="19"/>
      <c r="X36" s="18">
        <f>X20*43560/86400/183</f>
        <v>-3.7104600409836066</v>
      </c>
    </row>
    <row r="37" spans="1:24" ht="13.5" thickBot="1" x14ac:dyDescent="0.25">
      <c r="A37" s="17" t="s">
        <v>8</v>
      </c>
      <c r="B37" s="16"/>
      <c r="C37" s="15">
        <f>AVERAGE(C32:C34,C23:C25)</f>
        <v>1.1666666666666667</v>
      </c>
      <c r="D37" s="14">
        <f>D21*43560/86400/182</f>
        <v>2.8026957417582419</v>
      </c>
      <c r="E37" s="11"/>
      <c r="F37" s="11">
        <f>F21*43560/86400/182</f>
        <v>6.8048649267399258E-2</v>
      </c>
      <c r="G37" s="10">
        <f>G21*43560/86400/182</f>
        <v>1.875936298076923</v>
      </c>
      <c r="H37" s="9">
        <f>H21*43560/86400/182</f>
        <v>1.8078876488095237</v>
      </c>
      <c r="I37" s="8"/>
      <c r="J37" s="13">
        <f>J21*43560/86400/182</f>
        <v>-0.92675944368131857</v>
      </c>
      <c r="K37" s="14">
        <f>K21*43560/86400/182</f>
        <v>2.4201846764346762</v>
      </c>
      <c r="L37" s="11"/>
      <c r="M37" s="11">
        <f>M21*43560/86400/182</f>
        <v>0.22338230692918196</v>
      </c>
      <c r="N37" s="10">
        <f>N21*43560/86400/182</f>
        <v>1.244121279761905</v>
      </c>
      <c r="O37" s="9">
        <f>O21*43560/86400/182</f>
        <v>1.020738972832723</v>
      </c>
      <c r="P37" s="8"/>
      <c r="Q37" s="13">
        <f>Q21*43560/86400/182</f>
        <v>-1.1760633966727714</v>
      </c>
      <c r="R37" s="12">
        <f>R21*43560/86400/182</f>
        <v>1.8269116300366299</v>
      </c>
      <c r="S37" s="11"/>
      <c r="T37" s="11">
        <f>T21*43560/86400/182</f>
        <v>0.32414176968864461</v>
      </c>
      <c r="U37" s="10">
        <f>U21*43560/86400/182</f>
        <v>1.2616493818681318</v>
      </c>
      <c r="V37" s="9">
        <f>V21*43560/86400/182</f>
        <v>0.9375076121794873</v>
      </c>
      <c r="W37" s="8"/>
      <c r="X37" s="7">
        <f>X21*43560/86400/182</f>
        <v>-0.5652622481684979</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'999418'!$A$1</f>
        <v>&lt;SITE CATEGORY: PRIMARY/SECONDARY&gt;</v>
      </c>
      <c r="C1" s="129"/>
      <c r="D1" s="129"/>
      <c r="E1" s="129"/>
      <c r="F1" s="129"/>
      <c r="G1" s="129"/>
      <c r="H1" s="129"/>
      <c r="I1" s="129"/>
      <c r="J1" s="129"/>
      <c r="K1" s="129"/>
      <c r="L1" s="129"/>
      <c r="M1" s="129"/>
      <c r="N1" s="129"/>
      <c r="O1" s="129"/>
    </row>
    <row r="2" spans="2:15" ht="46.5" x14ac:dyDescent="0.35">
      <c r="B2" s="289" t="str">
        <f>'999418'!A2</f>
        <v>HYDROSS MODEL NODE — Marsh Creek bl Kicking Horse Feeder Canal (#999418)</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145</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144</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4611.5702479338843</v>
      </c>
      <c r="D7" s="92">
        <v>5663.89</v>
      </c>
      <c r="E7" s="89">
        <v>11679</v>
      </c>
      <c r="F7" s="89">
        <v>5817.2674999999999</v>
      </c>
      <c r="G7" s="88">
        <v>7134.1824999999999</v>
      </c>
      <c r="H7" s="87">
        <f t="shared" ref="H7:H18" si="0">G7-F7</f>
        <v>1316.915</v>
      </c>
      <c r="I7" s="86">
        <f t="shared" ref="I7:I18" si="1">G7-E7</f>
        <v>-4544.8175000000001</v>
      </c>
      <c r="J7" s="91">
        <f t="shared" ref="J7:J18" si="2">G7-D7</f>
        <v>1470.2924999999996</v>
      </c>
      <c r="K7" s="92">
        <v>5171.2633333333333</v>
      </c>
      <c r="L7" s="89">
        <v>7115.5</v>
      </c>
      <c r="M7" s="89">
        <v>6264.68</v>
      </c>
      <c r="N7" s="88">
        <v>6268.8808333333336</v>
      </c>
      <c r="O7" s="87">
        <f t="shared" ref="O7:O18" si="3">N7-M7</f>
        <v>4.2008333333333212</v>
      </c>
      <c r="P7" s="86">
        <f t="shared" ref="P7:P18" si="4">N7-L7</f>
        <v>-846.61916666666639</v>
      </c>
      <c r="Q7" s="91">
        <f t="shared" ref="Q7:Q18" si="5">N7-K7</f>
        <v>1097.6175000000003</v>
      </c>
      <c r="R7" s="90">
        <v>4917.53</v>
      </c>
      <c r="S7" s="89">
        <v>6705</v>
      </c>
      <c r="T7" s="89">
        <v>6034.7124999999996</v>
      </c>
      <c r="U7" s="88">
        <v>6330.76</v>
      </c>
      <c r="V7" s="87">
        <f t="shared" ref="V7:V18" si="6">U7-T7</f>
        <v>296.04750000000058</v>
      </c>
      <c r="W7" s="86">
        <f t="shared" ref="W7:W18" si="7">U7-S7</f>
        <v>-374.23999999999978</v>
      </c>
      <c r="X7" s="85">
        <f t="shared" ref="X7:X18" si="8">U7-R7</f>
        <v>1413.2300000000005</v>
      </c>
    </row>
    <row r="8" spans="1:25" x14ac:dyDescent="0.2">
      <c r="A8" s="73" t="s">
        <v>21</v>
      </c>
      <c r="B8" s="72"/>
      <c r="C8" s="71">
        <f>C24/43560*86400*28</f>
        <v>4165.2892561983472</v>
      </c>
      <c r="D8" s="70">
        <v>4727.3374999999996</v>
      </c>
      <c r="E8" s="67">
        <v>6528</v>
      </c>
      <c r="F8" s="67">
        <v>5592.13</v>
      </c>
      <c r="G8" s="66">
        <v>5689.5450000000001</v>
      </c>
      <c r="H8" s="65">
        <f t="shared" si="0"/>
        <v>97.414999999999964</v>
      </c>
      <c r="I8" s="64">
        <f t="shared" si="1"/>
        <v>-838.45499999999993</v>
      </c>
      <c r="J8" s="69">
        <f t="shared" si="2"/>
        <v>962.20750000000044</v>
      </c>
      <c r="K8" s="70">
        <v>4673.6316666666671</v>
      </c>
      <c r="L8" s="67">
        <v>7209.666666666667</v>
      </c>
      <c r="M8" s="67">
        <v>6144.1725000000006</v>
      </c>
      <c r="N8" s="66">
        <v>5555.4366666666674</v>
      </c>
      <c r="O8" s="65">
        <f t="shared" si="3"/>
        <v>-588.73583333333318</v>
      </c>
      <c r="P8" s="64">
        <f t="shared" si="4"/>
        <v>-1654.2299999999996</v>
      </c>
      <c r="Q8" s="69">
        <f t="shared" si="5"/>
        <v>881.80500000000029</v>
      </c>
      <c r="R8" s="68">
        <v>4265.9000000000005</v>
      </c>
      <c r="S8" s="67">
        <v>6073.333333333333</v>
      </c>
      <c r="T8" s="67">
        <v>5158.7124999999996</v>
      </c>
      <c r="U8" s="66">
        <v>5436.3799999999992</v>
      </c>
      <c r="V8" s="65">
        <f t="shared" si="6"/>
        <v>277.66749999999956</v>
      </c>
      <c r="W8" s="64">
        <f t="shared" si="7"/>
        <v>-636.95333333333383</v>
      </c>
      <c r="X8" s="63">
        <f t="shared" si="8"/>
        <v>1170.4799999999987</v>
      </c>
    </row>
    <row r="9" spans="1:25" x14ac:dyDescent="0.2">
      <c r="A9" s="84" t="s">
        <v>20</v>
      </c>
      <c r="B9" s="83"/>
      <c r="C9" s="82">
        <f>C25/43560*86400*31</f>
        <v>5041.9834710743808</v>
      </c>
      <c r="D9" s="81">
        <v>5871.1200000000008</v>
      </c>
      <c r="E9" s="78">
        <v>8081.5</v>
      </c>
      <c r="F9" s="78">
        <v>5623.5249999999996</v>
      </c>
      <c r="G9" s="77">
        <v>5668.7425000000003</v>
      </c>
      <c r="H9" s="76">
        <f t="shared" si="0"/>
        <v>45.217500000000655</v>
      </c>
      <c r="I9" s="75">
        <f t="shared" si="1"/>
        <v>-2412.7574999999997</v>
      </c>
      <c r="J9" s="80">
        <f t="shared" si="2"/>
        <v>-202.37750000000051</v>
      </c>
      <c r="K9" s="81">
        <v>5593.9283333333333</v>
      </c>
      <c r="L9" s="78">
        <v>7724.833333333333</v>
      </c>
      <c r="M9" s="78">
        <v>5682.2000000000007</v>
      </c>
      <c r="N9" s="77">
        <v>5785.2166666666672</v>
      </c>
      <c r="O9" s="76">
        <f t="shared" si="3"/>
        <v>103.01666666666642</v>
      </c>
      <c r="P9" s="75">
        <f t="shared" si="4"/>
        <v>-1939.6166666666659</v>
      </c>
      <c r="Q9" s="80">
        <f t="shared" si="5"/>
        <v>191.28833333333387</v>
      </c>
      <c r="R9" s="79">
        <v>5342.8675000000003</v>
      </c>
      <c r="S9" s="78">
        <v>6769</v>
      </c>
      <c r="T9" s="78">
        <v>6038.5625</v>
      </c>
      <c r="U9" s="77">
        <v>5683.8</v>
      </c>
      <c r="V9" s="76">
        <f t="shared" si="6"/>
        <v>-354.76249999999982</v>
      </c>
      <c r="W9" s="75">
        <f t="shared" si="7"/>
        <v>-1085.1999999999998</v>
      </c>
      <c r="X9" s="74">
        <f t="shared" si="8"/>
        <v>340.93249999999989</v>
      </c>
    </row>
    <row r="10" spans="1:25" x14ac:dyDescent="0.2">
      <c r="A10" s="61" t="s">
        <v>19</v>
      </c>
      <c r="B10" s="60"/>
      <c r="C10" s="59">
        <f>C26/43560*86400*30</f>
        <v>4879.3388429752067</v>
      </c>
      <c r="D10" s="58">
        <v>8214.5524999999998</v>
      </c>
      <c r="E10" s="55">
        <v>8305.25</v>
      </c>
      <c r="F10" s="55">
        <v>6957.1025000000009</v>
      </c>
      <c r="G10" s="54">
        <v>6020.0150000000003</v>
      </c>
      <c r="H10" s="53">
        <f t="shared" si="0"/>
        <v>-937.08750000000055</v>
      </c>
      <c r="I10" s="52">
        <f t="shared" si="1"/>
        <v>-2285.2349999999997</v>
      </c>
      <c r="J10" s="57">
        <f t="shared" si="2"/>
        <v>-2194.5374999999995</v>
      </c>
      <c r="K10" s="58">
        <v>7068.4341666666669</v>
      </c>
      <c r="L10" s="55">
        <v>6471.25</v>
      </c>
      <c r="M10" s="55">
        <v>5798.2958333333336</v>
      </c>
      <c r="N10" s="54">
        <v>5912.9216666666662</v>
      </c>
      <c r="O10" s="53">
        <f t="shared" si="3"/>
        <v>114.62583333333259</v>
      </c>
      <c r="P10" s="52">
        <f t="shared" si="4"/>
        <v>-558.32833333333383</v>
      </c>
      <c r="Q10" s="57">
        <f t="shared" si="5"/>
        <v>-1155.5125000000007</v>
      </c>
      <c r="R10" s="56">
        <v>8239.3649999999998</v>
      </c>
      <c r="S10" s="55">
        <v>6046.5</v>
      </c>
      <c r="T10" s="55">
        <v>5848.2974999999997</v>
      </c>
      <c r="U10" s="54">
        <v>5902.4375</v>
      </c>
      <c r="V10" s="53">
        <f t="shared" si="6"/>
        <v>54.140000000000327</v>
      </c>
      <c r="W10" s="52">
        <f t="shared" si="7"/>
        <v>-144.0625</v>
      </c>
      <c r="X10" s="51">
        <f t="shared" si="8"/>
        <v>-2336.9274999999998</v>
      </c>
    </row>
    <row r="11" spans="1:25" x14ac:dyDescent="0.2">
      <c r="A11" s="73" t="s">
        <v>18</v>
      </c>
      <c r="B11" s="72"/>
      <c r="C11" s="71">
        <f>C27/43560*86400*31</f>
        <v>9838.0165289256202</v>
      </c>
      <c r="D11" s="70">
        <v>21485.522499999999</v>
      </c>
      <c r="E11" s="67">
        <v>8542.5</v>
      </c>
      <c r="F11" s="67">
        <v>7783.3549999999996</v>
      </c>
      <c r="G11" s="66">
        <v>13192.537499999999</v>
      </c>
      <c r="H11" s="65">
        <f t="shared" si="0"/>
        <v>5409.182499999999</v>
      </c>
      <c r="I11" s="64">
        <f t="shared" si="1"/>
        <v>4650.0374999999985</v>
      </c>
      <c r="J11" s="69">
        <f t="shared" si="2"/>
        <v>-8292.9850000000006</v>
      </c>
      <c r="K11" s="70">
        <v>20596.618333333336</v>
      </c>
      <c r="L11" s="67">
        <v>8163.166666666667</v>
      </c>
      <c r="M11" s="67">
        <v>6965.5774999999994</v>
      </c>
      <c r="N11" s="66">
        <v>11809.934166666666</v>
      </c>
      <c r="O11" s="65">
        <f t="shared" si="3"/>
        <v>4844.3566666666666</v>
      </c>
      <c r="P11" s="64">
        <f t="shared" si="4"/>
        <v>3646.767499999999</v>
      </c>
      <c r="Q11" s="69">
        <f t="shared" si="5"/>
        <v>-8786.6841666666696</v>
      </c>
      <c r="R11" s="68">
        <v>21796.862499999999</v>
      </c>
      <c r="S11" s="67">
        <v>6842.75</v>
      </c>
      <c r="T11" s="67">
        <v>6039.415</v>
      </c>
      <c r="U11" s="66">
        <v>11511.407500000001</v>
      </c>
      <c r="V11" s="65">
        <f t="shared" si="6"/>
        <v>5471.9925000000012</v>
      </c>
      <c r="W11" s="64">
        <f t="shared" si="7"/>
        <v>4668.6575000000012</v>
      </c>
      <c r="X11" s="63">
        <f t="shared" si="8"/>
        <v>-10285.454999999998</v>
      </c>
    </row>
    <row r="12" spans="1:25" x14ac:dyDescent="0.2">
      <c r="A12" s="73" t="s">
        <v>17</v>
      </c>
      <c r="B12" s="72"/>
      <c r="C12" s="71">
        <f>C28/43560*86400*30</f>
        <v>11900.826446280991</v>
      </c>
      <c r="D12" s="70">
        <v>51210.382500000007</v>
      </c>
      <c r="E12" s="67">
        <v>30225</v>
      </c>
      <c r="F12" s="67">
        <v>30640.712500000001</v>
      </c>
      <c r="G12" s="66">
        <v>23037.03</v>
      </c>
      <c r="H12" s="65">
        <f t="shared" si="0"/>
        <v>-7603.6825000000026</v>
      </c>
      <c r="I12" s="64">
        <f t="shared" si="1"/>
        <v>-7187.9700000000012</v>
      </c>
      <c r="J12" s="69">
        <f t="shared" si="2"/>
        <v>-28173.352500000008</v>
      </c>
      <c r="K12" s="70">
        <v>37581.673333333332</v>
      </c>
      <c r="L12" s="67">
        <v>15251.25</v>
      </c>
      <c r="M12" s="67">
        <v>16051.185833333335</v>
      </c>
      <c r="N12" s="66">
        <v>17942.308333333334</v>
      </c>
      <c r="O12" s="65">
        <f t="shared" si="3"/>
        <v>1891.1224999999995</v>
      </c>
      <c r="P12" s="64">
        <f t="shared" si="4"/>
        <v>2691.0583333333343</v>
      </c>
      <c r="Q12" s="69">
        <f t="shared" si="5"/>
        <v>-19639.364999999998</v>
      </c>
      <c r="R12" s="68">
        <v>25568.877500000002</v>
      </c>
      <c r="S12" s="67">
        <v>7247.75</v>
      </c>
      <c r="T12" s="67">
        <v>5917.6975000000002</v>
      </c>
      <c r="U12" s="66">
        <v>12480.117499999998</v>
      </c>
      <c r="V12" s="65">
        <f t="shared" si="6"/>
        <v>6562.4199999999983</v>
      </c>
      <c r="W12" s="64">
        <f t="shared" si="7"/>
        <v>5232.3674999999985</v>
      </c>
      <c r="X12" s="63">
        <f t="shared" si="8"/>
        <v>-13088.760000000004</v>
      </c>
    </row>
    <row r="13" spans="1:25" x14ac:dyDescent="0.2">
      <c r="A13" s="73" t="s">
        <v>16</v>
      </c>
      <c r="B13" s="72"/>
      <c r="C13" s="71">
        <f>C29/43560*86400*31</f>
        <v>7685.9504132231405</v>
      </c>
      <c r="D13" s="70">
        <v>40888.157500000001</v>
      </c>
      <c r="E13" s="67">
        <v>22758</v>
      </c>
      <c r="F13" s="67">
        <v>23876.84</v>
      </c>
      <c r="G13" s="66">
        <v>21767.897500000003</v>
      </c>
      <c r="H13" s="65">
        <f t="shared" si="0"/>
        <v>-2108.9424999999974</v>
      </c>
      <c r="I13" s="64">
        <f t="shared" si="1"/>
        <v>-990.10249999999724</v>
      </c>
      <c r="J13" s="69">
        <f t="shared" si="2"/>
        <v>-19120.259999999998</v>
      </c>
      <c r="K13" s="70">
        <v>27396.205833333337</v>
      </c>
      <c r="L13" s="67">
        <v>12418.333333333334</v>
      </c>
      <c r="M13" s="67">
        <v>12674.199999999999</v>
      </c>
      <c r="N13" s="66">
        <v>13793.668333333335</v>
      </c>
      <c r="O13" s="65">
        <f t="shared" si="3"/>
        <v>1119.468333333336</v>
      </c>
      <c r="P13" s="64">
        <f t="shared" si="4"/>
        <v>1375.3350000000009</v>
      </c>
      <c r="Q13" s="69">
        <f t="shared" si="5"/>
        <v>-13602.537500000002</v>
      </c>
      <c r="R13" s="68">
        <v>16061.202499999999</v>
      </c>
      <c r="S13" s="67">
        <v>7672.25</v>
      </c>
      <c r="T13" s="67">
        <v>10449.922500000001</v>
      </c>
      <c r="U13" s="66">
        <v>8712.94</v>
      </c>
      <c r="V13" s="65">
        <f t="shared" si="6"/>
        <v>-1736.9825000000001</v>
      </c>
      <c r="W13" s="64">
        <f t="shared" si="7"/>
        <v>1040.6900000000005</v>
      </c>
      <c r="X13" s="63">
        <f t="shared" si="8"/>
        <v>-7348.2624999999989</v>
      </c>
    </row>
    <row r="14" spans="1:25" x14ac:dyDescent="0.2">
      <c r="A14" s="73" t="s">
        <v>15</v>
      </c>
      <c r="B14" s="72"/>
      <c r="C14" s="71">
        <f>C30/43560*86400*31</f>
        <v>4857.5206611570247</v>
      </c>
      <c r="D14" s="70">
        <v>17430.39</v>
      </c>
      <c r="E14" s="67">
        <v>11811.5</v>
      </c>
      <c r="F14" s="67">
        <v>13480.875</v>
      </c>
      <c r="G14" s="66">
        <v>11784.762500000001</v>
      </c>
      <c r="H14" s="65">
        <f t="shared" si="0"/>
        <v>-1696.1124999999993</v>
      </c>
      <c r="I14" s="64">
        <f t="shared" si="1"/>
        <v>-26.737499999999272</v>
      </c>
      <c r="J14" s="69">
        <f t="shared" si="2"/>
        <v>-5645.6274999999987</v>
      </c>
      <c r="K14" s="70">
        <v>13701.625</v>
      </c>
      <c r="L14" s="67">
        <v>10266.166666666666</v>
      </c>
      <c r="M14" s="67">
        <v>12000.340833333334</v>
      </c>
      <c r="N14" s="66">
        <v>11534.954166666665</v>
      </c>
      <c r="O14" s="65">
        <f t="shared" si="3"/>
        <v>-465.38666666666904</v>
      </c>
      <c r="P14" s="64">
        <f t="shared" si="4"/>
        <v>1268.7874999999985</v>
      </c>
      <c r="Q14" s="69">
        <f t="shared" si="5"/>
        <v>-2166.6708333333354</v>
      </c>
      <c r="R14" s="68">
        <v>9909.8549999999996</v>
      </c>
      <c r="S14" s="67">
        <v>7519.75</v>
      </c>
      <c r="T14" s="67">
        <v>6773.6050000000005</v>
      </c>
      <c r="U14" s="66">
        <v>7331.9</v>
      </c>
      <c r="V14" s="65">
        <f t="shared" si="6"/>
        <v>558.29499999999916</v>
      </c>
      <c r="W14" s="64">
        <f t="shared" si="7"/>
        <v>-187.85000000000036</v>
      </c>
      <c r="X14" s="63">
        <f t="shared" si="8"/>
        <v>-2577.9549999999999</v>
      </c>
    </row>
    <row r="15" spans="1:25" x14ac:dyDescent="0.2">
      <c r="A15" s="50" t="s">
        <v>14</v>
      </c>
      <c r="B15" s="49"/>
      <c r="C15" s="48">
        <f>C31/43560*86400*30</f>
        <v>4641.3223140495866</v>
      </c>
      <c r="D15" s="47">
        <v>12085.102500000001</v>
      </c>
      <c r="E15" s="44">
        <v>11591</v>
      </c>
      <c r="F15" s="44">
        <v>14724.7</v>
      </c>
      <c r="G15" s="43">
        <v>13246.154999999999</v>
      </c>
      <c r="H15" s="42">
        <f t="shared" si="0"/>
        <v>-1478.5450000000019</v>
      </c>
      <c r="I15" s="41">
        <f t="shared" si="1"/>
        <v>1655.1549999999988</v>
      </c>
      <c r="J15" s="46">
        <f t="shared" si="2"/>
        <v>1161.052499999998</v>
      </c>
      <c r="K15" s="47">
        <v>10547.065833333334</v>
      </c>
      <c r="L15" s="44">
        <v>9878.75</v>
      </c>
      <c r="M15" s="44">
        <v>9358.3958333333339</v>
      </c>
      <c r="N15" s="43">
        <v>15140.432500000001</v>
      </c>
      <c r="O15" s="42">
        <f t="shared" si="3"/>
        <v>5782.0366666666669</v>
      </c>
      <c r="P15" s="41">
        <f t="shared" si="4"/>
        <v>5261.6825000000008</v>
      </c>
      <c r="Q15" s="46">
        <f t="shared" si="5"/>
        <v>4593.3666666666668</v>
      </c>
      <c r="R15" s="45">
        <v>7379.4</v>
      </c>
      <c r="S15" s="44">
        <v>6616.5</v>
      </c>
      <c r="T15" s="44">
        <v>9211.77</v>
      </c>
      <c r="U15" s="43">
        <v>6843.2550000000001</v>
      </c>
      <c r="V15" s="42">
        <f t="shared" si="6"/>
        <v>-2368.5150000000003</v>
      </c>
      <c r="W15" s="41">
        <f t="shared" si="7"/>
        <v>226.75500000000011</v>
      </c>
      <c r="X15" s="40">
        <f t="shared" si="8"/>
        <v>-536.14499999999953</v>
      </c>
    </row>
    <row r="16" spans="1:25" x14ac:dyDescent="0.2">
      <c r="A16" s="62" t="s">
        <v>13</v>
      </c>
      <c r="B16" s="27"/>
      <c r="C16" s="26">
        <f>C32/43560*86400*31</f>
        <v>4796.0330578512394</v>
      </c>
      <c r="D16" s="25">
        <v>8782.8325000000004</v>
      </c>
      <c r="E16" s="22">
        <v>9157.5</v>
      </c>
      <c r="F16" s="22">
        <v>10242.7675</v>
      </c>
      <c r="G16" s="21">
        <v>13437.1</v>
      </c>
      <c r="H16" s="20">
        <f t="shared" si="0"/>
        <v>3194.3325000000004</v>
      </c>
      <c r="I16" s="19">
        <f t="shared" si="1"/>
        <v>4279.6000000000004</v>
      </c>
      <c r="J16" s="24">
        <f t="shared" si="2"/>
        <v>4654.2674999999999</v>
      </c>
      <c r="K16" s="25">
        <v>8100.0300000000016</v>
      </c>
      <c r="L16" s="22">
        <v>8997.8333333333339</v>
      </c>
      <c r="M16" s="22">
        <v>8664.2858333333334</v>
      </c>
      <c r="N16" s="21">
        <v>13395.405000000001</v>
      </c>
      <c r="O16" s="20">
        <f t="shared" si="3"/>
        <v>4731.1191666666673</v>
      </c>
      <c r="P16" s="19">
        <f t="shared" si="4"/>
        <v>4397.5716666666667</v>
      </c>
      <c r="Q16" s="24">
        <f t="shared" si="5"/>
        <v>5295.3749999999991</v>
      </c>
      <c r="R16" s="23">
        <v>6632.6675000000005</v>
      </c>
      <c r="S16" s="22">
        <v>7279</v>
      </c>
      <c r="T16" s="22">
        <v>7588.4350000000004</v>
      </c>
      <c r="U16" s="21">
        <v>7620.3950000000004</v>
      </c>
      <c r="V16" s="20">
        <f t="shared" si="6"/>
        <v>31.960000000000036</v>
      </c>
      <c r="W16" s="19">
        <f t="shared" si="7"/>
        <v>341.39500000000044</v>
      </c>
      <c r="X16" s="18">
        <f t="shared" si="8"/>
        <v>987.72749999999996</v>
      </c>
    </row>
    <row r="17" spans="1:24" x14ac:dyDescent="0.2">
      <c r="A17" s="61" t="s">
        <v>12</v>
      </c>
      <c r="B17" s="60"/>
      <c r="C17" s="59">
        <f>C33/43560*86400*30</f>
        <v>4641.3223140495866</v>
      </c>
      <c r="D17" s="58">
        <v>8369.5224999999991</v>
      </c>
      <c r="E17" s="55">
        <v>8500</v>
      </c>
      <c r="F17" s="55">
        <v>8819.9874999999993</v>
      </c>
      <c r="G17" s="54">
        <v>10450.377500000001</v>
      </c>
      <c r="H17" s="53">
        <f t="shared" si="0"/>
        <v>1630.3900000000012</v>
      </c>
      <c r="I17" s="52">
        <f t="shared" si="1"/>
        <v>1950.3775000000005</v>
      </c>
      <c r="J17" s="57">
        <f t="shared" si="2"/>
        <v>2080.8550000000014</v>
      </c>
      <c r="K17" s="58">
        <v>7526.6575000000003</v>
      </c>
      <c r="L17" s="55">
        <v>8106.916666666667</v>
      </c>
      <c r="M17" s="55">
        <v>8773.6674999999996</v>
      </c>
      <c r="N17" s="54">
        <v>9527.2183333333323</v>
      </c>
      <c r="O17" s="53">
        <f t="shared" si="3"/>
        <v>753.55083333333278</v>
      </c>
      <c r="P17" s="52">
        <f t="shared" si="4"/>
        <v>1420.3016666666654</v>
      </c>
      <c r="Q17" s="57">
        <f t="shared" si="5"/>
        <v>2000.5608333333321</v>
      </c>
      <c r="R17" s="56">
        <v>6326.1974999999993</v>
      </c>
      <c r="S17" s="55">
        <v>7066.75</v>
      </c>
      <c r="T17" s="55">
        <v>7109.0225</v>
      </c>
      <c r="U17" s="54">
        <v>7143.4125000000004</v>
      </c>
      <c r="V17" s="53">
        <f t="shared" si="6"/>
        <v>34.390000000000327</v>
      </c>
      <c r="W17" s="52">
        <f t="shared" si="7"/>
        <v>76.662500000000364</v>
      </c>
      <c r="X17" s="51">
        <f t="shared" si="8"/>
        <v>817.21500000000106</v>
      </c>
    </row>
    <row r="18" spans="1:24" ht="13.5" thickBot="1" x14ac:dyDescent="0.25">
      <c r="A18" s="50" t="s">
        <v>11</v>
      </c>
      <c r="B18" s="49"/>
      <c r="C18" s="48">
        <f>C34/43560*86400*31</f>
        <v>4796.0330578512394</v>
      </c>
      <c r="D18" s="47">
        <v>6490.4775</v>
      </c>
      <c r="E18" s="44">
        <v>7928</v>
      </c>
      <c r="F18" s="44">
        <v>7497.7174999999997</v>
      </c>
      <c r="G18" s="43">
        <v>7804.7699999999995</v>
      </c>
      <c r="H18" s="42">
        <f t="shared" si="0"/>
        <v>307.05249999999978</v>
      </c>
      <c r="I18" s="41">
        <f t="shared" si="1"/>
        <v>-123.23000000000047</v>
      </c>
      <c r="J18" s="46">
        <f t="shared" si="2"/>
        <v>1314.2924999999996</v>
      </c>
      <c r="K18" s="47">
        <v>6047.6216666666669</v>
      </c>
      <c r="L18" s="44">
        <v>7878.25</v>
      </c>
      <c r="M18" s="44">
        <v>7310.7091666666665</v>
      </c>
      <c r="N18" s="43">
        <v>7546.4783333333353</v>
      </c>
      <c r="O18" s="42">
        <f t="shared" si="3"/>
        <v>235.76916666666875</v>
      </c>
      <c r="P18" s="41">
        <f t="shared" si="4"/>
        <v>-331.77166666666471</v>
      </c>
      <c r="Q18" s="46">
        <f t="shared" si="5"/>
        <v>1498.8566666666684</v>
      </c>
      <c r="R18" s="45">
        <v>5270.41</v>
      </c>
      <c r="S18" s="44">
        <v>6613.75</v>
      </c>
      <c r="T18" s="44">
        <v>6289.89</v>
      </c>
      <c r="U18" s="43">
        <v>6003.6225000000004</v>
      </c>
      <c r="V18" s="42">
        <f t="shared" si="6"/>
        <v>-286.26749999999993</v>
      </c>
      <c r="W18" s="41">
        <f t="shared" si="7"/>
        <v>-610.1274999999996</v>
      </c>
      <c r="X18" s="40">
        <f t="shared" si="8"/>
        <v>733.21250000000055</v>
      </c>
    </row>
    <row r="19" spans="1:24" x14ac:dyDescent="0.2">
      <c r="A19" s="39" t="s">
        <v>10</v>
      </c>
      <c r="B19" s="38"/>
      <c r="C19" s="37">
        <f t="shared" ref="C19:X19" si="9">SUM(C7:C18)</f>
        <v>71855.206611570233</v>
      </c>
      <c r="D19" s="36">
        <f t="shared" si="9"/>
        <v>191219.28750000003</v>
      </c>
      <c r="E19" s="33">
        <f t="shared" si="9"/>
        <v>145107.25</v>
      </c>
      <c r="F19" s="33">
        <f t="shared" si="9"/>
        <v>141056.97999999998</v>
      </c>
      <c r="G19" s="32">
        <f t="shared" si="9"/>
        <v>139233.11499999999</v>
      </c>
      <c r="H19" s="31">
        <f t="shared" si="9"/>
        <v>-1823.8650000000007</v>
      </c>
      <c r="I19" s="30">
        <f t="shared" si="9"/>
        <v>-5874.1349999999993</v>
      </c>
      <c r="J19" s="35">
        <f t="shared" si="9"/>
        <v>-51986.172500000015</v>
      </c>
      <c r="K19" s="36">
        <f t="shared" si="9"/>
        <v>154004.755</v>
      </c>
      <c r="L19" s="33">
        <f t="shared" si="9"/>
        <v>109481.91666666667</v>
      </c>
      <c r="M19" s="33">
        <f t="shared" si="9"/>
        <v>105687.71083333332</v>
      </c>
      <c r="N19" s="32">
        <f t="shared" si="9"/>
        <v>124212.855</v>
      </c>
      <c r="O19" s="31">
        <f t="shared" si="9"/>
        <v>18525.144166666669</v>
      </c>
      <c r="P19" s="30">
        <f t="shared" si="9"/>
        <v>14730.938333333335</v>
      </c>
      <c r="Q19" s="35">
        <f t="shared" si="9"/>
        <v>-29791.9</v>
      </c>
      <c r="R19" s="34">
        <f t="shared" si="9"/>
        <v>121711.13499999998</v>
      </c>
      <c r="S19" s="33">
        <f t="shared" si="9"/>
        <v>82452.333333333328</v>
      </c>
      <c r="T19" s="33">
        <f t="shared" si="9"/>
        <v>82460.04250000001</v>
      </c>
      <c r="U19" s="32">
        <f t="shared" si="9"/>
        <v>91000.42750000002</v>
      </c>
      <c r="V19" s="31">
        <f t="shared" si="9"/>
        <v>8540.3850000000002</v>
      </c>
      <c r="W19" s="30">
        <f t="shared" si="9"/>
        <v>8548.0941666666658</v>
      </c>
      <c r="X19" s="29">
        <f t="shared" si="9"/>
        <v>-30710.707499999993</v>
      </c>
    </row>
    <row r="20" spans="1:24" x14ac:dyDescent="0.2">
      <c r="A20" s="28" t="s">
        <v>9</v>
      </c>
      <c r="B20" s="27"/>
      <c r="C20" s="26">
        <f t="shared" ref="C20:X20" si="10">SUM(C10:C15)</f>
        <v>43802.975206611562</v>
      </c>
      <c r="D20" s="25">
        <f t="shared" si="10"/>
        <v>151314.10750000001</v>
      </c>
      <c r="E20" s="22">
        <f t="shared" si="10"/>
        <v>93233.25</v>
      </c>
      <c r="F20" s="22">
        <f t="shared" si="10"/>
        <v>97463.584999999992</v>
      </c>
      <c r="G20" s="21">
        <f t="shared" si="10"/>
        <v>89048.397499999992</v>
      </c>
      <c r="H20" s="20">
        <f t="shared" si="10"/>
        <v>-8415.1875000000036</v>
      </c>
      <c r="I20" s="19">
        <f t="shared" si="10"/>
        <v>-4184.8525</v>
      </c>
      <c r="J20" s="24">
        <f t="shared" si="10"/>
        <v>-62265.710000000014</v>
      </c>
      <c r="K20" s="25">
        <f t="shared" si="10"/>
        <v>116891.6225</v>
      </c>
      <c r="L20" s="22">
        <f t="shared" si="10"/>
        <v>62448.916666666664</v>
      </c>
      <c r="M20" s="22">
        <f t="shared" si="10"/>
        <v>62847.995833333334</v>
      </c>
      <c r="N20" s="21">
        <f t="shared" si="10"/>
        <v>76134.219166666662</v>
      </c>
      <c r="O20" s="20">
        <f t="shared" si="10"/>
        <v>13286.223333333332</v>
      </c>
      <c r="P20" s="19">
        <f t="shared" si="10"/>
        <v>13685.3025</v>
      </c>
      <c r="Q20" s="24">
        <f t="shared" si="10"/>
        <v>-40757.403333333335</v>
      </c>
      <c r="R20" s="23">
        <f t="shared" si="10"/>
        <v>88955.562499999985</v>
      </c>
      <c r="S20" s="22">
        <f t="shared" si="10"/>
        <v>41945.5</v>
      </c>
      <c r="T20" s="22">
        <f t="shared" si="10"/>
        <v>44240.707500000004</v>
      </c>
      <c r="U20" s="21">
        <f t="shared" si="10"/>
        <v>52782.057500000003</v>
      </c>
      <c r="V20" s="20">
        <f t="shared" si="10"/>
        <v>8541.3499999999985</v>
      </c>
      <c r="W20" s="19">
        <f t="shared" si="10"/>
        <v>10836.557499999999</v>
      </c>
      <c r="X20" s="18">
        <f t="shared" si="10"/>
        <v>-36173.504999999997</v>
      </c>
    </row>
    <row r="21" spans="1:24" ht="13.5" thickBot="1" x14ac:dyDescent="0.25">
      <c r="A21" s="17" t="s">
        <v>8</v>
      </c>
      <c r="B21" s="16"/>
      <c r="C21" s="15">
        <f t="shared" ref="C21:X21" si="11">SUM(C7:C9,C16:C18)</f>
        <v>28052.231404958678</v>
      </c>
      <c r="D21" s="14">
        <f t="shared" si="11"/>
        <v>39905.18</v>
      </c>
      <c r="E21" s="11">
        <f t="shared" si="11"/>
        <v>51874</v>
      </c>
      <c r="F21" s="11">
        <f t="shared" si="11"/>
        <v>43593.395000000004</v>
      </c>
      <c r="G21" s="10">
        <f t="shared" si="11"/>
        <v>50184.717499999999</v>
      </c>
      <c r="H21" s="9">
        <f t="shared" si="11"/>
        <v>6591.322500000002</v>
      </c>
      <c r="I21" s="8">
        <f t="shared" si="11"/>
        <v>-1689.2824999999993</v>
      </c>
      <c r="J21" s="13">
        <f t="shared" si="11"/>
        <v>10279.5375</v>
      </c>
      <c r="K21" s="14">
        <f t="shared" si="11"/>
        <v>37113.132500000007</v>
      </c>
      <c r="L21" s="11">
        <f t="shared" si="11"/>
        <v>47033</v>
      </c>
      <c r="M21" s="11">
        <f t="shared" si="11"/>
        <v>42839.714999999997</v>
      </c>
      <c r="N21" s="10">
        <f t="shared" si="11"/>
        <v>48078.635833333334</v>
      </c>
      <c r="O21" s="9">
        <f t="shared" si="11"/>
        <v>5238.9208333333354</v>
      </c>
      <c r="P21" s="8">
        <f t="shared" si="11"/>
        <v>1045.6358333333355</v>
      </c>
      <c r="Q21" s="13">
        <f t="shared" si="11"/>
        <v>10965.503333333334</v>
      </c>
      <c r="R21" s="12">
        <f t="shared" si="11"/>
        <v>32755.572499999998</v>
      </c>
      <c r="S21" s="11">
        <f t="shared" si="11"/>
        <v>40506.833333333328</v>
      </c>
      <c r="T21" s="11">
        <f t="shared" si="11"/>
        <v>38219.334999999999</v>
      </c>
      <c r="U21" s="10">
        <f t="shared" si="11"/>
        <v>38218.369999999995</v>
      </c>
      <c r="V21" s="9">
        <f t="shared" si="11"/>
        <v>-0.96499999999923602</v>
      </c>
      <c r="W21" s="8">
        <f t="shared" si="11"/>
        <v>-2288.4633333333322</v>
      </c>
      <c r="X21" s="7">
        <f t="shared" si="11"/>
        <v>5462.7975000000006</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75</v>
      </c>
      <c r="D23" s="92">
        <f t="shared" ref="D23:X23" si="12">D7*43560/86400/31</f>
        <v>92.114340053763442</v>
      </c>
      <c r="E23" s="89">
        <f t="shared" si="12"/>
        <v>189.94072580645164</v>
      </c>
      <c r="F23" s="89">
        <f t="shared" si="12"/>
        <v>94.608785954301055</v>
      </c>
      <c r="G23" s="88">
        <f t="shared" si="12"/>
        <v>116.02635517473118</v>
      </c>
      <c r="H23" s="87">
        <f t="shared" si="12"/>
        <v>21.417569220430106</v>
      </c>
      <c r="I23" s="86">
        <f t="shared" si="12"/>
        <v>-73.914370631720431</v>
      </c>
      <c r="J23" s="91">
        <f t="shared" si="12"/>
        <v>23.912015120967734</v>
      </c>
      <c r="K23" s="92">
        <f t="shared" si="12"/>
        <v>84.102535394265232</v>
      </c>
      <c r="L23" s="89">
        <f t="shared" si="12"/>
        <v>115.72251344086023</v>
      </c>
      <c r="M23" s="89">
        <f t="shared" si="12"/>
        <v>101.88525268817205</v>
      </c>
      <c r="N23" s="88">
        <f t="shared" si="12"/>
        <v>101.95357269265234</v>
      </c>
      <c r="O23" s="87">
        <f t="shared" si="12"/>
        <v>6.832000448028655E-2</v>
      </c>
      <c r="P23" s="86">
        <f t="shared" si="12"/>
        <v>-13.76894074820788</v>
      </c>
      <c r="Q23" s="91">
        <f t="shared" si="12"/>
        <v>17.851037298387102</v>
      </c>
      <c r="R23" s="90">
        <f t="shared" si="12"/>
        <v>79.975958333333324</v>
      </c>
      <c r="S23" s="89">
        <f t="shared" si="12"/>
        <v>109.04637096774194</v>
      </c>
      <c r="T23" s="89">
        <f t="shared" si="12"/>
        <v>98.145189852150523</v>
      </c>
      <c r="U23" s="88">
        <f t="shared" si="12"/>
        <v>102.95994086021507</v>
      </c>
      <c r="V23" s="87">
        <f t="shared" si="12"/>
        <v>4.8147510080645253</v>
      </c>
      <c r="W23" s="86">
        <f t="shared" si="12"/>
        <v>-6.0864301075268781</v>
      </c>
      <c r="X23" s="85">
        <f t="shared" si="12"/>
        <v>22.983982526881729</v>
      </c>
    </row>
    <row r="24" spans="1:24" x14ac:dyDescent="0.2">
      <c r="A24" s="73" t="s">
        <v>21</v>
      </c>
      <c r="B24" s="72"/>
      <c r="C24" s="71">
        <v>75</v>
      </c>
      <c r="D24" s="70">
        <f t="shared" ref="D24:X24" si="13">D8*43560/86400/28</f>
        <v>85.120213913690463</v>
      </c>
      <c r="E24" s="67">
        <f t="shared" si="13"/>
        <v>117.54285714285713</v>
      </c>
      <c r="F24" s="67">
        <f t="shared" si="13"/>
        <v>100.69162648809525</v>
      </c>
      <c r="G24" s="66">
        <f t="shared" si="13"/>
        <v>102.44567633928571</v>
      </c>
      <c r="H24" s="65">
        <f t="shared" si="13"/>
        <v>1.7540498511904754</v>
      </c>
      <c r="I24" s="64">
        <f t="shared" si="13"/>
        <v>-15.097180803571428</v>
      </c>
      <c r="J24" s="69">
        <f t="shared" si="13"/>
        <v>17.325462425595244</v>
      </c>
      <c r="K24" s="70">
        <f t="shared" si="13"/>
        <v>84.153189236111103</v>
      </c>
      <c r="L24" s="67">
        <f t="shared" si="13"/>
        <v>129.81691468253968</v>
      </c>
      <c r="M24" s="67">
        <f t="shared" si="13"/>
        <v>110.63167745535715</v>
      </c>
      <c r="N24" s="66">
        <f t="shared" si="13"/>
        <v>100.03092807539683</v>
      </c>
      <c r="O24" s="65">
        <f t="shared" si="13"/>
        <v>-10.600749379960316</v>
      </c>
      <c r="P24" s="64">
        <f t="shared" si="13"/>
        <v>-29.785986607142853</v>
      </c>
      <c r="Q24" s="69">
        <f t="shared" si="13"/>
        <v>15.877738839285721</v>
      </c>
      <c r="R24" s="68">
        <f t="shared" si="13"/>
        <v>76.811592261904778</v>
      </c>
      <c r="S24" s="67">
        <f t="shared" si="13"/>
        <v>109.3561507936508</v>
      </c>
      <c r="T24" s="67">
        <f t="shared" si="13"/>
        <v>92.887531622023786</v>
      </c>
      <c r="U24" s="66">
        <f t="shared" si="13"/>
        <v>97.887199404761887</v>
      </c>
      <c r="V24" s="65">
        <f t="shared" si="13"/>
        <v>4.9996677827380873</v>
      </c>
      <c r="W24" s="64">
        <f t="shared" si="13"/>
        <v>-11.468951388888899</v>
      </c>
      <c r="X24" s="63">
        <f t="shared" si="13"/>
        <v>21.07560714285712</v>
      </c>
    </row>
    <row r="25" spans="1:24" x14ac:dyDescent="0.2">
      <c r="A25" s="84" t="s">
        <v>20</v>
      </c>
      <c r="B25" s="83"/>
      <c r="C25" s="82">
        <v>82</v>
      </c>
      <c r="D25" s="81">
        <f t="shared" ref="D25:X25" si="14">D9*43560/86400/31</f>
        <v>95.484612903225823</v>
      </c>
      <c r="E25" s="78">
        <f t="shared" si="14"/>
        <v>131.43299731182796</v>
      </c>
      <c r="F25" s="78">
        <f t="shared" si="14"/>
        <v>91.457866263440849</v>
      </c>
      <c r="G25" s="77">
        <f t="shared" si="14"/>
        <v>92.193258400537644</v>
      </c>
      <c r="H25" s="76">
        <f t="shared" si="14"/>
        <v>0.73539213709678486</v>
      </c>
      <c r="I25" s="75">
        <f t="shared" si="14"/>
        <v>-39.239738911290317</v>
      </c>
      <c r="J25" s="80">
        <f t="shared" si="14"/>
        <v>-3.2913545026881805</v>
      </c>
      <c r="K25" s="81">
        <f t="shared" si="14"/>
        <v>90.976522625448027</v>
      </c>
      <c r="L25" s="78">
        <f t="shared" si="14"/>
        <v>125.63237007168458</v>
      </c>
      <c r="M25" s="78">
        <f t="shared" si="14"/>
        <v>92.412123655913987</v>
      </c>
      <c r="N25" s="77">
        <f t="shared" si="14"/>
        <v>94.08752912186381</v>
      </c>
      <c r="O25" s="76">
        <f t="shared" si="14"/>
        <v>1.675405465949817</v>
      </c>
      <c r="P25" s="75">
        <f t="shared" si="14"/>
        <v>-31.544840949820777</v>
      </c>
      <c r="Q25" s="80">
        <f t="shared" si="14"/>
        <v>3.1110064964157793</v>
      </c>
      <c r="R25" s="79">
        <f t="shared" si="14"/>
        <v>86.893409610215059</v>
      </c>
      <c r="S25" s="78">
        <f t="shared" si="14"/>
        <v>110.0872311827957</v>
      </c>
      <c r="T25" s="78">
        <f t="shared" si="14"/>
        <v>98.207804099462365</v>
      </c>
      <c r="U25" s="77">
        <f t="shared" si="14"/>
        <v>92.438145161290322</v>
      </c>
      <c r="V25" s="76">
        <f t="shared" si="14"/>
        <v>-5.7696589381720402</v>
      </c>
      <c r="W25" s="75">
        <f t="shared" si="14"/>
        <v>-17.649086021505372</v>
      </c>
      <c r="X25" s="74">
        <f t="shared" si="14"/>
        <v>5.5447355510752674</v>
      </c>
    </row>
    <row r="26" spans="1:24" x14ac:dyDescent="0.2">
      <c r="A26" s="61" t="s">
        <v>19</v>
      </c>
      <c r="B26" s="60"/>
      <c r="C26" s="59">
        <v>82</v>
      </c>
      <c r="D26" s="58">
        <f t="shared" ref="D26:X26" si="15">D10*43560/86400/30</f>
        <v>138.05011840277777</v>
      </c>
      <c r="E26" s="55">
        <f t="shared" si="15"/>
        <v>139.57434027777779</v>
      </c>
      <c r="F26" s="55">
        <f t="shared" si="15"/>
        <v>116.91797256944446</v>
      </c>
      <c r="G26" s="54">
        <f t="shared" si="15"/>
        <v>101.16969652777779</v>
      </c>
      <c r="H26" s="53">
        <f t="shared" si="15"/>
        <v>-15.748276041666676</v>
      </c>
      <c r="I26" s="52">
        <f t="shared" si="15"/>
        <v>-38.404643749999991</v>
      </c>
      <c r="J26" s="57">
        <f t="shared" si="15"/>
        <v>-36.880421874999989</v>
      </c>
      <c r="K26" s="58">
        <f t="shared" si="15"/>
        <v>118.78896307870372</v>
      </c>
      <c r="L26" s="55">
        <f t="shared" si="15"/>
        <v>108.75295138888889</v>
      </c>
      <c r="M26" s="55">
        <f t="shared" si="15"/>
        <v>97.443582754629631</v>
      </c>
      <c r="N26" s="54">
        <f t="shared" si="15"/>
        <v>99.369933564814801</v>
      </c>
      <c r="O26" s="53">
        <f t="shared" si="15"/>
        <v>1.926350810185173</v>
      </c>
      <c r="P26" s="52">
        <f t="shared" si="15"/>
        <v>-9.3830178240740825</v>
      </c>
      <c r="Q26" s="57">
        <f t="shared" si="15"/>
        <v>-19.419029513888901</v>
      </c>
      <c r="R26" s="56">
        <f t="shared" si="15"/>
        <v>138.46710625</v>
      </c>
      <c r="S26" s="55">
        <f t="shared" si="15"/>
        <v>101.61479166666666</v>
      </c>
      <c r="T26" s="55">
        <f t="shared" si="15"/>
        <v>98.283888541666656</v>
      </c>
      <c r="U26" s="54">
        <f t="shared" si="15"/>
        <v>99.193741319444442</v>
      </c>
      <c r="V26" s="53">
        <f t="shared" si="15"/>
        <v>0.90985277777778328</v>
      </c>
      <c r="W26" s="52">
        <f t="shared" si="15"/>
        <v>-2.4210503472222222</v>
      </c>
      <c r="X26" s="51">
        <f t="shared" si="15"/>
        <v>-39.273364930555552</v>
      </c>
    </row>
    <row r="27" spans="1:24" x14ac:dyDescent="0.2">
      <c r="A27" s="73" t="s">
        <v>18</v>
      </c>
      <c r="B27" s="72"/>
      <c r="C27" s="71">
        <v>160</v>
      </c>
      <c r="D27" s="70">
        <f t="shared" ref="D27:X27" si="16">D11*43560/86400/31</f>
        <v>349.42852452956987</v>
      </c>
      <c r="E27" s="67">
        <f t="shared" si="16"/>
        <v>138.9304435483871</v>
      </c>
      <c r="F27" s="67">
        <f t="shared" si="16"/>
        <v>126.58413373655912</v>
      </c>
      <c r="G27" s="66">
        <f t="shared" si="16"/>
        <v>214.5560534274193</v>
      </c>
      <c r="H27" s="65">
        <f t="shared" si="16"/>
        <v>87.97191969086019</v>
      </c>
      <c r="I27" s="64">
        <f t="shared" si="16"/>
        <v>75.62560987903224</v>
      </c>
      <c r="J27" s="69">
        <f t="shared" si="16"/>
        <v>-134.87247110215054</v>
      </c>
      <c r="K27" s="70">
        <f t="shared" si="16"/>
        <v>334.97188418458785</v>
      </c>
      <c r="L27" s="67">
        <f t="shared" si="16"/>
        <v>132.7611783154122</v>
      </c>
      <c r="M27" s="67">
        <f t="shared" si="16"/>
        <v>113.28425772849461</v>
      </c>
      <c r="N27" s="66">
        <f t="shared" si="16"/>
        <v>192.07016588261646</v>
      </c>
      <c r="O27" s="65">
        <f t="shared" si="16"/>
        <v>78.78590815412187</v>
      </c>
      <c r="P27" s="64">
        <f t="shared" si="16"/>
        <v>59.308987567204284</v>
      </c>
      <c r="Q27" s="69">
        <f t="shared" si="16"/>
        <v>-142.90171830197139</v>
      </c>
      <c r="R27" s="68">
        <f t="shared" si="16"/>
        <v>354.49198420698923</v>
      </c>
      <c r="S27" s="67">
        <f t="shared" si="16"/>
        <v>111.28665994623655</v>
      </c>
      <c r="T27" s="67">
        <f t="shared" si="16"/>
        <v>98.221668682795695</v>
      </c>
      <c r="U27" s="66">
        <f t="shared" si="16"/>
        <v>187.21509509408602</v>
      </c>
      <c r="V27" s="65">
        <f t="shared" si="16"/>
        <v>88.993426411290343</v>
      </c>
      <c r="W27" s="64">
        <f t="shared" si="16"/>
        <v>75.928435147849484</v>
      </c>
      <c r="X27" s="63">
        <f t="shared" si="16"/>
        <v>-167.27688911290321</v>
      </c>
    </row>
    <row r="28" spans="1:24" x14ac:dyDescent="0.2">
      <c r="A28" s="73" t="s">
        <v>17</v>
      </c>
      <c r="B28" s="72"/>
      <c r="C28" s="71">
        <v>200</v>
      </c>
      <c r="D28" s="70">
        <f t="shared" ref="D28:X28" si="17">D12*43560/86400/30</f>
        <v>860.61892812500014</v>
      </c>
      <c r="E28" s="67">
        <f t="shared" si="17"/>
        <v>507.94791666666669</v>
      </c>
      <c r="F28" s="67">
        <f t="shared" si="17"/>
        <v>514.93419618055555</v>
      </c>
      <c r="G28" s="66">
        <f t="shared" si="17"/>
        <v>387.15008749999998</v>
      </c>
      <c r="H28" s="65">
        <f t="shared" si="17"/>
        <v>-127.7841086805556</v>
      </c>
      <c r="I28" s="64">
        <f t="shared" si="17"/>
        <v>-120.79782916666667</v>
      </c>
      <c r="J28" s="69">
        <f t="shared" si="17"/>
        <v>-473.4688406250001</v>
      </c>
      <c r="K28" s="70">
        <f t="shared" si="17"/>
        <v>631.58089907407395</v>
      </c>
      <c r="L28" s="67">
        <f t="shared" si="17"/>
        <v>256.30572916666665</v>
      </c>
      <c r="M28" s="67">
        <f t="shared" si="17"/>
        <v>269.74909525462965</v>
      </c>
      <c r="N28" s="66">
        <f t="shared" si="17"/>
        <v>301.53045949074078</v>
      </c>
      <c r="O28" s="65">
        <f t="shared" si="17"/>
        <v>31.781364236111106</v>
      </c>
      <c r="P28" s="64">
        <f t="shared" si="17"/>
        <v>45.224730324074095</v>
      </c>
      <c r="Q28" s="69">
        <f t="shared" si="17"/>
        <v>-330.05043958333329</v>
      </c>
      <c r="R28" s="68">
        <f t="shared" si="17"/>
        <v>429.69919131944448</v>
      </c>
      <c r="S28" s="67">
        <f t="shared" si="17"/>
        <v>121.80246527777778</v>
      </c>
      <c r="T28" s="67">
        <f t="shared" si="17"/>
        <v>99.450194097222237</v>
      </c>
      <c r="U28" s="66">
        <f t="shared" si="17"/>
        <v>209.73530798611108</v>
      </c>
      <c r="V28" s="65">
        <f t="shared" si="17"/>
        <v>110.28511388888886</v>
      </c>
      <c r="W28" s="64">
        <f t="shared" si="17"/>
        <v>87.932842708333297</v>
      </c>
      <c r="X28" s="63">
        <f t="shared" si="17"/>
        <v>-219.9638833333334</v>
      </c>
    </row>
    <row r="29" spans="1:24" x14ac:dyDescent="0.2">
      <c r="A29" s="73" t="s">
        <v>16</v>
      </c>
      <c r="B29" s="72"/>
      <c r="C29" s="71">
        <v>125</v>
      </c>
      <c r="D29" s="70">
        <f t="shared" ref="D29:X29" si="18">D13*43560/86400/31</f>
        <v>664.9821313844086</v>
      </c>
      <c r="E29" s="67">
        <f t="shared" si="18"/>
        <v>370.1233870967742</v>
      </c>
      <c r="F29" s="67">
        <f t="shared" si="18"/>
        <v>388.31957526881718</v>
      </c>
      <c r="G29" s="66">
        <f t="shared" si="18"/>
        <v>354.02091364247315</v>
      </c>
      <c r="H29" s="65">
        <f t="shared" si="18"/>
        <v>-34.298661626344042</v>
      </c>
      <c r="I29" s="64">
        <f t="shared" si="18"/>
        <v>-16.10247345430103</v>
      </c>
      <c r="J29" s="69">
        <f t="shared" si="18"/>
        <v>-310.96121774193546</v>
      </c>
      <c r="K29" s="70">
        <f t="shared" si="18"/>
        <v>445.55657336469534</v>
      </c>
      <c r="L29" s="67">
        <f t="shared" si="18"/>
        <v>201.96482974910396</v>
      </c>
      <c r="M29" s="67">
        <f t="shared" si="18"/>
        <v>206.12610215053763</v>
      </c>
      <c r="N29" s="66">
        <f t="shared" si="18"/>
        <v>224.33250918458782</v>
      </c>
      <c r="O29" s="65">
        <f t="shared" si="18"/>
        <v>18.206407034050223</v>
      </c>
      <c r="P29" s="64">
        <f t="shared" si="18"/>
        <v>22.367679435483886</v>
      </c>
      <c r="Q29" s="69">
        <f t="shared" si="18"/>
        <v>-221.22406418010755</v>
      </c>
      <c r="R29" s="68">
        <f t="shared" si="18"/>
        <v>261.21041700268819</v>
      </c>
      <c r="S29" s="67">
        <f t="shared" si="18"/>
        <v>124.77718413978494</v>
      </c>
      <c r="T29" s="67">
        <f t="shared" si="18"/>
        <v>169.95169657258066</v>
      </c>
      <c r="U29" s="66">
        <f t="shared" si="18"/>
        <v>141.70238440860217</v>
      </c>
      <c r="V29" s="65">
        <f t="shared" si="18"/>
        <v>-28.249312163978498</v>
      </c>
      <c r="W29" s="64">
        <f t="shared" si="18"/>
        <v>16.925200268817211</v>
      </c>
      <c r="X29" s="63">
        <f t="shared" si="18"/>
        <v>-119.508032594086</v>
      </c>
    </row>
    <row r="30" spans="1:24" x14ac:dyDescent="0.2">
      <c r="A30" s="73" t="s">
        <v>15</v>
      </c>
      <c r="B30" s="72"/>
      <c r="C30" s="71">
        <v>79</v>
      </c>
      <c r="D30" s="70">
        <f t="shared" ref="D30:X30" si="19">D14*43560/86400/31</f>
        <v>283.47811693548391</v>
      </c>
      <c r="E30" s="67">
        <f t="shared" si="19"/>
        <v>192.09563172043011</v>
      </c>
      <c r="F30" s="67">
        <f t="shared" si="19"/>
        <v>219.24541330645164</v>
      </c>
      <c r="G30" s="66">
        <f t="shared" si="19"/>
        <v>191.66078797043011</v>
      </c>
      <c r="H30" s="65">
        <f t="shared" si="19"/>
        <v>-27.584625336021496</v>
      </c>
      <c r="I30" s="64">
        <f t="shared" si="19"/>
        <v>-0.4348437499999882</v>
      </c>
      <c r="J30" s="69">
        <f t="shared" si="19"/>
        <v>-91.817328965053733</v>
      </c>
      <c r="K30" s="70">
        <f t="shared" si="19"/>
        <v>222.83556787634407</v>
      </c>
      <c r="L30" s="67">
        <f t="shared" si="19"/>
        <v>166.96319444444444</v>
      </c>
      <c r="M30" s="67">
        <f t="shared" si="19"/>
        <v>195.1668334453405</v>
      </c>
      <c r="N30" s="66">
        <f t="shared" si="19"/>
        <v>187.59804491487452</v>
      </c>
      <c r="O30" s="65">
        <f t="shared" si="19"/>
        <v>-7.5687885304659881</v>
      </c>
      <c r="P30" s="64">
        <f t="shared" si="19"/>
        <v>20.634850470430084</v>
      </c>
      <c r="Q30" s="69">
        <f t="shared" si="19"/>
        <v>-35.237522961469566</v>
      </c>
      <c r="R30" s="68">
        <f t="shared" si="19"/>
        <v>161.16834072580642</v>
      </c>
      <c r="S30" s="67">
        <f t="shared" si="19"/>
        <v>122.29700940860215</v>
      </c>
      <c r="T30" s="67">
        <f t="shared" si="19"/>
        <v>110.16212432795699</v>
      </c>
      <c r="U30" s="66">
        <f t="shared" si="19"/>
        <v>119.24192204301075</v>
      </c>
      <c r="V30" s="65">
        <f t="shared" si="19"/>
        <v>9.0797977150537488</v>
      </c>
      <c r="W30" s="64">
        <f t="shared" si="19"/>
        <v>-3.0550873655914037</v>
      </c>
      <c r="X30" s="63">
        <f t="shared" si="19"/>
        <v>-41.926418682795699</v>
      </c>
    </row>
    <row r="31" spans="1:24" x14ac:dyDescent="0.2">
      <c r="A31" s="50" t="s">
        <v>14</v>
      </c>
      <c r="B31" s="49"/>
      <c r="C31" s="48">
        <v>78</v>
      </c>
      <c r="D31" s="47">
        <f t="shared" ref="D31:X31" si="20">D15*43560/86400/30</f>
        <v>203.09686145833336</v>
      </c>
      <c r="E31" s="44">
        <f t="shared" si="20"/>
        <v>194.79319444444445</v>
      </c>
      <c r="F31" s="44">
        <f t="shared" si="20"/>
        <v>247.4567638888889</v>
      </c>
      <c r="G31" s="43">
        <f t="shared" si="20"/>
        <v>222.60899375</v>
      </c>
      <c r="H31" s="42">
        <f t="shared" si="20"/>
        <v>-24.847770138888922</v>
      </c>
      <c r="I31" s="41">
        <f t="shared" si="20"/>
        <v>27.815799305555537</v>
      </c>
      <c r="J31" s="46">
        <f t="shared" si="20"/>
        <v>19.512132291666635</v>
      </c>
      <c r="K31" s="47">
        <f t="shared" si="20"/>
        <v>177.24930081018519</v>
      </c>
      <c r="L31" s="44">
        <f t="shared" si="20"/>
        <v>166.01788194444444</v>
      </c>
      <c r="M31" s="44">
        <f t="shared" si="20"/>
        <v>157.27304108796298</v>
      </c>
      <c r="N31" s="43">
        <f t="shared" si="20"/>
        <v>254.44337951388891</v>
      </c>
      <c r="O31" s="42">
        <f t="shared" si="20"/>
        <v>97.17033842592592</v>
      </c>
      <c r="P31" s="41">
        <f t="shared" si="20"/>
        <v>88.42549756944446</v>
      </c>
      <c r="Q31" s="46">
        <f t="shared" si="20"/>
        <v>77.19407870370371</v>
      </c>
      <c r="R31" s="45">
        <f t="shared" si="20"/>
        <v>124.01491666666668</v>
      </c>
      <c r="S31" s="44">
        <f t="shared" si="20"/>
        <v>111.19395833333333</v>
      </c>
      <c r="T31" s="44">
        <f t="shared" si="20"/>
        <v>154.80891250000002</v>
      </c>
      <c r="U31" s="43">
        <f t="shared" si="20"/>
        <v>115.00470208333334</v>
      </c>
      <c r="V31" s="42">
        <f t="shared" si="20"/>
        <v>-39.804210416666677</v>
      </c>
      <c r="W31" s="41">
        <f t="shared" si="20"/>
        <v>3.8107437500000017</v>
      </c>
      <c r="X31" s="40">
        <f t="shared" si="20"/>
        <v>-9.010214583333326</v>
      </c>
    </row>
    <row r="32" spans="1:24" x14ac:dyDescent="0.2">
      <c r="A32" s="62" t="s">
        <v>13</v>
      </c>
      <c r="B32" s="27"/>
      <c r="C32" s="26">
        <v>78</v>
      </c>
      <c r="D32" s="25">
        <f t="shared" ref="D32:X32" si="21">D16*43560/86400/31</f>
        <v>142.83907694892477</v>
      </c>
      <c r="E32" s="22">
        <f t="shared" si="21"/>
        <v>148.93245967741936</v>
      </c>
      <c r="F32" s="22">
        <f t="shared" si="21"/>
        <v>166.5826434811828</v>
      </c>
      <c r="G32" s="21">
        <f t="shared" si="21"/>
        <v>218.53348118279573</v>
      </c>
      <c r="H32" s="20">
        <f t="shared" si="21"/>
        <v>51.950837701612912</v>
      </c>
      <c r="I32" s="19">
        <f t="shared" si="21"/>
        <v>69.601021505376352</v>
      </c>
      <c r="J32" s="24">
        <f t="shared" si="21"/>
        <v>75.694404233870955</v>
      </c>
      <c r="K32" s="25">
        <f t="shared" si="21"/>
        <v>131.73435887096778</v>
      </c>
      <c r="L32" s="22">
        <f t="shared" si="21"/>
        <v>146.33573028673834</v>
      </c>
      <c r="M32" s="22">
        <f t="shared" si="21"/>
        <v>140.91110024641577</v>
      </c>
      <c r="N32" s="21">
        <f t="shared" si="21"/>
        <v>217.85537701612904</v>
      </c>
      <c r="O32" s="20">
        <f t="shared" si="21"/>
        <v>76.944276769713269</v>
      </c>
      <c r="P32" s="19">
        <f t="shared" si="21"/>
        <v>71.519646729390686</v>
      </c>
      <c r="Q32" s="24">
        <f t="shared" si="21"/>
        <v>86.121018145161273</v>
      </c>
      <c r="R32" s="23">
        <f t="shared" si="21"/>
        <v>107.86999563172044</v>
      </c>
      <c r="S32" s="22">
        <f t="shared" si="21"/>
        <v>118.38158602150538</v>
      </c>
      <c r="T32" s="22">
        <f t="shared" si="21"/>
        <v>123.41406384408603</v>
      </c>
      <c r="U32" s="21">
        <f t="shared" si="21"/>
        <v>123.93384341397851</v>
      </c>
      <c r="V32" s="20">
        <f t="shared" si="21"/>
        <v>0.51977956989247365</v>
      </c>
      <c r="W32" s="19">
        <f t="shared" si="21"/>
        <v>5.552257392473126</v>
      </c>
      <c r="X32" s="18">
        <f t="shared" si="21"/>
        <v>16.063847782258065</v>
      </c>
    </row>
    <row r="33" spans="1:24" x14ac:dyDescent="0.2">
      <c r="A33" s="61" t="s">
        <v>12</v>
      </c>
      <c r="B33" s="60"/>
      <c r="C33" s="59">
        <v>78</v>
      </c>
      <c r="D33" s="58">
        <f t="shared" ref="D33:X33" si="22">D17*43560/86400/30</f>
        <v>140.65447534722222</v>
      </c>
      <c r="E33" s="55">
        <f t="shared" si="22"/>
        <v>142.84722222222223</v>
      </c>
      <c r="F33" s="55">
        <f t="shared" si="22"/>
        <v>148.22478993055554</v>
      </c>
      <c r="G33" s="54">
        <f t="shared" si="22"/>
        <v>175.62439965277778</v>
      </c>
      <c r="H33" s="53">
        <f t="shared" si="22"/>
        <v>27.399609722222241</v>
      </c>
      <c r="I33" s="52">
        <f t="shared" si="22"/>
        <v>32.777177430555561</v>
      </c>
      <c r="J33" s="57">
        <f t="shared" si="22"/>
        <v>34.969924305555573</v>
      </c>
      <c r="K33" s="58">
        <f t="shared" si="22"/>
        <v>126.48966076388888</v>
      </c>
      <c r="L33" s="55">
        <f t="shared" si="22"/>
        <v>136.24123842592593</v>
      </c>
      <c r="M33" s="55">
        <f t="shared" si="22"/>
        <v>147.44635659722221</v>
      </c>
      <c r="N33" s="54">
        <f t="shared" si="22"/>
        <v>160.11019699074075</v>
      </c>
      <c r="O33" s="53">
        <f t="shared" si="22"/>
        <v>12.663840393518509</v>
      </c>
      <c r="P33" s="52">
        <f t="shared" si="22"/>
        <v>23.868958564814793</v>
      </c>
      <c r="Q33" s="57">
        <f t="shared" si="22"/>
        <v>33.620536226851833</v>
      </c>
      <c r="R33" s="56">
        <f t="shared" si="22"/>
        <v>106.31526354166665</v>
      </c>
      <c r="S33" s="55">
        <f t="shared" si="22"/>
        <v>118.76065972222223</v>
      </c>
      <c r="T33" s="55">
        <f t="shared" si="22"/>
        <v>119.47107256944446</v>
      </c>
      <c r="U33" s="54">
        <f t="shared" si="22"/>
        <v>120.049015625</v>
      </c>
      <c r="V33" s="53">
        <f t="shared" si="22"/>
        <v>0.57794305555556114</v>
      </c>
      <c r="W33" s="52">
        <f t="shared" si="22"/>
        <v>1.288355902777784</v>
      </c>
      <c r="X33" s="51">
        <f t="shared" si="22"/>
        <v>13.73375208333335</v>
      </c>
    </row>
    <row r="34" spans="1:24" ht="13.5" thickBot="1" x14ac:dyDescent="0.25">
      <c r="A34" s="50" t="s">
        <v>11</v>
      </c>
      <c r="B34" s="49"/>
      <c r="C34" s="48">
        <v>78</v>
      </c>
      <c r="D34" s="47">
        <f t="shared" ref="D34:X34" si="23">D18*43560/86400/31</f>
        <v>105.55749697580644</v>
      </c>
      <c r="E34" s="44">
        <f t="shared" si="23"/>
        <v>128.93655913978495</v>
      </c>
      <c r="F34" s="44">
        <f t="shared" si="23"/>
        <v>121.93868514784947</v>
      </c>
      <c r="G34" s="43">
        <f t="shared" si="23"/>
        <v>126.93241532258064</v>
      </c>
      <c r="H34" s="42">
        <f t="shared" si="23"/>
        <v>4.99373017473118</v>
      </c>
      <c r="I34" s="41">
        <f t="shared" si="23"/>
        <v>-2.0041438172043087</v>
      </c>
      <c r="J34" s="46">
        <f t="shared" si="23"/>
        <v>21.374918346774187</v>
      </c>
      <c r="K34" s="47">
        <f t="shared" si="23"/>
        <v>98.355137320788529</v>
      </c>
      <c r="L34" s="44">
        <f t="shared" si="23"/>
        <v>128.12745295698926</v>
      </c>
      <c r="M34" s="44">
        <f t="shared" si="23"/>
        <v>118.89728617831541</v>
      </c>
      <c r="N34" s="43">
        <f t="shared" si="23"/>
        <v>122.73170407706097</v>
      </c>
      <c r="O34" s="42">
        <f t="shared" si="23"/>
        <v>3.8344178987455542</v>
      </c>
      <c r="P34" s="41">
        <f t="shared" si="23"/>
        <v>-5.3957488799282833</v>
      </c>
      <c r="Q34" s="46">
        <f t="shared" si="23"/>
        <v>24.376566756272428</v>
      </c>
      <c r="R34" s="45">
        <f t="shared" si="23"/>
        <v>85.715001344086019</v>
      </c>
      <c r="S34" s="44">
        <f t="shared" si="23"/>
        <v>107.56233198924731</v>
      </c>
      <c r="T34" s="44">
        <f t="shared" si="23"/>
        <v>102.29525403225807</v>
      </c>
      <c r="U34" s="43">
        <f t="shared" si="23"/>
        <v>97.639559475806465</v>
      </c>
      <c r="V34" s="42">
        <f t="shared" si="23"/>
        <v>-4.6556945564516115</v>
      </c>
      <c r="W34" s="41">
        <f t="shared" si="23"/>
        <v>-9.9227725134408544</v>
      </c>
      <c r="X34" s="40">
        <f t="shared" si="23"/>
        <v>11.924558131720438</v>
      </c>
    </row>
    <row r="35" spans="1:24" x14ac:dyDescent="0.2">
      <c r="A35" s="39" t="s">
        <v>10</v>
      </c>
      <c r="B35" s="38"/>
      <c r="C35" s="37">
        <f>AVERAGE(C23:C34)</f>
        <v>99.166666666666671</v>
      </c>
      <c r="D35" s="36">
        <f t="shared" ref="D35:X35" si="24">D19*43560/86400/365</f>
        <v>264.12709803082197</v>
      </c>
      <c r="E35" s="33">
        <f t="shared" si="24"/>
        <v>200.43353025114155</v>
      </c>
      <c r="F35" s="33">
        <f t="shared" si="24"/>
        <v>194.83897922374427</v>
      </c>
      <c r="G35" s="32">
        <f t="shared" si="24"/>
        <v>192.31971364155251</v>
      </c>
      <c r="H35" s="31">
        <f t="shared" si="24"/>
        <v>-2.5192655821917818</v>
      </c>
      <c r="I35" s="30">
        <f t="shared" si="24"/>
        <v>-8.1138166095890387</v>
      </c>
      <c r="J35" s="35">
        <f t="shared" si="24"/>
        <v>-71.80738438926943</v>
      </c>
      <c r="K35" s="36">
        <f t="shared" si="24"/>
        <v>212.72346295662098</v>
      </c>
      <c r="L35" s="33">
        <f t="shared" si="24"/>
        <v>151.22502187975647</v>
      </c>
      <c r="M35" s="33">
        <f t="shared" si="24"/>
        <v>145.98416679033485</v>
      </c>
      <c r="N35" s="32">
        <f t="shared" si="24"/>
        <v>171.57255085616438</v>
      </c>
      <c r="O35" s="31">
        <f t="shared" si="24"/>
        <v>25.58838406582953</v>
      </c>
      <c r="P35" s="30">
        <f t="shared" si="24"/>
        <v>20.347528976407919</v>
      </c>
      <c r="Q35" s="35">
        <f t="shared" si="24"/>
        <v>-41.150912100456623</v>
      </c>
      <c r="R35" s="34">
        <f t="shared" si="24"/>
        <v>168.11697871004566</v>
      </c>
      <c r="S35" s="33">
        <f t="shared" si="24"/>
        <v>113.88963850837138</v>
      </c>
      <c r="T35" s="33">
        <f t="shared" si="24"/>
        <v>113.9002870148402</v>
      </c>
      <c r="U35" s="32">
        <f t="shared" si="24"/>
        <v>125.69693752853885</v>
      </c>
      <c r="V35" s="31">
        <f t="shared" si="24"/>
        <v>11.79665051369863</v>
      </c>
      <c r="W35" s="30">
        <f t="shared" si="24"/>
        <v>11.807299020167427</v>
      </c>
      <c r="X35" s="29">
        <f t="shared" si="24"/>
        <v>-42.420041181506846</v>
      </c>
    </row>
    <row r="36" spans="1:24" x14ac:dyDescent="0.2">
      <c r="A36" s="28" t="s">
        <v>9</v>
      </c>
      <c r="B36" s="27"/>
      <c r="C36" s="26">
        <f>AVERAGE(C26:C31)</f>
        <v>120.66666666666667</v>
      </c>
      <c r="D36" s="25">
        <f t="shared" ref="D36:X36" si="25">D20*43560/86400/183</f>
        <v>416.87174425091081</v>
      </c>
      <c r="E36" s="22">
        <f t="shared" si="25"/>
        <v>256.85845286885245</v>
      </c>
      <c r="F36" s="22">
        <f t="shared" si="25"/>
        <v>268.51306432149357</v>
      </c>
      <c r="G36" s="21">
        <f t="shared" si="25"/>
        <v>245.32914611794166</v>
      </c>
      <c r="H36" s="20">
        <f t="shared" si="25"/>
        <v>-23.183918203551922</v>
      </c>
      <c r="I36" s="19">
        <f t="shared" si="25"/>
        <v>-11.529306750910749</v>
      </c>
      <c r="J36" s="24">
        <f t="shared" si="25"/>
        <v>-171.54259813296906</v>
      </c>
      <c r="K36" s="25">
        <f t="shared" si="25"/>
        <v>322.0374845742258</v>
      </c>
      <c r="L36" s="22">
        <f t="shared" si="25"/>
        <v>172.04733416818459</v>
      </c>
      <c r="M36" s="22">
        <f t="shared" si="25"/>
        <v>173.14680090695202</v>
      </c>
      <c r="N36" s="21">
        <f t="shared" si="25"/>
        <v>209.75046719414084</v>
      </c>
      <c r="O36" s="20">
        <f t="shared" si="25"/>
        <v>36.60366628718883</v>
      </c>
      <c r="P36" s="19">
        <f t="shared" si="25"/>
        <v>37.703133025956284</v>
      </c>
      <c r="Q36" s="24">
        <f t="shared" si="25"/>
        <v>-112.287017380085</v>
      </c>
      <c r="R36" s="23">
        <f t="shared" si="25"/>
        <v>245.07338484744989</v>
      </c>
      <c r="S36" s="22">
        <f t="shared" si="25"/>
        <v>115.56023451730418</v>
      </c>
      <c r="T36" s="22">
        <f t="shared" si="25"/>
        <v>121.88355208333336</v>
      </c>
      <c r="U36" s="21">
        <f t="shared" si="25"/>
        <v>145.41504912340622</v>
      </c>
      <c r="V36" s="20">
        <f t="shared" si="25"/>
        <v>23.531497040072857</v>
      </c>
      <c r="W36" s="19">
        <f t="shared" si="25"/>
        <v>29.854814606101996</v>
      </c>
      <c r="X36" s="18">
        <f t="shared" si="25"/>
        <v>-99.658335724043724</v>
      </c>
    </row>
    <row r="37" spans="1:24" ht="13.5" thickBot="1" x14ac:dyDescent="0.25">
      <c r="A37" s="17" t="s">
        <v>8</v>
      </c>
      <c r="B37" s="16"/>
      <c r="C37" s="15">
        <f>AVERAGE(C32:C34,C23:C25)</f>
        <v>77.666666666666671</v>
      </c>
      <c r="D37" s="14">
        <f t="shared" ref="D37:X37" si="26">D21*43560/86400/182</f>
        <v>110.5431955128205</v>
      </c>
      <c r="E37" s="11">
        <f t="shared" si="26"/>
        <v>143.6985805860806</v>
      </c>
      <c r="F37" s="11">
        <f t="shared" si="26"/>
        <v>120.76009146062273</v>
      </c>
      <c r="G37" s="10">
        <f t="shared" si="26"/>
        <v>139.01902054716115</v>
      </c>
      <c r="H37" s="9">
        <f t="shared" si="26"/>
        <v>18.258929086538465</v>
      </c>
      <c r="I37" s="8">
        <f t="shared" si="26"/>
        <v>-4.6795600389194121</v>
      </c>
      <c r="J37" s="13">
        <f t="shared" si="26"/>
        <v>28.475825034340659</v>
      </c>
      <c r="K37" s="14">
        <f t="shared" si="26"/>
        <v>102.80881484661174</v>
      </c>
      <c r="L37" s="11">
        <f t="shared" si="26"/>
        <v>130.28830128205129</v>
      </c>
      <c r="M37" s="11">
        <f t="shared" si="26"/>
        <v>118.67228743131868</v>
      </c>
      <c r="N37" s="10">
        <f t="shared" si="26"/>
        <v>133.18486574710013</v>
      </c>
      <c r="O37" s="9">
        <f t="shared" si="26"/>
        <v>14.512578315781447</v>
      </c>
      <c r="P37" s="8">
        <f t="shared" si="26"/>
        <v>2.8965644650488458</v>
      </c>
      <c r="Q37" s="13">
        <f t="shared" si="26"/>
        <v>30.376050900488405</v>
      </c>
      <c r="R37" s="12">
        <f t="shared" si="26"/>
        <v>90.737735176282058</v>
      </c>
      <c r="S37" s="11">
        <f t="shared" si="26"/>
        <v>112.20986340048837</v>
      </c>
      <c r="T37" s="11">
        <f t="shared" si="26"/>
        <v>105.87315785256411</v>
      </c>
      <c r="U37" s="10">
        <f t="shared" si="26"/>
        <v>105.87048466117214</v>
      </c>
      <c r="V37" s="9">
        <f t="shared" si="26"/>
        <v>-2.6731913919392754E-3</v>
      </c>
      <c r="W37" s="8">
        <f t="shared" si="26"/>
        <v>-6.3393787393162366</v>
      </c>
      <c r="X37" s="7">
        <f t="shared" si="26"/>
        <v>15.132749484890111</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ht="12.75" customHeight="1" x14ac:dyDescent="0.2">
      <c r="A49" s="393" t="s">
        <v>2</v>
      </c>
      <c r="B49" s="392"/>
      <c r="C49" s="392"/>
      <c r="D49" s="392"/>
      <c r="E49" s="392"/>
      <c r="F49" s="392"/>
      <c r="G49" s="392"/>
      <c r="H49" s="392"/>
      <c r="I49" s="392"/>
      <c r="J49" s="392"/>
      <c r="K49" s="392"/>
      <c r="L49" s="392"/>
      <c r="M49" s="392"/>
      <c r="N49" s="392"/>
      <c r="O49" s="392"/>
      <c r="P49" s="392"/>
      <c r="Q49" s="392"/>
      <c r="R49" s="392"/>
      <c r="S49" s="392"/>
      <c r="T49" s="392"/>
      <c r="U49" s="392"/>
      <c r="V49" s="392"/>
      <c r="W49" s="2"/>
      <c r="X49" s="2"/>
    </row>
    <row r="50" spans="1:24" x14ac:dyDescent="0.2">
      <c r="A50" s="392" t="s">
        <v>143</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0" t="s">
        <v>0</v>
      </c>
      <c r="B51" s="391"/>
      <c r="C51" s="391"/>
      <c r="D51" s="391"/>
      <c r="E51" s="391"/>
      <c r="F51" s="391"/>
      <c r="G51" s="391"/>
      <c r="H51" s="391"/>
      <c r="I51" s="391"/>
      <c r="J51" s="391"/>
      <c r="K51" s="391"/>
      <c r="L51" s="391"/>
      <c r="M51" s="391"/>
      <c r="N51" s="391"/>
      <c r="O51" s="391"/>
      <c r="P51" s="391"/>
      <c r="Q51" s="391"/>
      <c r="R51" s="391"/>
      <c r="S51" s="391"/>
      <c r="T51" s="391"/>
      <c r="U51" s="391"/>
      <c r="V51" s="391"/>
    </row>
  </sheetData>
  <mergeCells count="14">
    <mergeCell ref="A51:V51"/>
    <mergeCell ref="A49:V49"/>
    <mergeCell ref="A50:V50"/>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'999412'!$A$1</f>
        <v>&lt;SITE CATEGORY: PRIMARY/SECONDARY&gt;</v>
      </c>
      <c r="C1" s="129"/>
      <c r="D1" s="129"/>
      <c r="E1" s="129"/>
      <c r="F1" s="129"/>
      <c r="G1" s="129"/>
      <c r="H1" s="129"/>
      <c r="I1" s="129"/>
      <c r="J1" s="129"/>
      <c r="K1" s="129"/>
      <c r="L1" s="129"/>
      <c r="M1" s="129"/>
      <c r="N1" s="129"/>
      <c r="O1" s="129"/>
    </row>
    <row r="2" spans="2:15" ht="23.25" x14ac:dyDescent="0.35">
      <c r="B2" s="130" t="str">
        <f>'999412'!A2</f>
        <v>HYDROSS MODEL NODE — Mission Cr bl Mission H Canal (#999412)</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N19" sqref="N19:N21"/>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147</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146</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584.1322314049587</v>
      </c>
      <c r="C7" s="93">
        <f>C23/43560*86400*31</f>
        <v>319.73553719008271</v>
      </c>
      <c r="D7" s="92">
        <v>563.5</v>
      </c>
      <c r="E7" s="89">
        <v>487.82122336666663</v>
      </c>
      <c r="F7" s="89">
        <v>548.11500000000001</v>
      </c>
      <c r="G7" s="88">
        <v>593.41750000000002</v>
      </c>
      <c r="H7" s="87">
        <f t="shared" ref="H7:H18" si="0">G7-F7</f>
        <v>45.302500000000009</v>
      </c>
      <c r="I7" s="86">
        <f t="shared" ref="I7:I18" si="1">G7-E7</f>
        <v>105.59627663333339</v>
      </c>
      <c r="J7" s="91">
        <f t="shared" ref="J7:J18" si="2">G7-D7</f>
        <v>29.917500000000018</v>
      </c>
      <c r="K7" s="92">
        <v>413.83333333333331</v>
      </c>
      <c r="L7" s="89">
        <v>373.01858081818187</v>
      </c>
      <c r="M7" s="89">
        <v>422.32583333333338</v>
      </c>
      <c r="N7" s="88">
        <v>419.29166666666669</v>
      </c>
      <c r="O7" s="87">
        <f t="shared" ref="O7:O18" si="3">N7-M7</f>
        <v>-3.0341666666666924</v>
      </c>
      <c r="P7" s="86">
        <f t="shared" ref="P7:P18" si="4">N7-L7</f>
        <v>46.273085848484811</v>
      </c>
      <c r="Q7" s="91">
        <f t="shared" ref="Q7:Q18" si="5">N7-K7</f>
        <v>5.4583333333333712</v>
      </c>
      <c r="R7" s="90">
        <v>398</v>
      </c>
      <c r="S7" s="89">
        <v>342.21469066666668</v>
      </c>
      <c r="T7" s="89">
        <v>405.97500000000002</v>
      </c>
      <c r="U7" s="88">
        <v>388.495</v>
      </c>
      <c r="V7" s="87">
        <f t="shared" ref="V7:V18" si="6">U7-T7</f>
        <v>-17.480000000000018</v>
      </c>
      <c r="W7" s="86">
        <f t="shared" ref="W7:W18" si="7">U7-S7</f>
        <v>46.280309333333321</v>
      </c>
      <c r="X7" s="85">
        <f t="shared" ref="X7:X18" si="8">U7-R7</f>
        <v>-9.5049999999999955</v>
      </c>
    </row>
    <row r="8" spans="1:25" x14ac:dyDescent="0.2">
      <c r="A8" s="73" t="s">
        <v>21</v>
      </c>
      <c r="B8" s="72">
        <f>B24/43560*86400*28</f>
        <v>527.60330578512389</v>
      </c>
      <c r="C8" s="71">
        <f>C24/43560*86400*28</f>
        <v>288.7933884297521</v>
      </c>
      <c r="D8" s="70">
        <v>417.25</v>
      </c>
      <c r="E8" s="67">
        <v>419.08076473333335</v>
      </c>
      <c r="F8" s="67">
        <v>421.40000000000003</v>
      </c>
      <c r="G8" s="66">
        <v>436.3075</v>
      </c>
      <c r="H8" s="65">
        <f t="shared" si="0"/>
        <v>14.90749999999997</v>
      </c>
      <c r="I8" s="64">
        <f t="shared" si="1"/>
        <v>17.226735266666651</v>
      </c>
      <c r="J8" s="69">
        <f t="shared" si="2"/>
        <v>19.057500000000005</v>
      </c>
      <c r="K8" s="70">
        <v>374.83333333333331</v>
      </c>
      <c r="L8" s="67">
        <v>294.51644452727282</v>
      </c>
      <c r="M8" s="67">
        <v>378.62083333333339</v>
      </c>
      <c r="N8" s="66">
        <v>393.11000000000007</v>
      </c>
      <c r="O8" s="65">
        <f t="shared" si="3"/>
        <v>14.489166666666677</v>
      </c>
      <c r="P8" s="64">
        <f t="shared" si="4"/>
        <v>98.593555472727246</v>
      </c>
      <c r="Q8" s="69">
        <f t="shared" si="5"/>
        <v>18.276666666666756</v>
      </c>
      <c r="R8" s="68">
        <v>337.25</v>
      </c>
      <c r="S8" s="67">
        <v>255.98663820000002</v>
      </c>
      <c r="T8" s="67">
        <v>343.29250000000002</v>
      </c>
      <c r="U8" s="66">
        <v>336.83</v>
      </c>
      <c r="V8" s="65">
        <f t="shared" si="6"/>
        <v>-6.4625000000000341</v>
      </c>
      <c r="W8" s="64">
        <f t="shared" si="7"/>
        <v>80.843361799999968</v>
      </c>
      <c r="X8" s="63">
        <f t="shared" si="8"/>
        <v>-0.42000000000001592</v>
      </c>
    </row>
    <row r="9" spans="1:25" x14ac:dyDescent="0.2">
      <c r="A9" s="84" t="s">
        <v>20</v>
      </c>
      <c r="B9" s="83">
        <f>B25/43560*86400*31</f>
        <v>584.1322314049587</v>
      </c>
      <c r="C9" s="82">
        <f>C25/43560*86400*31</f>
        <v>319.73553719008271</v>
      </c>
      <c r="D9" s="81">
        <v>542.5</v>
      </c>
      <c r="E9" s="78">
        <v>510.86914476666675</v>
      </c>
      <c r="F9" s="78">
        <v>551.87249999999995</v>
      </c>
      <c r="G9" s="77">
        <v>544.34999999999991</v>
      </c>
      <c r="H9" s="76">
        <f t="shared" si="0"/>
        <v>-7.5225000000000364</v>
      </c>
      <c r="I9" s="75">
        <f t="shared" si="1"/>
        <v>33.480855233333159</v>
      </c>
      <c r="J9" s="80">
        <f t="shared" si="2"/>
        <v>1.8499999999999091</v>
      </c>
      <c r="K9" s="81">
        <v>481.66666666666669</v>
      </c>
      <c r="L9" s="78">
        <v>365.26501627272734</v>
      </c>
      <c r="M9" s="78">
        <v>492.19</v>
      </c>
      <c r="N9" s="77">
        <v>483.3633333333334</v>
      </c>
      <c r="O9" s="76">
        <f t="shared" si="3"/>
        <v>-8.8266666666665969</v>
      </c>
      <c r="P9" s="75">
        <f t="shared" si="4"/>
        <v>118.09831706060606</v>
      </c>
      <c r="Q9" s="80">
        <f t="shared" si="5"/>
        <v>1.6966666666667152</v>
      </c>
      <c r="R9" s="79">
        <v>435</v>
      </c>
      <c r="S9" s="78">
        <v>301.47421686666672</v>
      </c>
      <c r="T9" s="78">
        <v>444.79500000000002</v>
      </c>
      <c r="U9" s="77">
        <v>437.79750000000001</v>
      </c>
      <c r="V9" s="76">
        <f t="shared" si="6"/>
        <v>-6.9975000000000023</v>
      </c>
      <c r="W9" s="75">
        <f t="shared" si="7"/>
        <v>136.32328313333329</v>
      </c>
      <c r="X9" s="74">
        <f t="shared" si="8"/>
        <v>2.7975000000000136</v>
      </c>
    </row>
    <row r="10" spans="1:25" x14ac:dyDescent="0.2">
      <c r="A10" s="61" t="s">
        <v>19</v>
      </c>
      <c r="B10" s="60">
        <f>B26/43560*86400*30</f>
        <v>565.28925619834706</v>
      </c>
      <c r="C10" s="59">
        <f>C26/43560*86400*30</f>
        <v>309.42148760330582</v>
      </c>
      <c r="D10" s="58">
        <v>1111.5</v>
      </c>
      <c r="E10" s="55">
        <v>858.77639433333331</v>
      </c>
      <c r="F10" s="55">
        <v>648.82249999999999</v>
      </c>
      <c r="G10" s="54">
        <v>366.34250000000003</v>
      </c>
      <c r="H10" s="53">
        <f t="shared" si="0"/>
        <v>-282.47999999999996</v>
      </c>
      <c r="I10" s="52">
        <f t="shared" si="1"/>
        <v>-492.43389433333328</v>
      </c>
      <c r="J10" s="57">
        <f t="shared" si="2"/>
        <v>-745.15750000000003</v>
      </c>
      <c r="K10" s="58">
        <v>880.75</v>
      </c>
      <c r="L10" s="55">
        <v>552.3855760727273</v>
      </c>
      <c r="M10" s="55">
        <v>562.34749999999997</v>
      </c>
      <c r="N10" s="54">
        <v>339.2525</v>
      </c>
      <c r="O10" s="53">
        <f t="shared" si="3"/>
        <v>-223.09499999999997</v>
      </c>
      <c r="P10" s="52">
        <f t="shared" si="4"/>
        <v>-213.13307607272731</v>
      </c>
      <c r="Q10" s="57">
        <f t="shared" si="5"/>
        <v>-541.49749999999995</v>
      </c>
      <c r="R10" s="56">
        <v>1003</v>
      </c>
      <c r="S10" s="55">
        <v>621.81123343333354</v>
      </c>
      <c r="T10" s="55">
        <v>759.2</v>
      </c>
      <c r="U10" s="54">
        <v>311.95249999999999</v>
      </c>
      <c r="V10" s="53">
        <f t="shared" si="6"/>
        <v>-447.24750000000006</v>
      </c>
      <c r="W10" s="52">
        <f t="shared" si="7"/>
        <v>-309.85873343333355</v>
      </c>
      <c r="X10" s="51">
        <f t="shared" si="8"/>
        <v>-691.04750000000001</v>
      </c>
    </row>
    <row r="11" spans="1:25" x14ac:dyDescent="0.2">
      <c r="A11" s="73" t="s">
        <v>18</v>
      </c>
      <c r="B11" s="72">
        <f>B27/43560*86400*31</f>
        <v>584.1322314049587</v>
      </c>
      <c r="C11" s="71">
        <f>C27/43560*86400*31</f>
        <v>584.1322314049587</v>
      </c>
      <c r="D11" s="70">
        <v>2870</v>
      </c>
      <c r="E11" s="67">
        <v>1167.5894501999999</v>
      </c>
      <c r="F11" s="67">
        <v>592.81500000000005</v>
      </c>
      <c r="G11" s="66">
        <v>751.91250000000002</v>
      </c>
      <c r="H11" s="65">
        <f t="shared" si="0"/>
        <v>159.09749999999997</v>
      </c>
      <c r="I11" s="64">
        <f t="shared" si="1"/>
        <v>-415.67695019999985</v>
      </c>
      <c r="J11" s="69">
        <f t="shared" si="2"/>
        <v>-2118.0875000000001</v>
      </c>
      <c r="K11" s="70">
        <v>2772.4166666666665</v>
      </c>
      <c r="L11" s="67">
        <v>890.19035177272713</v>
      </c>
      <c r="M11" s="67">
        <v>596.77499999999998</v>
      </c>
      <c r="N11" s="66">
        <v>781.19916666666643</v>
      </c>
      <c r="O11" s="65">
        <f t="shared" si="3"/>
        <v>184.42416666666645</v>
      </c>
      <c r="P11" s="64">
        <f t="shared" si="4"/>
        <v>-108.9911851060607</v>
      </c>
      <c r="Q11" s="69">
        <f t="shared" si="5"/>
        <v>-1991.2175000000002</v>
      </c>
      <c r="R11" s="68">
        <v>2713.75</v>
      </c>
      <c r="S11" s="67">
        <v>753.05744333333314</v>
      </c>
      <c r="T11" s="67">
        <v>632.29250000000002</v>
      </c>
      <c r="U11" s="66">
        <v>584.13</v>
      </c>
      <c r="V11" s="65">
        <f t="shared" si="6"/>
        <v>-48.162500000000023</v>
      </c>
      <c r="W11" s="64">
        <f t="shared" si="7"/>
        <v>-168.92744333333314</v>
      </c>
      <c r="X11" s="63">
        <f t="shared" si="8"/>
        <v>-2129.62</v>
      </c>
    </row>
    <row r="12" spans="1:25" x14ac:dyDescent="0.2">
      <c r="A12" s="73" t="s">
        <v>17</v>
      </c>
      <c r="B12" s="72">
        <f>B28/43560*86400*30</f>
        <v>565.28925619834706</v>
      </c>
      <c r="C12" s="71">
        <f>C28/43560*86400*30</f>
        <v>565.28925619834706</v>
      </c>
      <c r="D12" s="70">
        <v>5587.25</v>
      </c>
      <c r="E12" s="67">
        <v>3529.505526200001</v>
      </c>
      <c r="F12" s="67">
        <v>2877.5400000000004</v>
      </c>
      <c r="G12" s="66">
        <v>612.48249999999996</v>
      </c>
      <c r="H12" s="65">
        <f t="shared" si="0"/>
        <v>-2265.0575000000003</v>
      </c>
      <c r="I12" s="64">
        <f t="shared" si="1"/>
        <v>-2917.0230262000009</v>
      </c>
      <c r="J12" s="69">
        <f t="shared" si="2"/>
        <v>-4974.7674999999999</v>
      </c>
      <c r="K12" s="70">
        <v>4071.9166666666665</v>
      </c>
      <c r="L12" s="67">
        <v>1815.4250121363634</v>
      </c>
      <c r="M12" s="67">
        <v>1107.3383333333334</v>
      </c>
      <c r="N12" s="66">
        <v>595.38583333333338</v>
      </c>
      <c r="O12" s="65">
        <f t="shared" si="3"/>
        <v>-511.95249999999999</v>
      </c>
      <c r="P12" s="64">
        <f t="shared" si="4"/>
        <v>-1220.0391788030302</v>
      </c>
      <c r="Q12" s="69">
        <f t="shared" si="5"/>
        <v>-3476.5308333333332</v>
      </c>
      <c r="R12" s="68">
        <v>2528.5</v>
      </c>
      <c r="S12" s="67">
        <v>774.8359439333334</v>
      </c>
      <c r="T12" s="67">
        <v>670</v>
      </c>
      <c r="U12" s="66">
        <v>565.29</v>
      </c>
      <c r="V12" s="65">
        <f t="shared" si="6"/>
        <v>-104.71000000000004</v>
      </c>
      <c r="W12" s="64">
        <f t="shared" si="7"/>
        <v>-209.54594393333343</v>
      </c>
      <c r="X12" s="63">
        <f t="shared" si="8"/>
        <v>-1963.21</v>
      </c>
    </row>
    <row r="13" spans="1:25" x14ac:dyDescent="0.2">
      <c r="A13" s="73" t="s">
        <v>16</v>
      </c>
      <c r="B13" s="72">
        <f>B29/43560*86400*31</f>
        <v>584.1322314049587</v>
      </c>
      <c r="C13" s="71">
        <f>C29/43560*86400*31</f>
        <v>584.1322314049587</v>
      </c>
      <c r="D13" s="70">
        <v>3675.75</v>
      </c>
      <c r="E13" s="67">
        <v>1703.1395733333338</v>
      </c>
      <c r="F13" s="67">
        <v>732.44499999999994</v>
      </c>
      <c r="G13" s="66">
        <v>1730.8425000000002</v>
      </c>
      <c r="H13" s="65">
        <f t="shared" si="0"/>
        <v>998.39750000000026</v>
      </c>
      <c r="I13" s="64">
        <f t="shared" si="1"/>
        <v>27.702926666666372</v>
      </c>
      <c r="J13" s="69">
        <f t="shared" si="2"/>
        <v>-1944.9074999999998</v>
      </c>
      <c r="K13" s="70">
        <v>2209.75</v>
      </c>
      <c r="L13" s="67">
        <v>1287.4397233727273</v>
      </c>
      <c r="M13" s="67">
        <v>1153.6158333333335</v>
      </c>
      <c r="N13" s="66">
        <v>859.37999999999977</v>
      </c>
      <c r="O13" s="65">
        <f t="shared" si="3"/>
        <v>-294.23583333333374</v>
      </c>
      <c r="P13" s="64">
        <f t="shared" si="4"/>
        <v>-428.05972337272749</v>
      </c>
      <c r="Q13" s="69">
        <f t="shared" si="5"/>
        <v>-1350.3700000000003</v>
      </c>
      <c r="R13" s="68">
        <v>994.5</v>
      </c>
      <c r="S13" s="67">
        <v>642.39304046666655</v>
      </c>
      <c r="T13" s="67">
        <v>1127.825</v>
      </c>
      <c r="U13" s="66">
        <v>844.96249999999998</v>
      </c>
      <c r="V13" s="65">
        <f t="shared" si="6"/>
        <v>-282.86250000000007</v>
      </c>
      <c r="W13" s="64">
        <f t="shared" si="7"/>
        <v>202.56945953333343</v>
      </c>
      <c r="X13" s="63">
        <f t="shared" si="8"/>
        <v>-149.53750000000002</v>
      </c>
    </row>
    <row r="14" spans="1:25" x14ac:dyDescent="0.2">
      <c r="A14" s="73" t="s">
        <v>15</v>
      </c>
      <c r="B14" s="72">
        <f>B30/43560*86400*31</f>
        <v>584.1322314049587</v>
      </c>
      <c r="C14" s="71">
        <f>C30/43560*86400*31</f>
        <v>510.34710743801656</v>
      </c>
      <c r="D14" s="70">
        <v>1211.5</v>
      </c>
      <c r="E14" s="67">
        <v>1081.2423895333332</v>
      </c>
      <c r="F14" s="67">
        <v>1529.7449999999999</v>
      </c>
      <c r="G14" s="66">
        <v>683.12</v>
      </c>
      <c r="H14" s="65">
        <f t="shared" si="0"/>
        <v>-846.62499999999989</v>
      </c>
      <c r="I14" s="64">
        <f t="shared" si="1"/>
        <v>-398.12238953333315</v>
      </c>
      <c r="J14" s="69">
        <f t="shared" si="2"/>
        <v>-528.38</v>
      </c>
      <c r="K14" s="70">
        <v>808.33333333333337</v>
      </c>
      <c r="L14" s="67">
        <v>745.56112883636354</v>
      </c>
      <c r="M14" s="67">
        <v>1398.7425000000001</v>
      </c>
      <c r="N14" s="66">
        <v>678.98500000000001</v>
      </c>
      <c r="O14" s="65">
        <f t="shared" si="3"/>
        <v>-719.75750000000005</v>
      </c>
      <c r="P14" s="64">
        <f t="shared" si="4"/>
        <v>-66.576128836363523</v>
      </c>
      <c r="Q14" s="69">
        <f t="shared" si="5"/>
        <v>-129.34833333333336</v>
      </c>
      <c r="R14" s="68">
        <v>540.75</v>
      </c>
      <c r="S14" s="67">
        <v>528.88566393333338</v>
      </c>
      <c r="T14" s="67">
        <v>699.53</v>
      </c>
      <c r="U14" s="66">
        <v>507.49</v>
      </c>
      <c r="V14" s="65">
        <f t="shared" si="6"/>
        <v>-192.03999999999996</v>
      </c>
      <c r="W14" s="64">
        <f t="shared" si="7"/>
        <v>-21.395663933333367</v>
      </c>
      <c r="X14" s="63">
        <f t="shared" si="8"/>
        <v>-33.259999999999991</v>
      </c>
    </row>
    <row r="15" spans="1:25" x14ac:dyDescent="0.2">
      <c r="A15" s="50" t="s">
        <v>14</v>
      </c>
      <c r="B15" s="49">
        <f>B31/43560*86400*30</f>
        <v>565.28925619834706</v>
      </c>
      <c r="C15" s="48">
        <f>C31/43560*86400*30</f>
        <v>428.42975206611573</v>
      </c>
      <c r="D15" s="47">
        <v>686.75</v>
      </c>
      <c r="E15" s="44">
        <v>758.12851496666656</v>
      </c>
      <c r="F15" s="44">
        <v>1413.2725</v>
      </c>
      <c r="G15" s="43">
        <v>428.43</v>
      </c>
      <c r="H15" s="42">
        <f t="shared" si="0"/>
        <v>-984.84249999999997</v>
      </c>
      <c r="I15" s="41">
        <f t="shared" si="1"/>
        <v>-329.69851496666655</v>
      </c>
      <c r="J15" s="46">
        <f t="shared" si="2"/>
        <v>-258.32</v>
      </c>
      <c r="K15" s="47">
        <v>580.33333333333337</v>
      </c>
      <c r="L15" s="44">
        <v>607.66308181818181</v>
      </c>
      <c r="M15" s="44">
        <v>1175.3258333333331</v>
      </c>
      <c r="N15" s="43">
        <v>588.1733333333334</v>
      </c>
      <c r="O15" s="42">
        <f t="shared" si="3"/>
        <v>-587.15249999999969</v>
      </c>
      <c r="P15" s="41">
        <f t="shared" si="4"/>
        <v>-19.489748484848405</v>
      </c>
      <c r="Q15" s="46">
        <f t="shared" si="5"/>
        <v>7.8400000000000318</v>
      </c>
      <c r="R15" s="45">
        <v>426.75</v>
      </c>
      <c r="S15" s="44">
        <v>421.62621789999986</v>
      </c>
      <c r="T15" s="44">
        <v>452.02</v>
      </c>
      <c r="U15" s="43">
        <v>428.32250000000005</v>
      </c>
      <c r="V15" s="42">
        <f t="shared" si="6"/>
        <v>-23.697499999999934</v>
      </c>
      <c r="W15" s="41">
        <f t="shared" si="7"/>
        <v>6.6962821000001895</v>
      </c>
      <c r="X15" s="40">
        <f t="shared" si="8"/>
        <v>1.5725000000000477</v>
      </c>
    </row>
    <row r="16" spans="1:25" x14ac:dyDescent="0.2">
      <c r="A16" s="62" t="s">
        <v>13</v>
      </c>
      <c r="B16" s="27">
        <f>B32/43560*86400*31</f>
        <v>584.1322314049587</v>
      </c>
      <c r="C16" s="26">
        <f>C32/43560*86400*31</f>
        <v>411.96694214876032</v>
      </c>
      <c r="D16" s="25">
        <v>610.75</v>
      </c>
      <c r="E16" s="22">
        <v>653.26245606666669</v>
      </c>
      <c r="F16" s="22">
        <v>584.13</v>
      </c>
      <c r="G16" s="21">
        <v>549.17500000000007</v>
      </c>
      <c r="H16" s="20">
        <f t="shared" si="0"/>
        <v>-34.954999999999927</v>
      </c>
      <c r="I16" s="19">
        <f t="shared" si="1"/>
        <v>-104.08745606666662</v>
      </c>
      <c r="J16" s="24">
        <f t="shared" si="2"/>
        <v>-61.574999999999932</v>
      </c>
      <c r="K16" s="25">
        <v>555.16666666666663</v>
      </c>
      <c r="L16" s="22">
        <v>553.26371233636371</v>
      </c>
      <c r="M16" s="22">
        <v>562.49583333333328</v>
      </c>
      <c r="N16" s="21">
        <v>625.47333333333347</v>
      </c>
      <c r="O16" s="20">
        <f t="shared" si="3"/>
        <v>62.977500000000191</v>
      </c>
      <c r="P16" s="19">
        <f t="shared" si="4"/>
        <v>72.209620996969761</v>
      </c>
      <c r="Q16" s="24">
        <f t="shared" si="5"/>
        <v>70.306666666666843</v>
      </c>
      <c r="R16" s="23">
        <v>433.5</v>
      </c>
      <c r="S16" s="22">
        <v>485.85097650000006</v>
      </c>
      <c r="T16" s="22">
        <v>465.61250000000001</v>
      </c>
      <c r="U16" s="21">
        <v>411.97</v>
      </c>
      <c r="V16" s="20">
        <f t="shared" si="6"/>
        <v>-53.642499999999984</v>
      </c>
      <c r="W16" s="19">
        <f t="shared" si="7"/>
        <v>-73.880976500000031</v>
      </c>
      <c r="X16" s="18">
        <f t="shared" si="8"/>
        <v>-21.529999999999973</v>
      </c>
    </row>
    <row r="17" spans="1:24" x14ac:dyDescent="0.2">
      <c r="A17" s="61" t="s">
        <v>12</v>
      </c>
      <c r="B17" s="60">
        <f>B33/43560*86400*30</f>
        <v>565.28925619834706</v>
      </c>
      <c r="C17" s="59">
        <f>C33/43560*86400*30</f>
        <v>398.67768595041321</v>
      </c>
      <c r="D17" s="58">
        <v>640.75</v>
      </c>
      <c r="E17" s="55">
        <v>581.11704060000011</v>
      </c>
      <c r="F17" s="55">
        <v>565.29</v>
      </c>
      <c r="G17" s="54">
        <v>719.04500000000007</v>
      </c>
      <c r="H17" s="53">
        <f t="shared" si="0"/>
        <v>153.75500000000011</v>
      </c>
      <c r="I17" s="52">
        <f t="shared" si="1"/>
        <v>137.92795939999996</v>
      </c>
      <c r="J17" s="57">
        <f t="shared" si="2"/>
        <v>78.295000000000073</v>
      </c>
      <c r="K17" s="58">
        <v>567.58333333333337</v>
      </c>
      <c r="L17" s="55">
        <v>515.90415330909082</v>
      </c>
      <c r="M17" s="55">
        <v>533.62416666666661</v>
      </c>
      <c r="N17" s="54">
        <v>624.07666666666671</v>
      </c>
      <c r="O17" s="53">
        <f t="shared" si="3"/>
        <v>90.4525000000001</v>
      </c>
      <c r="P17" s="52">
        <f t="shared" si="4"/>
        <v>108.17251335757589</v>
      </c>
      <c r="Q17" s="57">
        <f t="shared" si="5"/>
        <v>56.493333333333339</v>
      </c>
      <c r="R17" s="56">
        <v>429.25</v>
      </c>
      <c r="S17" s="55">
        <v>431.45100596666657</v>
      </c>
      <c r="T17" s="55">
        <v>459.97750000000002</v>
      </c>
      <c r="U17" s="54">
        <v>400.21750000000003</v>
      </c>
      <c r="V17" s="53">
        <f t="shared" si="6"/>
        <v>-59.759999999999991</v>
      </c>
      <c r="W17" s="52">
        <f t="shared" si="7"/>
        <v>-31.233505966666542</v>
      </c>
      <c r="X17" s="51">
        <f t="shared" si="8"/>
        <v>-29.03249999999997</v>
      </c>
    </row>
    <row r="18" spans="1:24" ht="13.5" thickBot="1" x14ac:dyDescent="0.25">
      <c r="A18" s="50" t="s">
        <v>11</v>
      </c>
      <c r="B18" s="49">
        <f>B34/43560*86400*31</f>
        <v>584.1322314049587</v>
      </c>
      <c r="C18" s="48">
        <f>C34/43560*86400*31</f>
        <v>375.0743801652892</v>
      </c>
      <c r="D18" s="47">
        <v>501.75</v>
      </c>
      <c r="E18" s="44">
        <v>548.35011619999989</v>
      </c>
      <c r="F18" s="44">
        <v>512.33249999999998</v>
      </c>
      <c r="G18" s="43">
        <v>508.43500000000006</v>
      </c>
      <c r="H18" s="42">
        <f t="shared" si="0"/>
        <v>-3.8974999999999227</v>
      </c>
      <c r="I18" s="41">
        <f t="shared" si="1"/>
        <v>-39.915116199999829</v>
      </c>
      <c r="J18" s="46">
        <f t="shared" si="2"/>
        <v>6.6850000000000591</v>
      </c>
      <c r="K18" s="47">
        <v>498.08333333333331</v>
      </c>
      <c r="L18" s="44">
        <v>405.68813487272729</v>
      </c>
      <c r="M18" s="44">
        <v>494.83</v>
      </c>
      <c r="N18" s="43">
        <v>545.48500000000001</v>
      </c>
      <c r="O18" s="42">
        <f t="shared" si="3"/>
        <v>50.65500000000003</v>
      </c>
      <c r="P18" s="41">
        <f t="shared" si="4"/>
        <v>139.79686512727272</v>
      </c>
      <c r="Q18" s="46">
        <f t="shared" si="5"/>
        <v>47.401666666666699</v>
      </c>
      <c r="R18" s="45">
        <v>395.5</v>
      </c>
      <c r="S18" s="44">
        <v>360.42955683333327</v>
      </c>
      <c r="T18" s="44">
        <v>407.16750000000002</v>
      </c>
      <c r="U18" s="43">
        <v>381.84999999999997</v>
      </c>
      <c r="V18" s="42">
        <f t="shared" si="6"/>
        <v>-25.317500000000052</v>
      </c>
      <c r="W18" s="41">
        <f t="shared" si="7"/>
        <v>21.420443166666701</v>
      </c>
      <c r="X18" s="40">
        <f t="shared" si="8"/>
        <v>-13.650000000000034</v>
      </c>
    </row>
    <row r="19" spans="1:24" x14ac:dyDescent="0.2">
      <c r="A19" s="39" t="s">
        <v>10</v>
      </c>
      <c r="B19" s="38">
        <f t="shared" ref="B19:X19" si="9">SUM(B7:B18)</f>
        <v>6877.6859504132226</v>
      </c>
      <c r="C19" s="37">
        <f t="shared" si="9"/>
        <v>5095.7355371900831</v>
      </c>
      <c r="D19" s="36">
        <f t="shared" si="9"/>
        <v>18419.25</v>
      </c>
      <c r="E19" s="33">
        <f t="shared" si="9"/>
        <v>12298.882594300001</v>
      </c>
      <c r="F19" s="33">
        <f t="shared" si="9"/>
        <v>10977.779999999999</v>
      </c>
      <c r="G19" s="32">
        <f t="shared" si="9"/>
        <v>7923.8600000000015</v>
      </c>
      <c r="H19" s="31">
        <f t="shared" si="9"/>
        <v>-3053.92</v>
      </c>
      <c r="I19" s="30">
        <f t="shared" si="9"/>
        <v>-4375.0225943000005</v>
      </c>
      <c r="J19" s="35">
        <f t="shared" si="9"/>
        <v>-10495.39</v>
      </c>
      <c r="K19" s="36">
        <f t="shared" si="9"/>
        <v>14214.666666666668</v>
      </c>
      <c r="L19" s="33">
        <f t="shared" si="9"/>
        <v>8406.3209161454542</v>
      </c>
      <c r="M19" s="33">
        <f t="shared" si="9"/>
        <v>8878.2316666666666</v>
      </c>
      <c r="N19" s="32">
        <f t="shared" si="9"/>
        <v>6933.1758333333328</v>
      </c>
      <c r="O19" s="31">
        <f t="shared" si="9"/>
        <v>-1945.0558333333338</v>
      </c>
      <c r="P19" s="30">
        <f t="shared" si="9"/>
        <v>-1473.145082812121</v>
      </c>
      <c r="Q19" s="35">
        <f t="shared" si="9"/>
        <v>-7281.4908333333333</v>
      </c>
      <c r="R19" s="34">
        <f t="shared" si="9"/>
        <v>10635.75</v>
      </c>
      <c r="S19" s="33">
        <f t="shared" si="9"/>
        <v>5920.0166280333333</v>
      </c>
      <c r="T19" s="33">
        <f t="shared" si="9"/>
        <v>6867.6875</v>
      </c>
      <c r="U19" s="32">
        <f t="shared" si="9"/>
        <v>5599.3075000000008</v>
      </c>
      <c r="V19" s="31">
        <f t="shared" si="9"/>
        <v>-1268.3800000000001</v>
      </c>
      <c r="W19" s="30">
        <f t="shared" si="9"/>
        <v>-320.70912803333317</v>
      </c>
      <c r="X19" s="29">
        <f t="shared" si="9"/>
        <v>-5036.4425000000001</v>
      </c>
    </row>
    <row r="20" spans="1:24" x14ac:dyDescent="0.2">
      <c r="A20" s="28" t="s">
        <v>9</v>
      </c>
      <c r="B20" s="27">
        <f t="shared" ref="B20:X20" si="10">SUM(B10:B15)</f>
        <v>3448.2644628099169</v>
      </c>
      <c r="C20" s="26">
        <f t="shared" si="10"/>
        <v>2981.7520661157027</v>
      </c>
      <c r="D20" s="25">
        <f t="shared" si="10"/>
        <v>15142.75</v>
      </c>
      <c r="E20" s="22">
        <f t="shared" si="10"/>
        <v>9098.3818485666689</v>
      </c>
      <c r="F20" s="22">
        <f t="shared" si="10"/>
        <v>7794.64</v>
      </c>
      <c r="G20" s="21">
        <f t="shared" si="10"/>
        <v>4573.130000000001</v>
      </c>
      <c r="H20" s="20">
        <f t="shared" si="10"/>
        <v>-3221.51</v>
      </c>
      <c r="I20" s="19">
        <f t="shared" si="10"/>
        <v>-4525.2518485666669</v>
      </c>
      <c r="J20" s="24">
        <f t="shared" si="10"/>
        <v>-10569.619999999999</v>
      </c>
      <c r="K20" s="25">
        <f t="shared" si="10"/>
        <v>11323.5</v>
      </c>
      <c r="L20" s="22">
        <f t="shared" si="10"/>
        <v>5898.6648740090905</v>
      </c>
      <c r="M20" s="22">
        <f t="shared" si="10"/>
        <v>5994.1450000000004</v>
      </c>
      <c r="N20" s="21">
        <f t="shared" si="10"/>
        <v>3842.3758333333326</v>
      </c>
      <c r="O20" s="20">
        <f t="shared" si="10"/>
        <v>-2151.7691666666669</v>
      </c>
      <c r="P20" s="19">
        <f t="shared" si="10"/>
        <v>-2056.2890406757579</v>
      </c>
      <c r="Q20" s="24">
        <f t="shared" si="10"/>
        <v>-7481.1241666666665</v>
      </c>
      <c r="R20" s="23">
        <f t="shared" si="10"/>
        <v>8207.25</v>
      </c>
      <c r="S20" s="22">
        <f t="shared" si="10"/>
        <v>3742.6095430000005</v>
      </c>
      <c r="T20" s="22">
        <f t="shared" si="10"/>
        <v>4340.8675000000003</v>
      </c>
      <c r="U20" s="21">
        <f t="shared" si="10"/>
        <v>3242.1475</v>
      </c>
      <c r="V20" s="20">
        <f t="shared" si="10"/>
        <v>-1098.72</v>
      </c>
      <c r="W20" s="19">
        <f t="shared" si="10"/>
        <v>-500.46204299999988</v>
      </c>
      <c r="X20" s="18">
        <f t="shared" si="10"/>
        <v>-4965.1025000000009</v>
      </c>
    </row>
    <row r="21" spans="1:24" ht="13.5" thickBot="1" x14ac:dyDescent="0.25">
      <c r="A21" s="17" t="s">
        <v>8</v>
      </c>
      <c r="B21" s="16">
        <f t="shared" ref="B21:X21" si="11">SUM(B7:B9,B16:B18)</f>
        <v>3429.4214876033056</v>
      </c>
      <c r="C21" s="15">
        <f t="shared" si="11"/>
        <v>2113.9834710743803</v>
      </c>
      <c r="D21" s="14">
        <f t="shared" si="11"/>
        <v>3276.5</v>
      </c>
      <c r="E21" s="11">
        <f t="shared" si="11"/>
        <v>3200.5007457333331</v>
      </c>
      <c r="F21" s="11">
        <f t="shared" si="11"/>
        <v>3183.14</v>
      </c>
      <c r="G21" s="10">
        <f t="shared" si="11"/>
        <v>3350.73</v>
      </c>
      <c r="H21" s="9">
        <f t="shared" si="11"/>
        <v>167.5900000000002</v>
      </c>
      <c r="I21" s="8">
        <f t="shared" si="11"/>
        <v>150.22925426666671</v>
      </c>
      <c r="J21" s="13">
        <f t="shared" si="11"/>
        <v>74.230000000000132</v>
      </c>
      <c r="K21" s="14">
        <f t="shared" si="11"/>
        <v>2891.166666666667</v>
      </c>
      <c r="L21" s="11">
        <f t="shared" si="11"/>
        <v>2507.6560421363638</v>
      </c>
      <c r="M21" s="11">
        <f t="shared" si="11"/>
        <v>2884.0866666666666</v>
      </c>
      <c r="N21" s="10">
        <f t="shared" si="11"/>
        <v>3090.8000000000006</v>
      </c>
      <c r="O21" s="9">
        <f t="shared" si="11"/>
        <v>206.71333333333371</v>
      </c>
      <c r="P21" s="8">
        <f t="shared" si="11"/>
        <v>583.1439578636365</v>
      </c>
      <c r="Q21" s="13">
        <f t="shared" si="11"/>
        <v>199.63333333333372</v>
      </c>
      <c r="R21" s="12">
        <f t="shared" si="11"/>
        <v>2428.5</v>
      </c>
      <c r="S21" s="11">
        <f t="shared" si="11"/>
        <v>2177.4070850333333</v>
      </c>
      <c r="T21" s="11">
        <f t="shared" si="11"/>
        <v>2526.8200000000002</v>
      </c>
      <c r="U21" s="10">
        <f t="shared" si="11"/>
        <v>2357.16</v>
      </c>
      <c r="V21" s="9">
        <f t="shared" si="11"/>
        <v>-169.66000000000008</v>
      </c>
      <c r="W21" s="8">
        <f t="shared" si="11"/>
        <v>179.75291496666671</v>
      </c>
      <c r="X21" s="7">
        <f t="shared" si="11"/>
        <v>-71.339999999999975</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9.5</v>
      </c>
      <c r="C23" s="93">
        <v>5.2</v>
      </c>
      <c r="D23" s="92">
        <f t="shared" ref="D23:X23" si="12">D7*43560/86400/31</f>
        <v>9.1644489247311824</v>
      </c>
      <c r="E23" s="89">
        <f t="shared" si="12"/>
        <v>7.9336516165815407</v>
      </c>
      <c r="F23" s="89">
        <f t="shared" si="12"/>
        <v>8.9142358870967744</v>
      </c>
      <c r="G23" s="88">
        <f t="shared" si="12"/>
        <v>9.6510104166666668</v>
      </c>
      <c r="H23" s="87">
        <f t="shared" si="12"/>
        <v>0.73677452956989264</v>
      </c>
      <c r="I23" s="86">
        <f t="shared" si="12"/>
        <v>1.7173588000851265</v>
      </c>
      <c r="J23" s="91">
        <f t="shared" si="12"/>
        <v>0.48656149193548415</v>
      </c>
      <c r="K23" s="92">
        <f t="shared" si="12"/>
        <v>6.7303539426523296</v>
      </c>
      <c r="L23" s="89">
        <f t="shared" si="12"/>
        <v>6.06656562889785</v>
      </c>
      <c r="M23" s="89">
        <f t="shared" si="12"/>
        <v>6.8684712141577062</v>
      </c>
      <c r="N23" s="88">
        <f t="shared" si="12"/>
        <v>6.8191252240143365</v>
      </c>
      <c r="O23" s="87">
        <f t="shared" si="12"/>
        <v>-4.9345990143369593E-2</v>
      </c>
      <c r="P23" s="86">
        <f t="shared" si="12"/>
        <v>0.75255959511648685</v>
      </c>
      <c r="Q23" s="91">
        <f t="shared" si="12"/>
        <v>8.8771281362007792E-2</v>
      </c>
      <c r="R23" s="90">
        <f t="shared" si="12"/>
        <v>6.4728494623655912</v>
      </c>
      <c r="S23" s="89">
        <f t="shared" si="12"/>
        <v>5.5655883831541226</v>
      </c>
      <c r="T23" s="89">
        <f t="shared" si="12"/>
        <v>6.6025504032258064</v>
      </c>
      <c r="U23" s="88">
        <f t="shared" si="12"/>
        <v>6.3182654569892476</v>
      </c>
      <c r="V23" s="87">
        <f t="shared" si="12"/>
        <v>-0.28428494623655942</v>
      </c>
      <c r="W23" s="86">
        <f t="shared" si="12"/>
        <v>0.75267707383512528</v>
      </c>
      <c r="X23" s="85">
        <f t="shared" si="12"/>
        <v>-0.15458400537634401</v>
      </c>
    </row>
    <row r="24" spans="1:24" x14ac:dyDescent="0.2">
      <c r="A24" s="73" t="s">
        <v>21</v>
      </c>
      <c r="B24" s="72">
        <v>9.5</v>
      </c>
      <c r="C24" s="71">
        <v>5.2</v>
      </c>
      <c r="D24" s="70">
        <f t="shared" ref="D24:X24" si="13">D8*43560/86400/28</f>
        <v>7.5129836309523812</v>
      </c>
      <c r="E24" s="67">
        <f t="shared" si="13"/>
        <v>7.5459482935615076</v>
      </c>
      <c r="F24" s="67">
        <f t="shared" si="13"/>
        <v>7.5877083333333335</v>
      </c>
      <c r="G24" s="66">
        <f t="shared" si="13"/>
        <v>7.8561320684523812</v>
      </c>
      <c r="H24" s="65">
        <f t="shared" si="13"/>
        <v>0.2684237351190471</v>
      </c>
      <c r="I24" s="64">
        <f t="shared" si="13"/>
        <v>0.31018377489087273</v>
      </c>
      <c r="J24" s="69">
        <f t="shared" si="13"/>
        <v>0.34314843750000007</v>
      </c>
      <c r="K24" s="70">
        <f t="shared" si="13"/>
        <v>6.7492311507936504</v>
      </c>
      <c r="L24" s="67">
        <f t="shared" si="13"/>
        <v>5.3030490755654771</v>
      </c>
      <c r="M24" s="67">
        <f t="shared" si="13"/>
        <v>6.8174286954365089</v>
      </c>
      <c r="N24" s="66">
        <f t="shared" si="13"/>
        <v>7.0783199404761907</v>
      </c>
      <c r="O24" s="65">
        <f t="shared" si="13"/>
        <v>0.2608912450396827</v>
      </c>
      <c r="P24" s="64">
        <f t="shared" si="13"/>
        <v>1.7752708649107138</v>
      </c>
      <c r="Q24" s="69">
        <f t="shared" si="13"/>
        <v>0.32908878968254129</v>
      </c>
      <c r="R24" s="68">
        <f t="shared" si="13"/>
        <v>6.0725074404761896</v>
      </c>
      <c r="S24" s="67">
        <f t="shared" si="13"/>
        <v>4.6092832175892857</v>
      </c>
      <c r="T24" s="67">
        <f t="shared" si="13"/>
        <v>6.1813084077380953</v>
      </c>
      <c r="U24" s="66">
        <f t="shared" si="13"/>
        <v>6.0649449404761899</v>
      </c>
      <c r="V24" s="65">
        <f t="shared" si="13"/>
        <v>-0.11636346726190538</v>
      </c>
      <c r="W24" s="64">
        <f t="shared" si="13"/>
        <v>1.455661722886904</v>
      </c>
      <c r="X24" s="63">
        <f t="shared" si="13"/>
        <v>-7.562500000000286E-3</v>
      </c>
    </row>
    <row r="25" spans="1:24" x14ac:dyDescent="0.2">
      <c r="A25" s="84" t="s">
        <v>20</v>
      </c>
      <c r="B25" s="83">
        <v>9.5</v>
      </c>
      <c r="C25" s="82">
        <v>5.2</v>
      </c>
      <c r="D25" s="81">
        <f t="shared" ref="D25:X25" si="14">D9*43560/86400/31</f>
        <v>8.8229166666666679</v>
      </c>
      <c r="E25" s="78">
        <f t="shared" si="14"/>
        <v>8.3084901232213273</v>
      </c>
      <c r="F25" s="78">
        <f t="shared" si="14"/>
        <v>8.9753457661290312</v>
      </c>
      <c r="G25" s="77">
        <f t="shared" si="14"/>
        <v>8.8530040322580632</v>
      </c>
      <c r="H25" s="76">
        <f t="shared" si="14"/>
        <v>-0.12234173387096835</v>
      </c>
      <c r="I25" s="75">
        <f t="shared" si="14"/>
        <v>0.54451390903673547</v>
      </c>
      <c r="J25" s="80">
        <f t="shared" si="14"/>
        <v>3.0087365591396371E-2</v>
      </c>
      <c r="K25" s="81">
        <f t="shared" si="14"/>
        <v>7.8335573476702507</v>
      </c>
      <c r="L25" s="78">
        <f t="shared" si="14"/>
        <v>5.9404659904569908</v>
      </c>
      <c r="M25" s="78">
        <f t="shared" si="14"/>
        <v>8.0047029569892469</v>
      </c>
      <c r="N25" s="77">
        <f t="shared" si="14"/>
        <v>7.8611509856630839</v>
      </c>
      <c r="O25" s="76">
        <f t="shared" si="14"/>
        <v>-0.14355197132616374</v>
      </c>
      <c r="P25" s="75">
        <f t="shared" si="14"/>
        <v>1.9206849952060931</v>
      </c>
      <c r="Q25" s="80">
        <f t="shared" si="14"/>
        <v>2.7593637992832331E-2</v>
      </c>
      <c r="R25" s="79">
        <f t="shared" si="14"/>
        <v>7.074596774193548</v>
      </c>
      <c r="S25" s="78">
        <f t="shared" si="14"/>
        <v>4.903008096890682</v>
      </c>
      <c r="T25" s="78">
        <f t="shared" si="14"/>
        <v>7.2338971774193546</v>
      </c>
      <c r="U25" s="77">
        <f t="shared" si="14"/>
        <v>7.1200937500000006</v>
      </c>
      <c r="V25" s="76">
        <f t="shared" si="14"/>
        <v>-0.11380342741935487</v>
      </c>
      <c r="W25" s="75">
        <f t="shared" si="14"/>
        <v>2.2170856531093182</v>
      </c>
      <c r="X25" s="74">
        <f t="shared" si="14"/>
        <v>4.5496975806451831E-2</v>
      </c>
    </row>
    <row r="26" spans="1:24" x14ac:dyDescent="0.2">
      <c r="A26" s="61" t="s">
        <v>19</v>
      </c>
      <c r="B26" s="60">
        <v>9.5</v>
      </c>
      <c r="C26" s="59">
        <v>5.2</v>
      </c>
      <c r="D26" s="58">
        <f t="shared" ref="D26:X26" si="15">D10*43560/86400/30</f>
        <v>18.679375</v>
      </c>
      <c r="E26" s="55">
        <f t="shared" si="15"/>
        <v>14.432214404768517</v>
      </c>
      <c r="F26" s="55">
        <f t="shared" si="15"/>
        <v>10.903822569444445</v>
      </c>
      <c r="G26" s="54">
        <f t="shared" si="15"/>
        <v>6.1565892361111114</v>
      </c>
      <c r="H26" s="53">
        <f t="shared" si="15"/>
        <v>-4.7472333333333321</v>
      </c>
      <c r="I26" s="52">
        <f t="shared" si="15"/>
        <v>-8.275625168657406</v>
      </c>
      <c r="J26" s="57">
        <f t="shared" si="15"/>
        <v>-12.522785763888891</v>
      </c>
      <c r="K26" s="58">
        <f t="shared" si="15"/>
        <v>14.801493055555556</v>
      </c>
      <c r="L26" s="55">
        <f t="shared" si="15"/>
        <v>9.2831464867777775</v>
      </c>
      <c r="M26" s="55">
        <f t="shared" si="15"/>
        <v>9.4505621527777759</v>
      </c>
      <c r="N26" s="54">
        <f t="shared" si="15"/>
        <v>5.7013267361111115</v>
      </c>
      <c r="O26" s="53">
        <f t="shared" si="15"/>
        <v>-3.7492354166666662</v>
      </c>
      <c r="P26" s="52">
        <f t="shared" si="15"/>
        <v>-3.5818197506666674</v>
      </c>
      <c r="Q26" s="57">
        <f t="shared" si="15"/>
        <v>-9.100166319444444</v>
      </c>
      <c r="R26" s="56">
        <f t="shared" si="15"/>
        <v>16.855972222222224</v>
      </c>
      <c r="S26" s="55">
        <f t="shared" si="15"/>
        <v>10.449883228532411</v>
      </c>
      <c r="T26" s="55">
        <f t="shared" si="15"/>
        <v>12.758777777777778</v>
      </c>
      <c r="U26" s="54">
        <f t="shared" si="15"/>
        <v>5.2425350694444441</v>
      </c>
      <c r="V26" s="53">
        <f t="shared" si="15"/>
        <v>-7.5162427083333343</v>
      </c>
      <c r="W26" s="52">
        <f t="shared" si="15"/>
        <v>-5.2073481590879673</v>
      </c>
      <c r="X26" s="51">
        <f t="shared" si="15"/>
        <v>-11.613437152777779</v>
      </c>
    </row>
    <row r="27" spans="1:24" x14ac:dyDescent="0.2">
      <c r="A27" s="73" t="s">
        <v>18</v>
      </c>
      <c r="B27" s="72">
        <v>9.5</v>
      </c>
      <c r="C27" s="71">
        <v>9.5</v>
      </c>
      <c r="D27" s="70">
        <f t="shared" ref="D27:X27" si="16">D11*43560/86400/31</f>
        <v>46.6760752688172</v>
      </c>
      <c r="E27" s="67">
        <f t="shared" si="16"/>
        <v>18.989021972338708</v>
      </c>
      <c r="F27" s="67">
        <f t="shared" si="16"/>
        <v>9.6412116935483869</v>
      </c>
      <c r="G27" s="66">
        <f t="shared" si="16"/>
        <v>12.228684475806451</v>
      </c>
      <c r="H27" s="65">
        <f t="shared" si="16"/>
        <v>2.5874727822580641</v>
      </c>
      <c r="I27" s="64">
        <f t="shared" si="16"/>
        <v>-6.760337496532256</v>
      </c>
      <c r="J27" s="69">
        <f t="shared" si="16"/>
        <v>-34.447390793010754</v>
      </c>
      <c r="K27" s="70">
        <f t="shared" si="16"/>
        <v>45.089034498207887</v>
      </c>
      <c r="L27" s="67">
        <f t="shared" si="16"/>
        <v>14.47755814038978</v>
      </c>
      <c r="M27" s="67">
        <f t="shared" si="16"/>
        <v>9.7056149193548382</v>
      </c>
      <c r="N27" s="66">
        <f t="shared" si="16"/>
        <v>12.704986447132612</v>
      </c>
      <c r="O27" s="65">
        <f t="shared" si="16"/>
        <v>2.9993715277777744</v>
      </c>
      <c r="P27" s="64">
        <f t="shared" si="16"/>
        <v>-1.7725716932571698</v>
      </c>
      <c r="Q27" s="69">
        <f t="shared" si="16"/>
        <v>-32.384048051075276</v>
      </c>
      <c r="R27" s="68">
        <f t="shared" si="16"/>
        <v>44.134912634408607</v>
      </c>
      <c r="S27" s="67">
        <f t="shared" si="16"/>
        <v>12.247305193996411</v>
      </c>
      <c r="T27" s="67">
        <f t="shared" si="16"/>
        <v>10.283251680107528</v>
      </c>
      <c r="U27" s="66">
        <f t="shared" si="16"/>
        <v>9.4999637096774201</v>
      </c>
      <c r="V27" s="65">
        <f t="shared" si="16"/>
        <v>-0.78328797043010789</v>
      </c>
      <c r="W27" s="64">
        <f t="shared" si="16"/>
        <v>-2.7473414843189934</v>
      </c>
      <c r="X27" s="63">
        <f t="shared" si="16"/>
        <v>-34.634948924731177</v>
      </c>
    </row>
    <row r="28" spans="1:24" x14ac:dyDescent="0.2">
      <c r="A28" s="73" t="s">
        <v>17</v>
      </c>
      <c r="B28" s="72">
        <v>9.5</v>
      </c>
      <c r="C28" s="71">
        <v>9.5</v>
      </c>
      <c r="D28" s="70">
        <f t="shared" ref="D28:X28" si="17">D12*43560/86400/30</f>
        <v>93.89684027777777</v>
      </c>
      <c r="E28" s="67">
        <f t="shared" si="17"/>
        <v>59.315301204194469</v>
      </c>
      <c r="F28" s="67">
        <f t="shared" si="17"/>
        <v>48.358658333333338</v>
      </c>
      <c r="G28" s="66">
        <f t="shared" si="17"/>
        <v>10.293108680555555</v>
      </c>
      <c r="H28" s="65">
        <f t="shared" si="17"/>
        <v>-38.065549652777783</v>
      </c>
      <c r="I28" s="64">
        <f t="shared" si="17"/>
        <v>-49.0221925236389</v>
      </c>
      <c r="J28" s="69">
        <f t="shared" si="17"/>
        <v>-83.603731597222207</v>
      </c>
      <c r="K28" s="70">
        <f t="shared" si="17"/>
        <v>68.43082175925926</v>
      </c>
      <c r="L28" s="67">
        <f t="shared" si="17"/>
        <v>30.509225898402772</v>
      </c>
      <c r="M28" s="67">
        <f t="shared" si="17"/>
        <v>18.609435879629633</v>
      </c>
      <c r="N28" s="66">
        <f t="shared" si="17"/>
        <v>10.005789699074075</v>
      </c>
      <c r="O28" s="65">
        <f t="shared" si="17"/>
        <v>-8.6036461805555557</v>
      </c>
      <c r="P28" s="64">
        <f t="shared" si="17"/>
        <v>-20.5034361993287</v>
      </c>
      <c r="Q28" s="69">
        <f t="shared" si="17"/>
        <v>-58.425032060185188</v>
      </c>
      <c r="R28" s="68">
        <f t="shared" si="17"/>
        <v>42.492847222222217</v>
      </c>
      <c r="S28" s="67">
        <f t="shared" si="17"/>
        <v>13.021548502212966</v>
      </c>
      <c r="T28" s="67">
        <f t="shared" si="17"/>
        <v>11.259722222222223</v>
      </c>
      <c r="U28" s="66">
        <f t="shared" si="17"/>
        <v>9.5000124999999986</v>
      </c>
      <c r="V28" s="65">
        <f t="shared" si="17"/>
        <v>-1.7597097222222229</v>
      </c>
      <c r="W28" s="64">
        <f t="shared" si="17"/>
        <v>-3.5215360022129643</v>
      </c>
      <c r="X28" s="63">
        <f t="shared" si="17"/>
        <v>-32.992834722222227</v>
      </c>
    </row>
    <row r="29" spans="1:24" x14ac:dyDescent="0.2">
      <c r="A29" s="73" t="s">
        <v>16</v>
      </c>
      <c r="B29" s="72">
        <v>9.5</v>
      </c>
      <c r="C29" s="71">
        <v>9.5</v>
      </c>
      <c r="D29" s="70">
        <f t="shared" ref="D29:X29" si="18">D13*43560/86400/31</f>
        <v>59.780342741935485</v>
      </c>
      <c r="E29" s="67">
        <f t="shared" si="18"/>
        <v>27.698909727598572</v>
      </c>
      <c r="F29" s="67">
        <f t="shared" si="18"/>
        <v>11.912075940860214</v>
      </c>
      <c r="G29" s="66">
        <f t="shared" si="18"/>
        <v>28.149454637096781</v>
      </c>
      <c r="H29" s="65">
        <f t="shared" si="18"/>
        <v>16.237378696236561</v>
      </c>
      <c r="I29" s="64">
        <f t="shared" si="18"/>
        <v>0.45054490949820314</v>
      </c>
      <c r="J29" s="69">
        <f t="shared" si="18"/>
        <v>-31.630888104838707</v>
      </c>
      <c r="K29" s="70">
        <f t="shared" si="18"/>
        <v>35.938138440860214</v>
      </c>
      <c r="L29" s="67">
        <f t="shared" si="18"/>
        <v>20.938199802163975</v>
      </c>
      <c r="M29" s="67">
        <f t="shared" si="18"/>
        <v>18.761762880824374</v>
      </c>
      <c r="N29" s="66">
        <f t="shared" si="18"/>
        <v>13.97647580645161</v>
      </c>
      <c r="O29" s="65">
        <f t="shared" si="18"/>
        <v>-4.7852870743727669</v>
      </c>
      <c r="P29" s="64">
        <f t="shared" si="18"/>
        <v>-6.9617239957123687</v>
      </c>
      <c r="Q29" s="69">
        <f t="shared" si="18"/>
        <v>-21.961662634408611</v>
      </c>
      <c r="R29" s="68">
        <f t="shared" si="18"/>
        <v>16.173991935483873</v>
      </c>
      <c r="S29" s="67">
        <f t="shared" si="18"/>
        <v>10.447521222643369</v>
      </c>
      <c r="T29" s="67">
        <f t="shared" si="18"/>
        <v>18.342315188172044</v>
      </c>
      <c r="U29" s="66">
        <f t="shared" si="18"/>
        <v>13.741997647849463</v>
      </c>
      <c r="V29" s="65">
        <f t="shared" si="18"/>
        <v>-4.6003175403225818</v>
      </c>
      <c r="W29" s="64">
        <f t="shared" si="18"/>
        <v>3.2944764252060947</v>
      </c>
      <c r="X29" s="63">
        <f t="shared" si="18"/>
        <v>-2.4319942876344092</v>
      </c>
    </row>
    <row r="30" spans="1:24" x14ac:dyDescent="0.2">
      <c r="A30" s="73" t="s">
        <v>15</v>
      </c>
      <c r="B30" s="72">
        <v>9.5</v>
      </c>
      <c r="C30" s="71">
        <v>8.3000000000000007</v>
      </c>
      <c r="D30" s="70">
        <f t="shared" ref="D30:X30" si="19">D14*43560/86400/31</f>
        <v>19.703158602150538</v>
      </c>
      <c r="E30" s="67">
        <f t="shared" si="19"/>
        <v>17.584721657732974</v>
      </c>
      <c r="F30" s="67">
        <f t="shared" si="19"/>
        <v>24.878917338709677</v>
      </c>
      <c r="G30" s="66">
        <f t="shared" si="19"/>
        <v>11.109881720430108</v>
      </c>
      <c r="H30" s="65">
        <f t="shared" si="19"/>
        <v>-13.769035618279569</v>
      </c>
      <c r="I30" s="64">
        <f t="shared" si="19"/>
        <v>-6.4748399373028658</v>
      </c>
      <c r="J30" s="69">
        <f t="shared" si="19"/>
        <v>-8.5932768817204312</v>
      </c>
      <c r="K30" s="70">
        <f t="shared" si="19"/>
        <v>13.146281362007169</v>
      </c>
      <c r="L30" s="67">
        <f t="shared" si="19"/>
        <v>12.125389326505376</v>
      </c>
      <c r="M30" s="67">
        <f t="shared" si="19"/>
        <v>22.748365927419357</v>
      </c>
      <c r="N30" s="66">
        <f t="shared" si="19"/>
        <v>11.04263239247312</v>
      </c>
      <c r="O30" s="65">
        <f t="shared" si="19"/>
        <v>-11.705733534946239</v>
      </c>
      <c r="P30" s="64">
        <f t="shared" si="19"/>
        <v>-1.0827569340322563</v>
      </c>
      <c r="Q30" s="69">
        <f t="shared" si="19"/>
        <v>-2.1036489695340506</v>
      </c>
      <c r="R30" s="68">
        <f t="shared" si="19"/>
        <v>8.7944556451612907</v>
      </c>
      <c r="S30" s="67">
        <f t="shared" si="19"/>
        <v>8.601500717195341</v>
      </c>
      <c r="T30" s="67">
        <f t="shared" si="19"/>
        <v>11.376764784946236</v>
      </c>
      <c r="U30" s="66">
        <f t="shared" si="19"/>
        <v>8.2535336021505383</v>
      </c>
      <c r="V30" s="65">
        <f t="shared" si="19"/>
        <v>-3.1232311827956982</v>
      </c>
      <c r="W30" s="64">
        <f t="shared" si="19"/>
        <v>-0.34796711504480338</v>
      </c>
      <c r="X30" s="63">
        <f t="shared" si="19"/>
        <v>-0.54092204301075253</v>
      </c>
    </row>
    <row r="31" spans="1:24" x14ac:dyDescent="0.2">
      <c r="A31" s="50" t="s">
        <v>14</v>
      </c>
      <c r="B31" s="49">
        <v>9.5</v>
      </c>
      <c r="C31" s="48">
        <v>7.2</v>
      </c>
      <c r="D31" s="47">
        <f t="shared" ref="D31:X31" si="20">D15*43560/86400/30</f>
        <v>11.541215277777779</v>
      </c>
      <c r="E31" s="44">
        <f t="shared" si="20"/>
        <v>12.740770876523147</v>
      </c>
      <c r="F31" s="44">
        <f t="shared" si="20"/>
        <v>23.750829513888892</v>
      </c>
      <c r="G31" s="43">
        <f t="shared" si="20"/>
        <v>7.200004166666667</v>
      </c>
      <c r="H31" s="42">
        <f t="shared" si="20"/>
        <v>-16.550825347222222</v>
      </c>
      <c r="I31" s="41">
        <f t="shared" si="20"/>
        <v>-5.5407667098564799</v>
      </c>
      <c r="J31" s="46">
        <f t="shared" si="20"/>
        <v>-4.3412111111111109</v>
      </c>
      <c r="K31" s="47">
        <f t="shared" si="20"/>
        <v>9.7528240740740753</v>
      </c>
      <c r="L31" s="44">
        <f t="shared" si="20"/>
        <v>10.212115680555558</v>
      </c>
      <c r="M31" s="44">
        <f t="shared" si="20"/>
        <v>19.75200358796296</v>
      </c>
      <c r="N31" s="43">
        <f t="shared" si="20"/>
        <v>9.8845796296296307</v>
      </c>
      <c r="O31" s="42">
        <f t="shared" si="20"/>
        <v>-9.8674239583333279</v>
      </c>
      <c r="P31" s="41">
        <f t="shared" si="20"/>
        <v>-0.32753605092592458</v>
      </c>
      <c r="Q31" s="46">
        <f t="shared" si="20"/>
        <v>0.1317555555555561</v>
      </c>
      <c r="R31" s="45">
        <f t="shared" si="20"/>
        <v>7.1717708333333325</v>
      </c>
      <c r="S31" s="44">
        <f t="shared" si="20"/>
        <v>7.0856628285972203</v>
      </c>
      <c r="T31" s="44">
        <f t="shared" si="20"/>
        <v>7.5964472222222224</v>
      </c>
      <c r="U31" s="43">
        <f t="shared" si="20"/>
        <v>7.1981975694444449</v>
      </c>
      <c r="V31" s="42">
        <f t="shared" si="20"/>
        <v>-0.39824965277777669</v>
      </c>
      <c r="W31" s="41">
        <f t="shared" si="20"/>
        <v>0.11253474084722542</v>
      </c>
      <c r="X31" s="40">
        <f t="shared" si="20"/>
        <v>2.6426736111111914E-2</v>
      </c>
    </row>
    <row r="32" spans="1:24" x14ac:dyDescent="0.2">
      <c r="A32" s="62" t="s">
        <v>13</v>
      </c>
      <c r="B32" s="27">
        <v>9.5</v>
      </c>
      <c r="C32" s="26">
        <v>6.7</v>
      </c>
      <c r="D32" s="25">
        <f t="shared" ref="D32:X32" si="21">D16*43560/86400/31</f>
        <v>9.9328965053763429</v>
      </c>
      <c r="E32" s="22">
        <f t="shared" si="21"/>
        <v>10.624295320439067</v>
      </c>
      <c r="F32" s="22">
        <f t="shared" si="21"/>
        <v>9.4999637096774201</v>
      </c>
      <c r="G32" s="21">
        <f t="shared" si="21"/>
        <v>8.9314751344086041</v>
      </c>
      <c r="H32" s="20">
        <f t="shared" si="21"/>
        <v>-0.56848857526881602</v>
      </c>
      <c r="I32" s="19">
        <f t="shared" si="21"/>
        <v>-1.692820186030465</v>
      </c>
      <c r="J32" s="24">
        <f t="shared" si="21"/>
        <v>-1.0014213709677409</v>
      </c>
      <c r="K32" s="25">
        <f t="shared" si="21"/>
        <v>9.0289202508960589</v>
      </c>
      <c r="L32" s="22">
        <f t="shared" si="21"/>
        <v>8.9979716656854851</v>
      </c>
      <c r="M32" s="22">
        <f t="shared" si="21"/>
        <v>9.1481177195340493</v>
      </c>
      <c r="N32" s="21">
        <f t="shared" si="21"/>
        <v>10.172348566308246</v>
      </c>
      <c r="O32" s="20">
        <f t="shared" si="21"/>
        <v>1.0242308467741967</v>
      </c>
      <c r="P32" s="19">
        <f t="shared" si="21"/>
        <v>1.1743769006227609</v>
      </c>
      <c r="Q32" s="24">
        <f t="shared" si="21"/>
        <v>1.1434283154121891</v>
      </c>
      <c r="R32" s="23">
        <f t="shared" si="21"/>
        <v>7.0502016129032263</v>
      </c>
      <c r="S32" s="22">
        <f t="shared" si="21"/>
        <v>7.901608623185485</v>
      </c>
      <c r="T32" s="22">
        <f t="shared" si="21"/>
        <v>7.5724613575268824</v>
      </c>
      <c r="U32" s="21">
        <f t="shared" si="21"/>
        <v>6.7000497311827969</v>
      </c>
      <c r="V32" s="20">
        <f t="shared" si="21"/>
        <v>-0.87241162634408576</v>
      </c>
      <c r="W32" s="19">
        <f t="shared" si="21"/>
        <v>-1.2015588920026887</v>
      </c>
      <c r="X32" s="18">
        <f t="shared" si="21"/>
        <v>-0.35015188172042966</v>
      </c>
    </row>
    <row r="33" spans="1:24" x14ac:dyDescent="0.2">
      <c r="A33" s="61" t="s">
        <v>12</v>
      </c>
      <c r="B33" s="60">
        <v>9.5</v>
      </c>
      <c r="C33" s="59">
        <v>6.7</v>
      </c>
      <c r="D33" s="58">
        <f t="shared" ref="D33:X33" si="22">D17*43560/86400/30</f>
        <v>10.768159722222221</v>
      </c>
      <c r="E33" s="55">
        <f t="shared" si="22"/>
        <v>9.7659947100833353</v>
      </c>
      <c r="F33" s="55">
        <f t="shared" si="22"/>
        <v>9.5000124999999986</v>
      </c>
      <c r="G33" s="54">
        <f t="shared" si="22"/>
        <v>12.083950694444445</v>
      </c>
      <c r="H33" s="53">
        <f t="shared" si="22"/>
        <v>2.5839381944444466</v>
      </c>
      <c r="I33" s="52">
        <f t="shared" si="22"/>
        <v>2.3179559843611104</v>
      </c>
      <c r="J33" s="57">
        <f t="shared" si="22"/>
        <v>1.3157909722222234</v>
      </c>
      <c r="K33" s="58">
        <f t="shared" si="22"/>
        <v>9.5385532407407414</v>
      </c>
      <c r="L33" s="55">
        <f t="shared" si="22"/>
        <v>8.6700559097777763</v>
      </c>
      <c r="M33" s="55">
        <f t="shared" si="22"/>
        <v>8.9678505787037022</v>
      </c>
      <c r="N33" s="54">
        <f t="shared" si="22"/>
        <v>10.487955092592593</v>
      </c>
      <c r="O33" s="53">
        <f t="shared" si="22"/>
        <v>1.5201045138888907</v>
      </c>
      <c r="P33" s="52">
        <f t="shared" si="22"/>
        <v>1.8178991828148172</v>
      </c>
      <c r="Q33" s="57">
        <f t="shared" si="22"/>
        <v>0.94940185185185189</v>
      </c>
      <c r="R33" s="56">
        <f t="shared" si="22"/>
        <v>7.2137847222222229</v>
      </c>
      <c r="S33" s="55">
        <f t="shared" si="22"/>
        <v>7.2507738502731467</v>
      </c>
      <c r="T33" s="55">
        <f t="shared" si="22"/>
        <v>7.7301774305555568</v>
      </c>
      <c r="U33" s="54">
        <f t="shared" si="22"/>
        <v>6.7258774305555562</v>
      </c>
      <c r="V33" s="53">
        <f t="shared" si="22"/>
        <v>-1.0042999999999997</v>
      </c>
      <c r="W33" s="52">
        <f t="shared" si="22"/>
        <v>-0.5248964197175906</v>
      </c>
      <c r="X33" s="51">
        <f t="shared" si="22"/>
        <v>-0.48790729166666619</v>
      </c>
    </row>
    <row r="34" spans="1:24" ht="13.5" thickBot="1" x14ac:dyDescent="0.25">
      <c r="A34" s="50" t="s">
        <v>11</v>
      </c>
      <c r="B34" s="49">
        <v>9.5</v>
      </c>
      <c r="C34" s="48">
        <v>6.1</v>
      </c>
      <c r="D34" s="47">
        <f t="shared" ref="D34:X34" si="23">D18*43560/86400/31</f>
        <v>8.1601814516129032</v>
      </c>
      <c r="E34" s="44">
        <f t="shared" si="23"/>
        <v>8.9180596855107499</v>
      </c>
      <c r="F34" s="44">
        <f t="shared" si="23"/>
        <v>8.3322893145161281</v>
      </c>
      <c r="G34" s="43">
        <f t="shared" si="23"/>
        <v>8.2689025537634411</v>
      </c>
      <c r="H34" s="42">
        <f t="shared" si="23"/>
        <v>-6.3386760752686913E-2</v>
      </c>
      <c r="I34" s="41">
        <f t="shared" si="23"/>
        <v>-0.64915713174730905</v>
      </c>
      <c r="J34" s="46">
        <f t="shared" si="23"/>
        <v>0.10872110215053861</v>
      </c>
      <c r="K34" s="47">
        <f t="shared" si="23"/>
        <v>8.1005488351254478</v>
      </c>
      <c r="L34" s="44">
        <f t="shared" si="23"/>
        <v>6.597884989193548</v>
      </c>
      <c r="M34" s="44">
        <f t="shared" si="23"/>
        <v>8.0476384408602151</v>
      </c>
      <c r="N34" s="43">
        <f t="shared" si="23"/>
        <v>8.8714630376344079</v>
      </c>
      <c r="O34" s="42">
        <f t="shared" si="23"/>
        <v>0.82382459677419406</v>
      </c>
      <c r="P34" s="41">
        <f t="shared" si="23"/>
        <v>2.2735780484408599</v>
      </c>
      <c r="Q34" s="46">
        <f t="shared" si="23"/>
        <v>0.77091420250896114</v>
      </c>
      <c r="R34" s="45">
        <f t="shared" si="23"/>
        <v>6.4321908602150542</v>
      </c>
      <c r="S34" s="44">
        <f t="shared" si="23"/>
        <v>5.8618247818324365</v>
      </c>
      <c r="T34" s="44">
        <f t="shared" si="23"/>
        <v>6.6219445564516128</v>
      </c>
      <c r="U34" s="43">
        <f t="shared" si="23"/>
        <v>6.2101948924731172</v>
      </c>
      <c r="V34" s="42">
        <f t="shared" si="23"/>
        <v>-0.41174966397849549</v>
      </c>
      <c r="W34" s="41">
        <f t="shared" si="23"/>
        <v>0.34837011064068157</v>
      </c>
      <c r="X34" s="40">
        <f t="shared" si="23"/>
        <v>-0.22199596774193606</v>
      </c>
    </row>
    <row r="35" spans="1:24" x14ac:dyDescent="0.2">
      <c r="A35" s="39" t="s">
        <v>10</v>
      </c>
      <c r="B35" s="38">
        <f>AVERAGE(B23:B34)</f>
        <v>9.5</v>
      </c>
      <c r="C35" s="37">
        <f>AVERAGE(C23:C34)</f>
        <v>7.0249999999999995</v>
      </c>
      <c r="D35" s="36">
        <f t="shared" ref="D35:X35" si="24">D19*43560/86400/365</f>
        <v>25.442114726027398</v>
      </c>
      <c r="E35" s="33">
        <f t="shared" si="24"/>
        <v>16.988182578884704</v>
      </c>
      <c r="F35" s="33">
        <f t="shared" si="24"/>
        <v>15.163371917808217</v>
      </c>
      <c r="G35" s="32">
        <f t="shared" si="24"/>
        <v>10.945057762557079</v>
      </c>
      <c r="H35" s="31">
        <f t="shared" si="24"/>
        <v>-4.2183141552511421</v>
      </c>
      <c r="I35" s="30">
        <f t="shared" si="24"/>
        <v>-6.0431248163276265</v>
      </c>
      <c r="J35" s="35">
        <f t="shared" si="24"/>
        <v>-14.497056963470319</v>
      </c>
      <c r="K35" s="36">
        <f t="shared" si="24"/>
        <v>19.634414003044139</v>
      </c>
      <c r="L35" s="33">
        <f t="shared" si="24"/>
        <v>11.611470671844749</v>
      </c>
      <c r="M35" s="33">
        <f t="shared" si="24"/>
        <v>12.263310863774732</v>
      </c>
      <c r="N35" s="32">
        <f t="shared" si="24"/>
        <v>9.5766469843987796</v>
      </c>
      <c r="O35" s="31">
        <f t="shared" si="24"/>
        <v>-2.6866638793759519</v>
      </c>
      <c r="P35" s="30">
        <f t="shared" si="24"/>
        <v>-2.0348236874459662</v>
      </c>
      <c r="Q35" s="35">
        <f t="shared" si="24"/>
        <v>-10.057767018645357</v>
      </c>
      <c r="R35" s="34">
        <f t="shared" si="24"/>
        <v>14.690933219178083</v>
      </c>
      <c r="S35" s="33">
        <f t="shared" si="24"/>
        <v>8.1771919177172752</v>
      </c>
      <c r="T35" s="33">
        <f t="shared" si="24"/>
        <v>9.4861893550228302</v>
      </c>
      <c r="U35" s="32">
        <f t="shared" si="24"/>
        <v>7.7342032819634721</v>
      </c>
      <c r="V35" s="31">
        <f t="shared" si="24"/>
        <v>-1.7519860730593608</v>
      </c>
      <c r="W35" s="30">
        <f t="shared" si="24"/>
        <v>-0.44298863575380493</v>
      </c>
      <c r="X35" s="29">
        <f t="shared" si="24"/>
        <v>-6.9567299372146119</v>
      </c>
    </row>
    <row r="36" spans="1:24" x14ac:dyDescent="0.2">
      <c r="A36" s="28" t="s">
        <v>9</v>
      </c>
      <c r="B36" s="27">
        <f>AVERAGE(B26:B31)</f>
        <v>9.5</v>
      </c>
      <c r="C36" s="26">
        <f>AVERAGE(C26:C31)</f>
        <v>8.2000000000000011</v>
      </c>
      <c r="D36" s="25">
        <f t="shared" ref="D36:X36" si="25">D20*43560/86400/183</f>
        <v>41.718414162112929</v>
      </c>
      <c r="E36" s="22">
        <f t="shared" si="25"/>
        <v>25.066124856023837</v>
      </c>
      <c r="F36" s="22">
        <f t="shared" si="25"/>
        <v>21.47430418943534</v>
      </c>
      <c r="G36" s="21">
        <f t="shared" si="25"/>
        <v>12.599014799635702</v>
      </c>
      <c r="H36" s="20">
        <f t="shared" si="25"/>
        <v>-8.8752893897996383</v>
      </c>
      <c r="I36" s="19">
        <f t="shared" si="25"/>
        <v>-12.46711005638813</v>
      </c>
      <c r="J36" s="24">
        <f t="shared" si="25"/>
        <v>-29.119399362477228</v>
      </c>
      <c r="K36" s="25">
        <f t="shared" si="25"/>
        <v>31.196345628415298</v>
      </c>
      <c r="L36" s="22">
        <f t="shared" si="25"/>
        <v>16.250875449797356</v>
      </c>
      <c r="M36" s="22">
        <f t="shared" si="25"/>
        <v>16.513924066484517</v>
      </c>
      <c r="N36" s="21">
        <f t="shared" si="25"/>
        <v>10.585780415148754</v>
      </c>
      <c r="O36" s="20">
        <f t="shared" si="25"/>
        <v>-5.9281436513357626</v>
      </c>
      <c r="P36" s="19">
        <f t="shared" si="25"/>
        <v>-5.6650950346486049</v>
      </c>
      <c r="Q36" s="24">
        <f t="shared" si="25"/>
        <v>-20.610565213266543</v>
      </c>
      <c r="R36" s="23">
        <f t="shared" si="25"/>
        <v>22.611048497267756</v>
      </c>
      <c r="S36" s="22">
        <f t="shared" si="25"/>
        <v>10.310923376662114</v>
      </c>
      <c r="T36" s="22">
        <f t="shared" si="25"/>
        <v>11.959129496812388</v>
      </c>
      <c r="U36" s="21">
        <f t="shared" si="25"/>
        <v>8.9321458902550095</v>
      </c>
      <c r="V36" s="20">
        <f t="shared" si="25"/>
        <v>-3.0269836065573772</v>
      </c>
      <c r="W36" s="19">
        <f t="shared" si="25"/>
        <v>-1.3787774864071036</v>
      </c>
      <c r="X36" s="18">
        <f t="shared" si="25"/>
        <v>-13.678902607012752</v>
      </c>
    </row>
    <row r="37" spans="1:24" ht="13.5" thickBot="1" x14ac:dyDescent="0.25">
      <c r="A37" s="17" t="s">
        <v>8</v>
      </c>
      <c r="B37" s="16">
        <f>AVERAGE(B32:B34,B23:B25)</f>
        <v>9.5</v>
      </c>
      <c r="C37" s="15">
        <f>AVERAGE(C32:C34,C23:C25)</f>
        <v>5.8500000000000005</v>
      </c>
      <c r="D37" s="14">
        <f t="shared" ref="D37:X37" si="26">D21*43560/86400/182</f>
        <v>9.0763850732600737</v>
      </c>
      <c r="E37" s="11">
        <f t="shared" si="26"/>
        <v>8.8658560035195357</v>
      </c>
      <c r="F37" s="11">
        <f t="shared" si="26"/>
        <v>8.817764194139194</v>
      </c>
      <c r="G37" s="10">
        <f t="shared" si="26"/>
        <v>9.2820130494505495</v>
      </c>
      <c r="H37" s="9">
        <f t="shared" si="26"/>
        <v>0.46424885531135585</v>
      </c>
      <c r="I37" s="8">
        <f t="shared" si="26"/>
        <v>0.4161570459310136</v>
      </c>
      <c r="J37" s="13">
        <f t="shared" si="26"/>
        <v>0.20562797619047654</v>
      </c>
      <c r="K37" s="14">
        <f t="shared" si="26"/>
        <v>8.008955280830282</v>
      </c>
      <c r="L37" s="11">
        <f t="shared" si="26"/>
        <v>6.9465746588484434</v>
      </c>
      <c r="M37" s="11">
        <f t="shared" si="26"/>
        <v>7.9893426434676442</v>
      </c>
      <c r="N37" s="10">
        <f t="shared" si="26"/>
        <v>8.5619688644688665</v>
      </c>
      <c r="O37" s="9">
        <f t="shared" si="26"/>
        <v>0.57262622100122196</v>
      </c>
      <c r="P37" s="8">
        <f t="shared" si="26"/>
        <v>1.6153942056204216</v>
      </c>
      <c r="Q37" s="13">
        <f t="shared" si="26"/>
        <v>0.55301358363858466</v>
      </c>
      <c r="R37" s="12">
        <f t="shared" si="26"/>
        <v>6.727300824175825</v>
      </c>
      <c r="S37" s="11">
        <f t="shared" si="26"/>
        <v>6.031736659547466</v>
      </c>
      <c r="T37" s="11">
        <f t="shared" si="26"/>
        <v>6.9996616300366297</v>
      </c>
      <c r="U37" s="10">
        <f t="shared" si="26"/>
        <v>6.5296785714285708</v>
      </c>
      <c r="V37" s="9">
        <f t="shared" si="26"/>
        <v>-0.46998305860805878</v>
      </c>
      <c r="W37" s="8">
        <f t="shared" si="26"/>
        <v>0.49794191188110509</v>
      </c>
      <c r="X37" s="7">
        <f t="shared" si="26"/>
        <v>-0.19762225274725267</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L24" sqref="L24"/>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46</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45</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1045.2892561983469</v>
      </c>
      <c r="C7" s="93">
        <f>C23/43560*86400*31</f>
        <v>1844.6280991735537</v>
      </c>
      <c r="D7" s="92">
        <v>2402.3900000000003</v>
      </c>
      <c r="E7" s="89">
        <v>2323.1722953333338</v>
      </c>
      <c r="F7" s="89">
        <v>2540.83</v>
      </c>
      <c r="G7" s="88">
        <v>2618.5</v>
      </c>
      <c r="H7" s="87">
        <f t="shared" ref="H7:H18" si="0">G7-F7</f>
        <v>77.670000000000073</v>
      </c>
      <c r="I7" s="86">
        <f t="shared" ref="I7:I18" si="1">G7-E7</f>
        <v>295.32770466666625</v>
      </c>
      <c r="J7" s="91">
        <f t="shared" ref="J7:J18" si="2">G7-D7</f>
        <v>216.10999999999967</v>
      </c>
      <c r="K7" s="92">
        <v>1923.1399999999996</v>
      </c>
      <c r="L7" s="89">
        <v>1963.6677567818181</v>
      </c>
      <c r="M7" s="89">
        <v>2181.5891666666662</v>
      </c>
      <c r="N7" s="88">
        <v>2217.2516666666666</v>
      </c>
      <c r="O7" s="87">
        <f t="shared" ref="O7:O18" si="3">N7-M7</f>
        <v>35.662500000000364</v>
      </c>
      <c r="P7" s="86">
        <f t="shared" ref="P7:P18" si="4">N7-L7</f>
        <v>253.58390988484848</v>
      </c>
      <c r="Q7" s="91">
        <f t="shared" ref="Q7:Q18" si="5">N7-K7</f>
        <v>294.11166666666691</v>
      </c>
      <c r="R7" s="90">
        <v>1900.6399999999999</v>
      </c>
      <c r="S7" s="89">
        <v>1750.3461593333338</v>
      </c>
      <c r="T7" s="89">
        <v>2154.8924999999999</v>
      </c>
      <c r="U7" s="88">
        <v>2104.6875</v>
      </c>
      <c r="V7" s="87">
        <f t="shared" ref="V7:V18" si="6">U7-T7</f>
        <v>-50.204999999999927</v>
      </c>
      <c r="W7" s="86">
        <f t="shared" ref="W7:W18" si="7">U7-S7</f>
        <v>354.34134066666616</v>
      </c>
      <c r="X7" s="85">
        <f t="shared" ref="X7:X18" si="8">U7-R7</f>
        <v>204.04750000000013</v>
      </c>
    </row>
    <row r="8" spans="1:25" x14ac:dyDescent="0.2">
      <c r="A8" s="73" t="s">
        <v>21</v>
      </c>
      <c r="B8" s="72">
        <f>B24/43560*86400*28</f>
        <v>944.13223140495859</v>
      </c>
      <c r="C8" s="71">
        <f>C24/43560*86400*28</f>
        <v>1666.1157024793388</v>
      </c>
      <c r="D8" s="70">
        <v>1952.6000000000001</v>
      </c>
      <c r="E8" s="67">
        <v>2028.6270003333339</v>
      </c>
      <c r="F8" s="67">
        <v>2529.42</v>
      </c>
      <c r="G8" s="66">
        <v>2103.67</v>
      </c>
      <c r="H8" s="65">
        <f t="shared" si="0"/>
        <v>-425.75</v>
      </c>
      <c r="I8" s="64">
        <f t="shared" si="1"/>
        <v>75.042999666666219</v>
      </c>
      <c r="J8" s="69">
        <f t="shared" si="2"/>
        <v>151.06999999999994</v>
      </c>
      <c r="K8" s="70">
        <v>1810.55</v>
      </c>
      <c r="L8" s="67">
        <v>1702.1021584181819</v>
      </c>
      <c r="M8" s="67">
        <v>2409.7341666666666</v>
      </c>
      <c r="N8" s="66">
        <v>2045.4991666666665</v>
      </c>
      <c r="O8" s="65">
        <f t="shared" si="3"/>
        <v>-364.23500000000013</v>
      </c>
      <c r="P8" s="64">
        <f t="shared" si="4"/>
        <v>343.39700824848455</v>
      </c>
      <c r="Q8" s="69">
        <f t="shared" si="5"/>
        <v>234.94916666666654</v>
      </c>
      <c r="R8" s="68">
        <v>1714.7750000000001</v>
      </c>
      <c r="S8" s="67">
        <v>1534.5446233333332</v>
      </c>
      <c r="T8" s="67">
        <v>2315.7925</v>
      </c>
      <c r="U8" s="66">
        <v>1868.2600000000002</v>
      </c>
      <c r="V8" s="65">
        <f t="shared" si="6"/>
        <v>-447.5324999999998</v>
      </c>
      <c r="W8" s="64">
        <f t="shared" si="7"/>
        <v>333.715376666667</v>
      </c>
      <c r="X8" s="63">
        <f t="shared" si="8"/>
        <v>153.48500000000013</v>
      </c>
    </row>
    <row r="9" spans="1:25" x14ac:dyDescent="0.2">
      <c r="A9" s="84" t="s">
        <v>20</v>
      </c>
      <c r="B9" s="83">
        <f>B25/43560*86400*31</f>
        <v>1045.2892561983469</v>
      </c>
      <c r="C9" s="82">
        <f>C25/43560*86400*31</f>
        <v>1844.6280991735537</v>
      </c>
      <c r="D9" s="81">
        <v>2131.54</v>
      </c>
      <c r="E9" s="78">
        <v>2791.7340250000002</v>
      </c>
      <c r="F9" s="78">
        <v>2260.5225</v>
      </c>
      <c r="G9" s="77">
        <v>2194.2875000000004</v>
      </c>
      <c r="H9" s="76">
        <f t="shared" si="0"/>
        <v>-66.234999999999673</v>
      </c>
      <c r="I9" s="75">
        <f t="shared" si="1"/>
        <v>-597.44652499999984</v>
      </c>
      <c r="J9" s="80">
        <f t="shared" si="2"/>
        <v>62.7475000000004</v>
      </c>
      <c r="K9" s="81">
        <v>1909.9150000000002</v>
      </c>
      <c r="L9" s="78">
        <v>1914.2739443181817</v>
      </c>
      <c r="M9" s="78">
        <v>2169.040833333333</v>
      </c>
      <c r="N9" s="77">
        <v>2061.4133333333334</v>
      </c>
      <c r="O9" s="76">
        <f t="shared" si="3"/>
        <v>-107.6274999999996</v>
      </c>
      <c r="P9" s="75">
        <f t="shared" si="4"/>
        <v>147.13938901515166</v>
      </c>
      <c r="Q9" s="80">
        <f t="shared" si="5"/>
        <v>151.49833333333322</v>
      </c>
      <c r="R9" s="79">
        <v>1828.24</v>
      </c>
      <c r="S9" s="78">
        <v>1831.9328919999998</v>
      </c>
      <c r="T9" s="78">
        <v>2193.3424999999997</v>
      </c>
      <c r="U9" s="77">
        <v>1938.1424999999999</v>
      </c>
      <c r="V9" s="76">
        <f t="shared" si="6"/>
        <v>-255.19999999999982</v>
      </c>
      <c r="W9" s="75">
        <f t="shared" si="7"/>
        <v>106.20960800000012</v>
      </c>
      <c r="X9" s="74">
        <f t="shared" si="8"/>
        <v>109.90249999999992</v>
      </c>
    </row>
    <row r="10" spans="1:25" x14ac:dyDescent="0.2">
      <c r="A10" s="61" t="s">
        <v>19</v>
      </c>
      <c r="B10" s="60">
        <f>B26/43560*86400*30</f>
        <v>1011.5702479338843</v>
      </c>
      <c r="C10" s="59">
        <f>C26/43560*86400*30</f>
        <v>2380.1652892561983</v>
      </c>
      <c r="D10" s="58">
        <v>3758.44</v>
      </c>
      <c r="E10" s="55">
        <v>3228.1635406666664</v>
      </c>
      <c r="F10" s="55">
        <v>2488.9649999999997</v>
      </c>
      <c r="G10" s="54">
        <v>2459.2025000000003</v>
      </c>
      <c r="H10" s="53">
        <f t="shared" si="0"/>
        <v>-29.762499999999363</v>
      </c>
      <c r="I10" s="52">
        <f t="shared" si="1"/>
        <v>-768.96104066666612</v>
      </c>
      <c r="J10" s="57">
        <f t="shared" si="2"/>
        <v>-1299.2374999999997</v>
      </c>
      <c r="K10" s="58">
        <v>3198.3399999999997</v>
      </c>
      <c r="L10" s="55">
        <v>2220.0456795181817</v>
      </c>
      <c r="M10" s="55">
        <v>2127.0666666666671</v>
      </c>
      <c r="N10" s="54">
        <v>2444.2025000000003</v>
      </c>
      <c r="O10" s="53">
        <f t="shared" si="3"/>
        <v>317.13583333333327</v>
      </c>
      <c r="P10" s="52">
        <f t="shared" si="4"/>
        <v>224.15682048181861</v>
      </c>
      <c r="Q10" s="57">
        <f t="shared" si="5"/>
        <v>-754.13749999999936</v>
      </c>
      <c r="R10" s="56">
        <v>4002.1149999999998</v>
      </c>
      <c r="S10" s="55">
        <v>2386.4582114666669</v>
      </c>
      <c r="T10" s="55">
        <v>2490.6075000000001</v>
      </c>
      <c r="U10" s="54">
        <v>2889.5975000000003</v>
      </c>
      <c r="V10" s="53">
        <f t="shared" si="6"/>
        <v>398.99000000000024</v>
      </c>
      <c r="W10" s="52">
        <f t="shared" si="7"/>
        <v>503.13928853333346</v>
      </c>
      <c r="X10" s="51">
        <f t="shared" si="8"/>
        <v>-1112.5174999999995</v>
      </c>
    </row>
    <row r="11" spans="1:25" x14ac:dyDescent="0.2">
      <c r="A11" s="73" t="s">
        <v>18</v>
      </c>
      <c r="B11" s="72">
        <f>B27/43560*86400*31</f>
        <v>1045.2892561983469</v>
      </c>
      <c r="C11" s="71">
        <f>C27/43560*86400*31</f>
        <v>4857.5206611570247</v>
      </c>
      <c r="D11" s="70">
        <v>9001.4549999999999</v>
      </c>
      <c r="E11" s="67">
        <v>7082.9052543333337</v>
      </c>
      <c r="F11" s="67">
        <v>2160.4524999999999</v>
      </c>
      <c r="G11" s="66">
        <v>5533.88</v>
      </c>
      <c r="H11" s="65">
        <f t="shared" si="0"/>
        <v>3373.4275000000002</v>
      </c>
      <c r="I11" s="64">
        <f t="shared" si="1"/>
        <v>-1549.0252543333336</v>
      </c>
      <c r="J11" s="69">
        <f t="shared" si="2"/>
        <v>-3467.5749999999998</v>
      </c>
      <c r="K11" s="70">
        <v>9134.43</v>
      </c>
      <c r="L11" s="67">
        <v>2936.2316176545451</v>
      </c>
      <c r="M11" s="67">
        <v>2139.6766666666667</v>
      </c>
      <c r="N11" s="66">
        <v>5839.5991666666669</v>
      </c>
      <c r="O11" s="65">
        <f t="shared" si="3"/>
        <v>3699.9225000000001</v>
      </c>
      <c r="P11" s="64">
        <f t="shared" si="4"/>
        <v>2903.3675490121218</v>
      </c>
      <c r="Q11" s="69">
        <f t="shared" si="5"/>
        <v>-3294.8308333333334</v>
      </c>
      <c r="R11" s="68">
        <v>8356.1550000000007</v>
      </c>
      <c r="S11" s="67">
        <v>2214.2004535333331</v>
      </c>
      <c r="T11" s="67">
        <v>2141.9449999999997</v>
      </c>
      <c r="U11" s="66">
        <v>5171.5475000000006</v>
      </c>
      <c r="V11" s="65">
        <f t="shared" si="6"/>
        <v>3029.6025000000009</v>
      </c>
      <c r="W11" s="64">
        <f t="shared" si="7"/>
        <v>2957.3470464666675</v>
      </c>
      <c r="X11" s="63">
        <f t="shared" si="8"/>
        <v>-3184.6075000000001</v>
      </c>
    </row>
    <row r="12" spans="1:25" x14ac:dyDescent="0.2">
      <c r="A12" s="73" t="s">
        <v>17</v>
      </c>
      <c r="B12" s="72">
        <f>B28/43560*86400*30</f>
        <v>1011.5702479338843</v>
      </c>
      <c r="C12" s="71">
        <f>C28/43560*86400*30</f>
        <v>3213.2231404958679</v>
      </c>
      <c r="D12" s="70">
        <v>15738.79</v>
      </c>
      <c r="E12" s="67">
        <v>10847.002389000003</v>
      </c>
      <c r="F12" s="67">
        <v>5703.9125000000004</v>
      </c>
      <c r="G12" s="66">
        <v>9352.3274999999994</v>
      </c>
      <c r="H12" s="65">
        <f t="shared" si="0"/>
        <v>3648.4149999999991</v>
      </c>
      <c r="I12" s="64">
        <f t="shared" si="1"/>
        <v>-1494.6748890000035</v>
      </c>
      <c r="J12" s="69">
        <f t="shared" si="2"/>
        <v>-6386.4625000000015</v>
      </c>
      <c r="K12" s="70">
        <v>12228.415000000001</v>
      </c>
      <c r="L12" s="67">
        <v>4689.3648528636368</v>
      </c>
      <c r="M12" s="67">
        <v>2926.2933333333331</v>
      </c>
      <c r="N12" s="66">
        <v>3890.811666666667</v>
      </c>
      <c r="O12" s="65">
        <f t="shared" si="3"/>
        <v>964.51833333333389</v>
      </c>
      <c r="P12" s="64">
        <f t="shared" si="4"/>
        <v>-798.55318619696982</v>
      </c>
      <c r="Q12" s="69">
        <f t="shared" si="5"/>
        <v>-8337.6033333333344</v>
      </c>
      <c r="R12" s="68">
        <v>7451.8150000000005</v>
      </c>
      <c r="S12" s="67">
        <v>1944.1311783333331</v>
      </c>
      <c r="T12" s="67">
        <v>2106.83</v>
      </c>
      <c r="U12" s="66">
        <v>3251.2824999999998</v>
      </c>
      <c r="V12" s="65">
        <f t="shared" si="6"/>
        <v>1144.4524999999999</v>
      </c>
      <c r="W12" s="64">
        <f t="shared" si="7"/>
        <v>1307.1513216666667</v>
      </c>
      <c r="X12" s="63">
        <f t="shared" si="8"/>
        <v>-4200.5325000000012</v>
      </c>
    </row>
    <row r="13" spans="1:25" x14ac:dyDescent="0.2">
      <c r="A13" s="73" t="s">
        <v>16</v>
      </c>
      <c r="B13" s="72">
        <f>B29/43560*86400*31</f>
        <v>1045.2892561983469</v>
      </c>
      <c r="C13" s="71">
        <f>C29/43560*86400*31</f>
        <v>1352.7272727272725</v>
      </c>
      <c r="D13" s="70">
        <v>10731.225</v>
      </c>
      <c r="E13" s="67">
        <v>6271.5337930000023</v>
      </c>
      <c r="F13" s="67">
        <v>2077.6824999999999</v>
      </c>
      <c r="G13" s="66">
        <v>6828.5499999999993</v>
      </c>
      <c r="H13" s="65">
        <f t="shared" si="0"/>
        <v>4750.8674999999994</v>
      </c>
      <c r="I13" s="64">
        <f t="shared" si="1"/>
        <v>557.01620699999694</v>
      </c>
      <c r="J13" s="69">
        <f t="shared" si="2"/>
        <v>-3902.6750000000011</v>
      </c>
      <c r="K13" s="70">
        <v>6701.3250000000007</v>
      </c>
      <c r="L13" s="67">
        <v>3101.6620314272727</v>
      </c>
      <c r="M13" s="67">
        <v>2426.1774999999998</v>
      </c>
      <c r="N13" s="66">
        <v>2239.3866666666668</v>
      </c>
      <c r="O13" s="65">
        <f t="shared" si="3"/>
        <v>-186.79083333333301</v>
      </c>
      <c r="P13" s="64">
        <f t="shared" si="4"/>
        <v>-862.27536476060595</v>
      </c>
      <c r="Q13" s="69">
        <f t="shared" si="5"/>
        <v>-4461.9383333333335</v>
      </c>
      <c r="R13" s="68">
        <v>3644.625</v>
      </c>
      <c r="S13" s="67">
        <v>1374.8752883333336</v>
      </c>
      <c r="T13" s="67">
        <v>2165.3275000000003</v>
      </c>
      <c r="U13" s="66">
        <v>1472.28</v>
      </c>
      <c r="V13" s="65">
        <f t="shared" si="6"/>
        <v>-693.04750000000035</v>
      </c>
      <c r="W13" s="64">
        <f t="shared" si="7"/>
        <v>97.404711666666344</v>
      </c>
      <c r="X13" s="63">
        <f t="shared" si="8"/>
        <v>-2172.3450000000003</v>
      </c>
    </row>
    <row r="14" spans="1:25" x14ac:dyDescent="0.2">
      <c r="A14" s="73" t="s">
        <v>15</v>
      </c>
      <c r="B14" s="72">
        <f>B30/43560*86400*31</f>
        <v>1045.2892561983469</v>
      </c>
      <c r="C14" s="71">
        <f>C30/43560*86400*31</f>
        <v>1352.7272727272725</v>
      </c>
      <c r="D14" s="70">
        <v>4042.4650000000001</v>
      </c>
      <c r="E14" s="67">
        <v>3136.6594580000001</v>
      </c>
      <c r="F14" s="67">
        <v>3329.2474999999999</v>
      </c>
      <c r="G14" s="66">
        <v>2245.4075000000003</v>
      </c>
      <c r="H14" s="65">
        <f t="shared" si="0"/>
        <v>-1083.8399999999997</v>
      </c>
      <c r="I14" s="64">
        <f t="shared" si="1"/>
        <v>-891.25195799999983</v>
      </c>
      <c r="J14" s="69">
        <f t="shared" si="2"/>
        <v>-1797.0574999999999</v>
      </c>
      <c r="K14" s="70">
        <v>2971.6149999999998</v>
      </c>
      <c r="L14" s="67">
        <v>2337.6311905818184</v>
      </c>
      <c r="M14" s="67">
        <v>2821.1366666666668</v>
      </c>
      <c r="N14" s="66">
        <v>2059.7241666666664</v>
      </c>
      <c r="O14" s="65">
        <f t="shared" si="3"/>
        <v>-761.41250000000036</v>
      </c>
      <c r="P14" s="64">
        <f t="shared" si="4"/>
        <v>-277.90702391515197</v>
      </c>
      <c r="Q14" s="69">
        <f t="shared" si="5"/>
        <v>-911.89083333333338</v>
      </c>
      <c r="R14" s="68">
        <v>2180.1400000000003</v>
      </c>
      <c r="S14" s="67">
        <v>1192.1977013333335</v>
      </c>
      <c r="T14" s="67">
        <v>1960.9199999999998</v>
      </c>
      <c r="U14" s="66">
        <v>1830.885</v>
      </c>
      <c r="V14" s="65">
        <f t="shared" si="6"/>
        <v>-130.03499999999985</v>
      </c>
      <c r="W14" s="64">
        <f t="shared" si="7"/>
        <v>638.68729866666649</v>
      </c>
      <c r="X14" s="63">
        <f t="shared" si="8"/>
        <v>-349.25500000000034</v>
      </c>
    </row>
    <row r="15" spans="1:25" x14ac:dyDescent="0.2">
      <c r="A15" s="50" t="s">
        <v>14</v>
      </c>
      <c r="B15" s="49">
        <f>B31/43560*86400*30</f>
        <v>1011.5702479338843</v>
      </c>
      <c r="C15" s="48">
        <f>C31/43560*86400*30</f>
        <v>952.06611570247924</v>
      </c>
      <c r="D15" s="47">
        <v>2544.1049999999996</v>
      </c>
      <c r="E15" s="44">
        <v>2736.1307493333334</v>
      </c>
      <c r="F15" s="44">
        <v>3196.8424999999997</v>
      </c>
      <c r="G15" s="43">
        <v>1950.1925000000001</v>
      </c>
      <c r="H15" s="42">
        <f t="shared" si="0"/>
        <v>-1246.6499999999996</v>
      </c>
      <c r="I15" s="41">
        <f t="shared" si="1"/>
        <v>-785.93824933333326</v>
      </c>
      <c r="J15" s="46">
        <f t="shared" si="2"/>
        <v>-593.91249999999945</v>
      </c>
      <c r="K15" s="47">
        <v>2286.5550000000003</v>
      </c>
      <c r="L15" s="44">
        <v>2460.1753766454549</v>
      </c>
      <c r="M15" s="44">
        <v>2800.2683333333334</v>
      </c>
      <c r="N15" s="43">
        <v>2129.6016666666665</v>
      </c>
      <c r="O15" s="42">
        <f t="shared" si="3"/>
        <v>-670.66666666666697</v>
      </c>
      <c r="P15" s="41">
        <f t="shared" si="4"/>
        <v>-330.57370997878843</v>
      </c>
      <c r="Q15" s="46">
        <f t="shared" si="5"/>
        <v>-156.95333333333383</v>
      </c>
      <c r="R15" s="45">
        <v>1770.105</v>
      </c>
      <c r="S15" s="44">
        <v>1720.1974153333333</v>
      </c>
      <c r="T15" s="44">
        <v>1701.9850000000001</v>
      </c>
      <c r="U15" s="43">
        <v>1480.9324999999999</v>
      </c>
      <c r="V15" s="42">
        <f t="shared" si="6"/>
        <v>-221.05250000000024</v>
      </c>
      <c r="W15" s="41">
        <f t="shared" si="7"/>
        <v>-239.26491533333342</v>
      </c>
      <c r="X15" s="40">
        <f t="shared" si="8"/>
        <v>-289.17250000000013</v>
      </c>
    </row>
    <row r="16" spans="1:25" x14ac:dyDescent="0.2">
      <c r="A16" s="62" t="s">
        <v>13</v>
      </c>
      <c r="B16" s="27">
        <f>B32/43560*86400*31</f>
        <v>1045.2892561983469</v>
      </c>
      <c r="C16" s="26">
        <f>C32/43560*86400*31</f>
        <v>983.80165289256195</v>
      </c>
      <c r="D16" s="25">
        <v>2298.7249999999999</v>
      </c>
      <c r="E16" s="22">
        <v>2728.9902573333334</v>
      </c>
      <c r="F16" s="22">
        <v>2692.38</v>
      </c>
      <c r="G16" s="21">
        <v>2298.6950000000002</v>
      </c>
      <c r="H16" s="20">
        <f t="shared" si="0"/>
        <v>-393.68499999999995</v>
      </c>
      <c r="I16" s="19">
        <f t="shared" si="1"/>
        <v>-430.29525733333321</v>
      </c>
      <c r="J16" s="24">
        <f t="shared" si="2"/>
        <v>-2.9999999999745341E-2</v>
      </c>
      <c r="K16" s="25">
        <v>2176.85</v>
      </c>
      <c r="L16" s="22">
        <v>2553.2884742181814</v>
      </c>
      <c r="M16" s="22">
        <v>2495.6808333333333</v>
      </c>
      <c r="N16" s="21">
        <v>2580.4524999999999</v>
      </c>
      <c r="O16" s="20">
        <f t="shared" si="3"/>
        <v>84.771666666666533</v>
      </c>
      <c r="P16" s="19">
        <f t="shared" si="4"/>
        <v>27.164025781818509</v>
      </c>
      <c r="Q16" s="24">
        <f t="shared" si="5"/>
        <v>403.60249999999996</v>
      </c>
      <c r="R16" s="23">
        <v>1794.2749999999999</v>
      </c>
      <c r="S16" s="22">
        <v>2359.2053336666668</v>
      </c>
      <c r="T16" s="22">
        <v>2200.8825000000002</v>
      </c>
      <c r="U16" s="21">
        <v>1778.2325000000001</v>
      </c>
      <c r="V16" s="20">
        <f t="shared" si="6"/>
        <v>-422.65000000000009</v>
      </c>
      <c r="W16" s="19">
        <f t="shared" si="7"/>
        <v>-580.9728336666667</v>
      </c>
      <c r="X16" s="18">
        <f t="shared" si="8"/>
        <v>-16.042499999999791</v>
      </c>
    </row>
    <row r="17" spans="1:24" x14ac:dyDescent="0.2">
      <c r="A17" s="61" t="s">
        <v>12</v>
      </c>
      <c r="B17" s="60">
        <f>B33/43560*86400*30</f>
        <v>1011.5702479338843</v>
      </c>
      <c r="C17" s="59">
        <f>C33/43560*86400*30</f>
        <v>952.06611570247924</v>
      </c>
      <c r="D17" s="58">
        <v>2306.0550000000003</v>
      </c>
      <c r="E17" s="55">
        <v>2587.1060366666661</v>
      </c>
      <c r="F17" s="55">
        <v>2520.6625000000004</v>
      </c>
      <c r="G17" s="54">
        <v>2912.5225</v>
      </c>
      <c r="H17" s="53">
        <f t="shared" si="0"/>
        <v>391.85999999999967</v>
      </c>
      <c r="I17" s="52">
        <f t="shared" si="1"/>
        <v>325.41646333333392</v>
      </c>
      <c r="J17" s="57">
        <f t="shared" si="2"/>
        <v>606.46749999999975</v>
      </c>
      <c r="K17" s="58">
        <v>2121.105</v>
      </c>
      <c r="L17" s="55">
        <v>2498.7448523727271</v>
      </c>
      <c r="M17" s="55">
        <v>2337.7466666666664</v>
      </c>
      <c r="N17" s="54">
        <v>2559.3233333333342</v>
      </c>
      <c r="O17" s="53">
        <f t="shared" si="3"/>
        <v>221.57666666666773</v>
      </c>
      <c r="P17" s="52">
        <f t="shared" si="4"/>
        <v>60.578480960607067</v>
      </c>
      <c r="Q17" s="57">
        <f t="shared" si="5"/>
        <v>438.21833333333416</v>
      </c>
      <c r="R17" s="56">
        <v>1692.2550000000001</v>
      </c>
      <c r="S17" s="55">
        <v>2194.2467453333334</v>
      </c>
      <c r="T17" s="55">
        <v>2067.8074999999999</v>
      </c>
      <c r="U17" s="54">
        <v>1841.5025000000001</v>
      </c>
      <c r="V17" s="53">
        <f t="shared" si="6"/>
        <v>-226.30499999999984</v>
      </c>
      <c r="W17" s="52">
        <f t="shared" si="7"/>
        <v>-352.74424533333331</v>
      </c>
      <c r="X17" s="51">
        <f t="shared" si="8"/>
        <v>149.24749999999995</v>
      </c>
    </row>
    <row r="18" spans="1:24" ht="13.5" thickBot="1" x14ac:dyDescent="0.25">
      <c r="A18" s="50" t="s">
        <v>11</v>
      </c>
      <c r="B18" s="49">
        <f>B34/43560*86400*31</f>
        <v>1045.2892561983469</v>
      </c>
      <c r="C18" s="48">
        <f>C34/43560*86400*31</f>
        <v>983.80165289256195</v>
      </c>
      <c r="D18" s="47">
        <v>2244.665</v>
      </c>
      <c r="E18" s="44">
        <v>2358.8086396666663</v>
      </c>
      <c r="F18" s="44">
        <v>2512.0974999999999</v>
      </c>
      <c r="G18" s="43">
        <v>2736.15</v>
      </c>
      <c r="H18" s="42">
        <f t="shared" si="0"/>
        <v>224.05250000000024</v>
      </c>
      <c r="I18" s="41">
        <f t="shared" si="1"/>
        <v>377.3413603333338</v>
      </c>
      <c r="J18" s="46">
        <f t="shared" si="2"/>
        <v>491.48500000000013</v>
      </c>
      <c r="K18" s="47">
        <v>2237.3149999999996</v>
      </c>
      <c r="L18" s="44">
        <v>2194.6013657272724</v>
      </c>
      <c r="M18" s="44">
        <v>2430.5458333333331</v>
      </c>
      <c r="N18" s="43">
        <v>2590.4024999999997</v>
      </c>
      <c r="O18" s="42">
        <f t="shared" si="3"/>
        <v>159.85666666666657</v>
      </c>
      <c r="P18" s="41">
        <f t="shared" si="4"/>
        <v>395.80113427272727</v>
      </c>
      <c r="Q18" s="46">
        <f t="shared" si="5"/>
        <v>353.08750000000009</v>
      </c>
      <c r="R18" s="45">
        <v>1929.665</v>
      </c>
      <c r="S18" s="44">
        <v>1757.8833453333336</v>
      </c>
      <c r="T18" s="44">
        <v>2051.15</v>
      </c>
      <c r="U18" s="43">
        <v>2204.8249999999998</v>
      </c>
      <c r="V18" s="42">
        <f t="shared" si="6"/>
        <v>153.67499999999973</v>
      </c>
      <c r="W18" s="41">
        <f t="shared" si="7"/>
        <v>446.94165466666618</v>
      </c>
      <c r="X18" s="40">
        <f t="shared" si="8"/>
        <v>275.15999999999985</v>
      </c>
    </row>
    <row r="19" spans="1:24" x14ac:dyDescent="0.2">
      <c r="A19" s="39" t="s">
        <v>10</v>
      </c>
      <c r="B19" s="38">
        <f t="shared" ref="B19:X19" si="9">SUM(B7:B18)</f>
        <v>12307.438016528922</v>
      </c>
      <c r="C19" s="37">
        <f t="shared" si="9"/>
        <v>22383.471074380166</v>
      </c>
      <c r="D19" s="36">
        <f t="shared" si="9"/>
        <v>59152.454999999994</v>
      </c>
      <c r="E19" s="33">
        <f t="shared" si="9"/>
        <v>48120.833438666668</v>
      </c>
      <c r="F19" s="33">
        <f t="shared" si="9"/>
        <v>34013.014999999999</v>
      </c>
      <c r="G19" s="32">
        <f t="shared" si="9"/>
        <v>43233.384999999995</v>
      </c>
      <c r="H19" s="31">
        <f t="shared" si="9"/>
        <v>9220.3700000000008</v>
      </c>
      <c r="I19" s="30">
        <f t="shared" si="9"/>
        <v>-4887.4484386666718</v>
      </c>
      <c r="J19" s="35">
        <f t="shared" si="9"/>
        <v>-15919.07</v>
      </c>
      <c r="K19" s="36">
        <f t="shared" si="9"/>
        <v>48699.555000000008</v>
      </c>
      <c r="L19" s="33">
        <f t="shared" si="9"/>
        <v>30571.789300527271</v>
      </c>
      <c r="M19" s="33">
        <f t="shared" si="9"/>
        <v>29264.956666666665</v>
      </c>
      <c r="N19" s="32">
        <f t="shared" si="9"/>
        <v>32657.668333333335</v>
      </c>
      <c r="O19" s="31">
        <f t="shared" si="9"/>
        <v>3392.711666666668</v>
      </c>
      <c r="P19" s="30">
        <f t="shared" si="9"/>
        <v>2085.8790328060618</v>
      </c>
      <c r="Q19" s="35">
        <f t="shared" si="9"/>
        <v>-16041.886666666667</v>
      </c>
      <c r="R19" s="34">
        <f t="shared" si="9"/>
        <v>38264.805000000008</v>
      </c>
      <c r="S19" s="33">
        <f t="shared" si="9"/>
        <v>22260.219347333339</v>
      </c>
      <c r="T19" s="33">
        <f t="shared" si="9"/>
        <v>25551.482499999998</v>
      </c>
      <c r="U19" s="32">
        <f t="shared" si="9"/>
        <v>27832.174999999996</v>
      </c>
      <c r="V19" s="31">
        <f t="shared" si="9"/>
        <v>2280.692500000001</v>
      </c>
      <c r="W19" s="30">
        <f t="shared" si="9"/>
        <v>5571.9556526666674</v>
      </c>
      <c r="X19" s="29">
        <f t="shared" si="9"/>
        <v>-10432.630000000003</v>
      </c>
    </row>
    <row r="20" spans="1:24" x14ac:dyDescent="0.2">
      <c r="A20" s="28" t="s">
        <v>9</v>
      </c>
      <c r="B20" s="27">
        <f t="shared" ref="B20:X20" si="10">SUM(B10:B15)</f>
        <v>6170.5785123966944</v>
      </c>
      <c r="C20" s="26">
        <f t="shared" si="10"/>
        <v>14108.429752066113</v>
      </c>
      <c r="D20" s="25">
        <f t="shared" si="10"/>
        <v>45816.479999999996</v>
      </c>
      <c r="E20" s="22">
        <f t="shared" si="10"/>
        <v>33302.395184333334</v>
      </c>
      <c r="F20" s="22">
        <f t="shared" si="10"/>
        <v>18957.102500000001</v>
      </c>
      <c r="G20" s="21">
        <f t="shared" si="10"/>
        <v>28369.56</v>
      </c>
      <c r="H20" s="20">
        <f t="shared" si="10"/>
        <v>9412.4574999999986</v>
      </c>
      <c r="I20" s="19">
        <f t="shared" si="10"/>
        <v>-4932.8351843333394</v>
      </c>
      <c r="J20" s="24">
        <f t="shared" si="10"/>
        <v>-17446.920000000002</v>
      </c>
      <c r="K20" s="25">
        <f t="shared" si="10"/>
        <v>36520.68</v>
      </c>
      <c r="L20" s="22">
        <f t="shared" si="10"/>
        <v>17745.11074869091</v>
      </c>
      <c r="M20" s="22">
        <f t="shared" si="10"/>
        <v>15240.619166666667</v>
      </c>
      <c r="N20" s="21">
        <f t="shared" si="10"/>
        <v>18603.325833333332</v>
      </c>
      <c r="O20" s="20">
        <f t="shared" si="10"/>
        <v>3362.7066666666678</v>
      </c>
      <c r="P20" s="19">
        <f t="shared" si="10"/>
        <v>858.21508464242424</v>
      </c>
      <c r="Q20" s="24">
        <f t="shared" si="10"/>
        <v>-17917.354166666672</v>
      </c>
      <c r="R20" s="23">
        <f t="shared" si="10"/>
        <v>27404.954999999998</v>
      </c>
      <c r="S20" s="22">
        <f t="shared" si="10"/>
        <v>10832.060248333333</v>
      </c>
      <c r="T20" s="22">
        <f t="shared" si="10"/>
        <v>12567.615</v>
      </c>
      <c r="U20" s="21">
        <f t="shared" si="10"/>
        <v>16096.525000000001</v>
      </c>
      <c r="V20" s="20">
        <f t="shared" si="10"/>
        <v>3528.9100000000003</v>
      </c>
      <c r="W20" s="19">
        <f t="shared" si="10"/>
        <v>5264.4647516666673</v>
      </c>
      <c r="X20" s="18">
        <f t="shared" si="10"/>
        <v>-11308.430000000004</v>
      </c>
    </row>
    <row r="21" spans="1:24" ht="13.5" thickBot="1" x14ac:dyDescent="0.25">
      <c r="A21" s="17" t="s">
        <v>8</v>
      </c>
      <c r="B21" s="16">
        <f t="shared" ref="B21:X21" si="11">SUM(B7:B9,B16:B18)</f>
        <v>6136.8595041322315</v>
      </c>
      <c r="C21" s="15">
        <f t="shared" si="11"/>
        <v>8275.0413223140495</v>
      </c>
      <c r="D21" s="14">
        <f t="shared" si="11"/>
        <v>13335.975000000002</v>
      </c>
      <c r="E21" s="11">
        <f t="shared" si="11"/>
        <v>14818.438254333332</v>
      </c>
      <c r="F21" s="11">
        <f t="shared" si="11"/>
        <v>15055.9125</v>
      </c>
      <c r="G21" s="10">
        <f t="shared" si="11"/>
        <v>14863.824999999999</v>
      </c>
      <c r="H21" s="9">
        <f t="shared" si="11"/>
        <v>-192.08749999999964</v>
      </c>
      <c r="I21" s="8">
        <f t="shared" si="11"/>
        <v>45.386745666667139</v>
      </c>
      <c r="J21" s="13">
        <f t="shared" si="11"/>
        <v>1527.8500000000001</v>
      </c>
      <c r="K21" s="14">
        <f t="shared" si="11"/>
        <v>12178.875</v>
      </c>
      <c r="L21" s="11">
        <f t="shared" si="11"/>
        <v>12826.678551836363</v>
      </c>
      <c r="M21" s="11">
        <f t="shared" si="11"/>
        <v>14024.3375</v>
      </c>
      <c r="N21" s="10">
        <f t="shared" si="11"/>
        <v>14054.342500000001</v>
      </c>
      <c r="O21" s="9">
        <f t="shared" si="11"/>
        <v>30.005000000001473</v>
      </c>
      <c r="P21" s="8">
        <f t="shared" si="11"/>
        <v>1227.6639481636375</v>
      </c>
      <c r="Q21" s="13">
        <f t="shared" si="11"/>
        <v>1875.4675000000009</v>
      </c>
      <c r="R21" s="12">
        <f t="shared" si="11"/>
        <v>10859.849999999999</v>
      </c>
      <c r="S21" s="11">
        <f t="shared" si="11"/>
        <v>11428.159099</v>
      </c>
      <c r="T21" s="11">
        <f t="shared" si="11"/>
        <v>12983.867499999998</v>
      </c>
      <c r="U21" s="10">
        <f t="shared" si="11"/>
        <v>11735.650000000001</v>
      </c>
      <c r="V21" s="9">
        <f t="shared" si="11"/>
        <v>-1248.2174999999997</v>
      </c>
      <c r="W21" s="8">
        <f t="shared" si="11"/>
        <v>307.49090099999944</v>
      </c>
      <c r="X21" s="7">
        <f t="shared" si="11"/>
        <v>875.80000000000018</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17</v>
      </c>
      <c r="C23" s="93">
        <v>30</v>
      </c>
      <c r="D23" s="92">
        <f t="shared" ref="D23:X23" si="12">D7*43560/86400/31</f>
        <v>39.071127688172048</v>
      </c>
      <c r="E23" s="89">
        <f t="shared" si="12"/>
        <v>37.782775233243733</v>
      </c>
      <c r="F23" s="89">
        <f t="shared" si="12"/>
        <v>41.32263844086021</v>
      </c>
      <c r="G23" s="88">
        <f t="shared" si="12"/>
        <v>42.585819892473118</v>
      </c>
      <c r="H23" s="87">
        <f t="shared" si="12"/>
        <v>1.2631814516129043</v>
      </c>
      <c r="I23" s="86">
        <f t="shared" si="12"/>
        <v>4.8030446592293838</v>
      </c>
      <c r="J23" s="91">
        <f t="shared" si="12"/>
        <v>3.5146922043010704</v>
      </c>
      <c r="K23" s="92">
        <f t="shared" si="12"/>
        <v>31.276873655913974</v>
      </c>
      <c r="L23" s="89">
        <f t="shared" si="12"/>
        <v>31.935994431532254</v>
      </c>
      <c r="M23" s="89">
        <f t="shared" si="12"/>
        <v>35.480146393369168</v>
      </c>
      <c r="N23" s="88">
        <f t="shared" si="12"/>
        <v>36.060141353046596</v>
      </c>
      <c r="O23" s="87">
        <f t="shared" si="12"/>
        <v>0.5799949596774252</v>
      </c>
      <c r="P23" s="86">
        <f t="shared" si="12"/>
        <v>4.1241469215143365</v>
      </c>
      <c r="Q23" s="91">
        <f t="shared" si="12"/>
        <v>4.7832676971326205</v>
      </c>
      <c r="R23" s="90">
        <f t="shared" si="12"/>
        <v>30.910946236559134</v>
      </c>
      <c r="S23" s="89">
        <f t="shared" si="12"/>
        <v>28.466651247222227</v>
      </c>
      <c r="T23" s="89">
        <f t="shared" si="12"/>
        <v>35.045966733870969</v>
      </c>
      <c r="U23" s="88">
        <f t="shared" si="12"/>
        <v>34.229460685483872</v>
      </c>
      <c r="V23" s="87">
        <f t="shared" si="12"/>
        <v>-0.81650604838709573</v>
      </c>
      <c r="W23" s="86">
        <f t="shared" si="12"/>
        <v>5.7628094382616402</v>
      </c>
      <c r="X23" s="85">
        <f t="shared" si="12"/>
        <v>3.3185144489247329</v>
      </c>
    </row>
    <row r="24" spans="1:24" x14ac:dyDescent="0.2">
      <c r="A24" s="73" t="s">
        <v>21</v>
      </c>
      <c r="B24" s="72">
        <v>17</v>
      </c>
      <c r="C24" s="71">
        <v>30</v>
      </c>
      <c r="D24" s="70">
        <f t="shared" ref="D24:X24" si="13">D8*43560/86400/28</f>
        <v>35.15842261904762</v>
      </c>
      <c r="E24" s="67">
        <f t="shared" si="13"/>
        <v>36.527361166716283</v>
      </c>
      <c r="F24" s="67">
        <f t="shared" si="13"/>
        <v>45.544616071428571</v>
      </c>
      <c r="G24" s="66">
        <f t="shared" si="13"/>
        <v>37.878581845238095</v>
      </c>
      <c r="H24" s="65">
        <f t="shared" si="13"/>
        <v>-7.6660342261904759</v>
      </c>
      <c r="I24" s="64">
        <f t="shared" si="13"/>
        <v>1.3512206785218173</v>
      </c>
      <c r="J24" s="69">
        <f t="shared" si="13"/>
        <v>2.720159226190475</v>
      </c>
      <c r="K24" s="70">
        <f t="shared" si="13"/>
        <v>32.600677083333331</v>
      </c>
      <c r="L24" s="67">
        <f t="shared" si="13"/>
        <v>30.647970411994045</v>
      </c>
      <c r="M24" s="67">
        <f t="shared" si="13"/>
        <v>43.389558655753966</v>
      </c>
      <c r="N24" s="66">
        <f t="shared" si="13"/>
        <v>36.831160590277769</v>
      </c>
      <c r="O24" s="65">
        <f t="shared" si="13"/>
        <v>-6.558398065476192</v>
      </c>
      <c r="P24" s="64">
        <f t="shared" si="13"/>
        <v>6.1831901782837244</v>
      </c>
      <c r="Q24" s="69">
        <f t="shared" si="13"/>
        <v>4.2304835069444424</v>
      </c>
      <c r="R24" s="68">
        <f t="shared" si="13"/>
        <v>30.876156994047619</v>
      </c>
      <c r="S24" s="67">
        <f t="shared" si="13"/>
        <v>27.630937414186509</v>
      </c>
      <c r="T24" s="67">
        <f t="shared" si="13"/>
        <v>41.69804947916667</v>
      </c>
      <c r="U24" s="66">
        <f t="shared" si="13"/>
        <v>33.6398005952381</v>
      </c>
      <c r="V24" s="65">
        <f t="shared" si="13"/>
        <v>-8.0582488839285684</v>
      </c>
      <c r="W24" s="64">
        <f t="shared" si="13"/>
        <v>6.0088631810515931</v>
      </c>
      <c r="X24" s="63">
        <f t="shared" si="13"/>
        <v>2.7636436011904784</v>
      </c>
    </row>
    <row r="25" spans="1:24" x14ac:dyDescent="0.2">
      <c r="A25" s="84" t="s">
        <v>20</v>
      </c>
      <c r="B25" s="83">
        <v>17</v>
      </c>
      <c r="C25" s="82">
        <v>30</v>
      </c>
      <c r="D25" s="81">
        <f t="shared" ref="D25:X25" si="14">D9*43560/86400/31</f>
        <v>34.666174731182792</v>
      </c>
      <c r="E25" s="78">
        <f t="shared" si="14"/>
        <v>45.40320121303764</v>
      </c>
      <c r="F25" s="78">
        <f t="shared" si="14"/>
        <v>36.76387399193549</v>
      </c>
      <c r="G25" s="77">
        <f t="shared" si="14"/>
        <v>35.686664986559144</v>
      </c>
      <c r="H25" s="76">
        <f t="shared" si="14"/>
        <v>-1.0772090053763388</v>
      </c>
      <c r="I25" s="75">
        <f t="shared" si="14"/>
        <v>-9.7165362264784907</v>
      </c>
      <c r="J25" s="80">
        <f t="shared" si="14"/>
        <v>1.0204902553763506</v>
      </c>
      <c r="K25" s="81">
        <f t="shared" si="14"/>
        <v>31.061789650537637</v>
      </c>
      <c r="L25" s="78">
        <f t="shared" si="14"/>
        <v>31.13268108366935</v>
      </c>
      <c r="M25" s="78">
        <f t="shared" si="14"/>
        <v>35.276067316308236</v>
      </c>
      <c r="N25" s="77">
        <f t="shared" si="14"/>
        <v>33.525673835125446</v>
      </c>
      <c r="O25" s="76">
        <f t="shared" si="14"/>
        <v>-1.7503934811827893</v>
      </c>
      <c r="P25" s="75">
        <f t="shared" si="14"/>
        <v>2.3929927514560956</v>
      </c>
      <c r="Q25" s="80">
        <f t="shared" si="14"/>
        <v>2.4638841845878119</v>
      </c>
      <c r="R25" s="79">
        <f t="shared" si="14"/>
        <v>29.733473118279573</v>
      </c>
      <c r="S25" s="78">
        <f t="shared" si="14"/>
        <v>29.793532248924731</v>
      </c>
      <c r="T25" s="78">
        <f t="shared" si="14"/>
        <v>35.671296034946231</v>
      </c>
      <c r="U25" s="77">
        <f t="shared" si="14"/>
        <v>31.520865927419354</v>
      </c>
      <c r="V25" s="76">
        <f t="shared" si="14"/>
        <v>-4.150430107526879</v>
      </c>
      <c r="W25" s="75">
        <f t="shared" si="14"/>
        <v>1.7273336784946254</v>
      </c>
      <c r="X25" s="74">
        <f t="shared" si="14"/>
        <v>1.7873928091397837</v>
      </c>
    </row>
    <row r="26" spans="1:24" x14ac:dyDescent="0.2">
      <c r="A26" s="61" t="s">
        <v>19</v>
      </c>
      <c r="B26" s="60">
        <v>17</v>
      </c>
      <c r="C26" s="59">
        <v>40</v>
      </c>
      <c r="D26" s="58">
        <f t="shared" ref="D26:X26" si="15">D10*43560/86400/30</f>
        <v>63.162672222222227</v>
      </c>
      <c r="E26" s="55">
        <f t="shared" si="15"/>
        <v>54.251081725092597</v>
      </c>
      <c r="F26" s="55">
        <f t="shared" si="15"/>
        <v>41.828439583333328</v>
      </c>
      <c r="G26" s="54">
        <f t="shared" si="15"/>
        <v>41.328264236111117</v>
      </c>
      <c r="H26" s="53">
        <f t="shared" si="15"/>
        <v>-0.50017534722221157</v>
      </c>
      <c r="I26" s="52">
        <f t="shared" si="15"/>
        <v>-12.922817488981472</v>
      </c>
      <c r="J26" s="57">
        <f t="shared" si="15"/>
        <v>-21.834407986111106</v>
      </c>
      <c r="K26" s="58">
        <f t="shared" si="15"/>
        <v>53.749880555555549</v>
      </c>
      <c r="L26" s="55">
        <f t="shared" si="15"/>
        <v>37.309101003013886</v>
      </c>
      <c r="M26" s="55">
        <f t="shared" si="15"/>
        <v>35.746537037037044</v>
      </c>
      <c r="N26" s="54">
        <f t="shared" si="15"/>
        <v>41.076180902777786</v>
      </c>
      <c r="O26" s="53">
        <f t="shared" si="15"/>
        <v>5.3296438657407395</v>
      </c>
      <c r="P26" s="52">
        <f t="shared" si="15"/>
        <v>3.7670798997638966</v>
      </c>
      <c r="Q26" s="57">
        <f t="shared" si="15"/>
        <v>-12.673699652777769</v>
      </c>
      <c r="R26" s="56">
        <f t="shared" si="15"/>
        <v>67.257765972222217</v>
      </c>
      <c r="S26" s="55">
        <f t="shared" si="15"/>
        <v>40.105756053814822</v>
      </c>
      <c r="T26" s="55">
        <f t="shared" si="15"/>
        <v>41.856042708333334</v>
      </c>
      <c r="U26" s="54">
        <f t="shared" si="15"/>
        <v>48.561291319444443</v>
      </c>
      <c r="V26" s="53">
        <f t="shared" si="15"/>
        <v>6.7052486111111147</v>
      </c>
      <c r="W26" s="52">
        <f t="shared" si="15"/>
        <v>8.4555352656296314</v>
      </c>
      <c r="X26" s="51">
        <f t="shared" si="15"/>
        <v>-18.69647465277777</v>
      </c>
    </row>
    <row r="27" spans="1:24" x14ac:dyDescent="0.2">
      <c r="A27" s="73" t="s">
        <v>18</v>
      </c>
      <c r="B27" s="72">
        <v>17</v>
      </c>
      <c r="C27" s="71">
        <v>79</v>
      </c>
      <c r="D27" s="70">
        <f t="shared" ref="D27:X27" si="16">D11*43560/86400/31</f>
        <v>146.39463104838711</v>
      </c>
      <c r="E27" s="67">
        <f t="shared" si="16"/>
        <v>115.19241072235666</v>
      </c>
      <c r="F27" s="67">
        <f t="shared" si="16"/>
        <v>35.136391465053762</v>
      </c>
      <c r="G27" s="66">
        <f t="shared" si="16"/>
        <v>89.999930107526879</v>
      </c>
      <c r="H27" s="65">
        <f t="shared" si="16"/>
        <v>54.863538642473117</v>
      </c>
      <c r="I27" s="64">
        <f t="shared" si="16"/>
        <v>-25.192480614829751</v>
      </c>
      <c r="J27" s="69">
        <f t="shared" si="16"/>
        <v>-56.394700940860218</v>
      </c>
      <c r="K27" s="70">
        <f t="shared" si="16"/>
        <v>148.5572620967742</v>
      </c>
      <c r="L27" s="67">
        <f t="shared" si="16"/>
        <v>47.753229265618273</v>
      </c>
      <c r="M27" s="67">
        <f t="shared" si="16"/>
        <v>34.798504928315417</v>
      </c>
      <c r="N27" s="66">
        <f t="shared" si="16"/>
        <v>94.971975694444453</v>
      </c>
      <c r="O27" s="65">
        <f t="shared" si="16"/>
        <v>60.173470766129029</v>
      </c>
      <c r="P27" s="64">
        <f t="shared" si="16"/>
        <v>47.218746428826172</v>
      </c>
      <c r="Q27" s="69">
        <f t="shared" si="16"/>
        <v>-53.58528640232975</v>
      </c>
      <c r="R27" s="68">
        <f t="shared" si="16"/>
        <v>135.8998326612903</v>
      </c>
      <c r="S27" s="67">
        <f t="shared" si="16"/>
        <v>36.010518128700717</v>
      </c>
      <c r="T27" s="67">
        <f t="shared" si="16"/>
        <v>34.835395833333322</v>
      </c>
      <c r="U27" s="66">
        <f t="shared" si="16"/>
        <v>84.107156922043018</v>
      </c>
      <c r="V27" s="65">
        <f t="shared" si="16"/>
        <v>49.271761088709688</v>
      </c>
      <c r="W27" s="64">
        <f t="shared" si="16"/>
        <v>48.096638793342301</v>
      </c>
      <c r="X27" s="63">
        <f t="shared" si="16"/>
        <v>-51.792675739247315</v>
      </c>
    </row>
    <row r="28" spans="1:24" x14ac:dyDescent="0.2">
      <c r="A28" s="73" t="s">
        <v>17</v>
      </c>
      <c r="B28" s="72">
        <v>17</v>
      </c>
      <c r="C28" s="71">
        <v>54</v>
      </c>
      <c r="D28" s="70">
        <f t="shared" ref="D28:X28" si="17">D12*43560/86400/30</f>
        <v>264.49910972222227</v>
      </c>
      <c r="E28" s="67">
        <f t="shared" si="17"/>
        <v>182.28990125958339</v>
      </c>
      <c r="F28" s="67">
        <f t="shared" si="17"/>
        <v>95.857418402777782</v>
      </c>
      <c r="G28" s="66">
        <f t="shared" si="17"/>
        <v>157.171059375</v>
      </c>
      <c r="H28" s="65">
        <f t="shared" si="17"/>
        <v>61.313640972222203</v>
      </c>
      <c r="I28" s="64">
        <f t="shared" si="17"/>
        <v>-25.118841884583393</v>
      </c>
      <c r="J28" s="69">
        <f t="shared" si="17"/>
        <v>-107.32805034722224</v>
      </c>
      <c r="K28" s="70">
        <f t="shared" si="17"/>
        <v>205.50530763888892</v>
      </c>
      <c r="L28" s="67">
        <f t="shared" si="17"/>
        <v>78.807381555069455</v>
      </c>
      <c r="M28" s="67">
        <f t="shared" si="17"/>
        <v>49.177985185185186</v>
      </c>
      <c r="N28" s="66">
        <f t="shared" si="17"/>
        <v>65.387251620370378</v>
      </c>
      <c r="O28" s="65">
        <f t="shared" si="17"/>
        <v>16.209266435185196</v>
      </c>
      <c r="P28" s="64">
        <f t="shared" si="17"/>
        <v>-13.420129934699077</v>
      </c>
      <c r="Q28" s="69">
        <f t="shared" si="17"/>
        <v>-140.11805601851853</v>
      </c>
      <c r="R28" s="68">
        <f t="shared" si="17"/>
        <v>125.23189097222225</v>
      </c>
      <c r="S28" s="67">
        <f t="shared" si="17"/>
        <v>32.672204524768517</v>
      </c>
      <c r="T28" s="67">
        <f t="shared" si="17"/>
        <v>35.406448611111117</v>
      </c>
      <c r="U28" s="66">
        <f t="shared" si="17"/>
        <v>54.639608680555547</v>
      </c>
      <c r="V28" s="65">
        <f t="shared" si="17"/>
        <v>19.233160069444441</v>
      </c>
      <c r="W28" s="64">
        <f t="shared" si="17"/>
        <v>21.967404155787037</v>
      </c>
      <c r="X28" s="63">
        <f t="shared" si="17"/>
        <v>-70.592282291666677</v>
      </c>
    </row>
    <row r="29" spans="1:24" x14ac:dyDescent="0.2">
      <c r="A29" s="73" t="s">
        <v>16</v>
      </c>
      <c r="B29" s="72">
        <v>17</v>
      </c>
      <c r="C29" s="71">
        <v>22</v>
      </c>
      <c r="D29" s="70">
        <f t="shared" ref="D29:X29" si="18">D13*43560/86400/31</f>
        <v>174.52664314516127</v>
      </c>
      <c r="E29" s="67">
        <f t="shared" si="18"/>
        <v>101.99671894529574</v>
      </c>
      <c r="F29" s="67">
        <f t="shared" si="18"/>
        <v>33.790266465053755</v>
      </c>
      <c r="G29" s="66">
        <f t="shared" si="18"/>
        <v>111.05571908602148</v>
      </c>
      <c r="H29" s="65">
        <f t="shared" si="18"/>
        <v>77.265452620967736</v>
      </c>
      <c r="I29" s="64">
        <f t="shared" si="18"/>
        <v>9.0590001407257557</v>
      </c>
      <c r="J29" s="69">
        <f t="shared" si="18"/>
        <v>-63.470924059139811</v>
      </c>
      <c r="K29" s="70">
        <f t="shared" si="18"/>
        <v>108.98660282258066</v>
      </c>
      <c r="L29" s="67">
        <f t="shared" si="18"/>
        <v>50.443697016491939</v>
      </c>
      <c r="M29" s="67">
        <f t="shared" si="18"/>
        <v>39.457994287634406</v>
      </c>
      <c r="N29" s="66">
        <f t="shared" si="18"/>
        <v>36.420132616487457</v>
      </c>
      <c r="O29" s="65">
        <f t="shared" si="18"/>
        <v>-3.0378616711469482</v>
      </c>
      <c r="P29" s="64">
        <f t="shared" si="18"/>
        <v>-14.023564400004478</v>
      </c>
      <c r="Q29" s="69">
        <f t="shared" si="18"/>
        <v>-72.566470206093186</v>
      </c>
      <c r="R29" s="68">
        <f t="shared" si="18"/>
        <v>59.27414314516129</v>
      </c>
      <c r="S29" s="67">
        <f t="shared" si="18"/>
        <v>22.360202941980294</v>
      </c>
      <c r="T29" s="67">
        <f t="shared" si="18"/>
        <v>35.215675739247317</v>
      </c>
      <c r="U29" s="66">
        <f t="shared" si="18"/>
        <v>23.944338709677417</v>
      </c>
      <c r="V29" s="65">
        <f t="shared" si="18"/>
        <v>-11.271337029569899</v>
      </c>
      <c r="W29" s="64">
        <f t="shared" si="18"/>
        <v>1.5841357676971273</v>
      </c>
      <c r="X29" s="63">
        <f t="shared" si="18"/>
        <v>-35.329804435483872</v>
      </c>
    </row>
    <row r="30" spans="1:24" x14ac:dyDescent="0.2">
      <c r="A30" s="73" t="s">
        <v>15</v>
      </c>
      <c r="B30" s="72">
        <v>17</v>
      </c>
      <c r="C30" s="71">
        <v>22</v>
      </c>
      <c r="D30" s="70">
        <f t="shared" ref="D30:X30" si="19">D14*43560/86400/31</f>
        <v>65.744390456989251</v>
      </c>
      <c r="E30" s="67">
        <f t="shared" si="19"/>
        <v>51.012875593817206</v>
      </c>
      <c r="F30" s="67">
        <f t="shared" si="19"/>
        <v>54.145019825268811</v>
      </c>
      <c r="G30" s="66">
        <f t="shared" si="19"/>
        <v>36.518052083333338</v>
      </c>
      <c r="H30" s="65">
        <f t="shared" si="19"/>
        <v>-17.626967741935477</v>
      </c>
      <c r="I30" s="64">
        <f t="shared" si="19"/>
        <v>-14.494823510483869</v>
      </c>
      <c r="J30" s="69">
        <f t="shared" si="19"/>
        <v>-29.22633837365591</v>
      </c>
      <c r="K30" s="70">
        <f t="shared" si="19"/>
        <v>48.328684811827955</v>
      </c>
      <c r="L30" s="67">
        <f t="shared" si="19"/>
        <v>38.017926621021516</v>
      </c>
      <c r="M30" s="67">
        <f t="shared" si="19"/>
        <v>45.881389336917564</v>
      </c>
      <c r="N30" s="66">
        <f t="shared" si="19"/>
        <v>33.49820217293906</v>
      </c>
      <c r="O30" s="65">
        <f t="shared" si="19"/>
        <v>-12.3831871639785</v>
      </c>
      <c r="P30" s="64">
        <f t="shared" si="19"/>
        <v>-4.519724448082445</v>
      </c>
      <c r="Q30" s="69">
        <f t="shared" si="19"/>
        <v>-14.83048263888889</v>
      </c>
      <c r="R30" s="68">
        <f t="shared" si="19"/>
        <v>35.456577956989257</v>
      </c>
      <c r="S30" s="67">
        <f t="shared" si="19"/>
        <v>19.389236809318998</v>
      </c>
      <c r="T30" s="67">
        <f t="shared" si="19"/>
        <v>31.891306451612898</v>
      </c>
      <c r="U30" s="66">
        <f t="shared" si="19"/>
        <v>29.776489919354837</v>
      </c>
      <c r="V30" s="65">
        <f t="shared" si="19"/>
        <v>-2.1148165322580623</v>
      </c>
      <c r="W30" s="64">
        <f t="shared" si="19"/>
        <v>10.387253110035839</v>
      </c>
      <c r="X30" s="63">
        <f t="shared" si="19"/>
        <v>-5.6800880376344143</v>
      </c>
    </row>
    <row r="31" spans="1:24" x14ac:dyDescent="0.2">
      <c r="A31" s="50" t="s">
        <v>14</v>
      </c>
      <c r="B31" s="49">
        <v>17</v>
      </c>
      <c r="C31" s="48">
        <v>16</v>
      </c>
      <c r="D31" s="47">
        <f t="shared" ref="D31:X31" si="20">D15*43560/86400/30</f>
        <v>42.755097916666656</v>
      </c>
      <c r="E31" s="44">
        <f t="shared" si="20"/>
        <v>45.982197315185189</v>
      </c>
      <c r="F31" s="44">
        <f t="shared" si="20"/>
        <v>53.724714236111105</v>
      </c>
      <c r="G31" s="43">
        <f t="shared" si="20"/>
        <v>32.774068402777779</v>
      </c>
      <c r="H31" s="42">
        <f t="shared" si="20"/>
        <v>-20.950645833333329</v>
      </c>
      <c r="I31" s="41">
        <f t="shared" si="20"/>
        <v>-13.208128912407407</v>
      </c>
      <c r="J31" s="46">
        <f t="shared" si="20"/>
        <v>-9.9810295138888794</v>
      </c>
      <c r="K31" s="47">
        <f t="shared" si="20"/>
        <v>38.426827083333336</v>
      </c>
      <c r="L31" s="44">
        <f t="shared" si="20"/>
        <v>41.344613968625005</v>
      </c>
      <c r="M31" s="44">
        <f t="shared" si="20"/>
        <v>47.060065046296295</v>
      </c>
      <c r="N31" s="43">
        <f t="shared" si="20"/>
        <v>35.789139120370365</v>
      </c>
      <c r="O31" s="42">
        <f t="shared" si="20"/>
        <v>-11.270925925925932</v>
      </c>
      <c r="P31" s="41">
        <f t="shared" si="20"/>
        <v>-5.5554748482546383</v>
      </c>
      <c r="Q31" s="46">
        <f t="shared" si="20"/>
        <v>-2.6376879629629713</v>
      </c>
      <c r="R31" s="45">
        <f t="shared" si="20"/>
        <v>29.747597916666667</v>
      </c>
      <c r="S31" s="44">
        <f t="shared" si="20"/>
        <v>28.908873229907403</v>
      </c>
      <c r="T31" s="44">
        <f t="shared" si="20"/>
        <v>28.602803472222224</v>
      </c>
      <c r="U31" s="43">
        <f t="shared" si="20"/>
        <v>24.887893402777774</v>
      </c>
      <c r="V31" s="42">
        <f t="shared" si="20"/>
        <v>-3.7149100694444481</v>
      </c>
      <c r="W31" s="41">
        <f t="shared" si="20"/>
        <v>-4.0209798271296311</v>
      </c>
      <c r="X31" s="40">
        <f t="shared" si="20"/>
        <v>-4.8597045138888904</v>
      </c>
    </row>
    <row r="32" spans="1:24" x14ac:dyDescent="0.2">
      <c r="A32" s="62" t="s">
        <v>13</v>
      </c>
      <c r="B32" s="27">
        <v>17</v>
      </c>
      <c r="C32" s="26">
        <v>16</v>
      </c>
      <c r="D32" s="25">
        <f t="shared" ref="D32:X32" si="21">D16*43560/86400/31</f>
        <v>37.385178091397847</v>
      </c>
      <c r="E32" s="22">
        <f t="shared" si="21"/>
        <v>44.382771658243726</v>
      </c>
      <c r="F32" s="22">
        <f t="shared" si="21"/>
        <v>43.787362903225812</v>
      </c>
      <c r="G32" s="21">
        <f t="shared" si="21"/>
        <v>37.384690188172044</v>
      </c>
      <c r="H32" s="20">
        <f t="shared" si="21"/>
        <v>-6.4026727150537628</v>
      </c>
      <c r="I32" s="19">
        <f t="shared" si="21"/>
        <v>-6.9980814700716838</v>
      </c>
      <c r="J32" s="24">
        <f t="shared" si="21"/>
        <v>-4.8790322580230999E-4</v>
      </c>
      <c r="K32" s="25">
        <f t="shared" si="21"/>
        <v>35.403071236559136</v>
      </c>
      <c r="L32" s="22">
        <f t="shared" si="21"/>
        <v>41.52525609951612</v>
      </c>
      <c r="M32" s="22">
        <f t="shared" si="21"/>
        <v>40.588357638888887</v>
      </c>
      <c r="N32" s="21">
        <f t="shared" si="21"/>
        <v>41.967036626344083</v>
      </c>
      <c r="O32" s="20">
        <f t="shared" si="21"/>
        <v>1.378678987455195</v>
      </c>
      <c r="P32" s="19">
        <f t="shared" si="21"/>
        <v>0.44178052682796226</v>
      </c>
      <c r="Q32" s="24">
        <f t="shared" si="21"/>
        <v>6.5639653897849461</v>
      </c>
      <c r="R32" s="23">
        <f t="shared" si="21"/>
        <v>29.181085349462364</v>
      </c>
      <c r="S32" s="22">
        <f t="shared" si="21"/>
        <v>38.36879642119176</v>
      </c>
      <c r="T32" s="22">
        <f t="shared" si="21"/>
        <v>35.79392237903226</v>
      </c>
      <c r="U32" s="21">
        <f t="shared" si="21"/>
        <v>28.92017909946237</v>
      </c>
      <c r="V32" s="20">
        <f t="shared" si="21"/>
        <v>-6.8737432795698945</v>
      </c>
      <c r="W32" s="19">
        <f t="shared" si="21"/>
        <v>-9.4486173217293921</v>
      </c>
      <c r="X32" s="18">
        <f t="shared" si="21"/>
        <v>-0.26090624999999656</v>
      </c>
    </row>
    <row r="33" spans="1:24" x14ac:dyDescent="0.2">
      <c r="A33" s="61" t="s">
        <v>12</v>
      </c>
      <c r="B33" s="60">
        <v>17</v>
      </c>
      <c r="C33" s="59">
        <v>16</v>
      </c>
      <c r="D33" s="58">
        <f t="shared" ref="D33:X33" si="22">D17*43560/86400/30</f>
        <v>38.754535416666677</v>
      </c>
      <c r="E33" s="55">
        <f t="shared" si="22"/>
        <v>43.477754227314804</v>
      </c>
      <c r="F33" s="55">
        <f t="shared" si="22"/>
        <v>42.361133680555561</v>
      </c>
      <c r="G33" s="54">
        <f t="shared" si="22"/>
        <v>48.946558680555555</v>
      </c>
      <c r="H33" s="53">
        <f t="shared" si="22"/>
        <v>6.5854249999999954</v>
      </c>
      <c r="I33" s="52">
        <f t="shared" si="22"/>
        <v>5.4688044532407503</v>
      </c>
      <c r="J33" s="57">
        <f t="shared" si="22"/>
        <v>10.192023263888887</v>
      </c>
      <c r="K33" s="58">
        <f t="shared" si="22"/>
        <v>35.646347916666663</v>
      </c>
      <c r="L33" s="55">
        <f t="shared" si="22"/>
        <v>41.992795435708331</v>
      </c>
      <c r="M33" s="55">
        <f t="shared" si="22"/>
        <v>39.287131481481474</v>
      </c>
      <c r="N33" s="54">
        <f t="shared" si="22"/>
        <v>43.010850462962971</v>
      </c>
      <c r="O33" s="53">
        <f t="shared" si="22"/>
        <v>3.723718981481499</v>
      </c>
      <c r="P33" s="52">
        <f t="shared" si="22"/>
        <v>1.0180550272546465</v>
      </c>
      <c r="Q33" s="57">
        <f t="shared" si="22"/>
        <v>7.3645025462963094</v>
      </c>
      <c r="R33" s="56">
        <f t="shared" si="22"/>
        <v>28.439285416666671</v>
      </c>
      <c r="S33" s="55">
        <f t="shared" si="22"/>
        <v>36.875535581296297</v>
      </c>
      <c r="T33" s="55">
        <f t="shared" si="22"/>
        <v>34.750653819444437</v>
      </c>
      <c r="U33" s="54">
        <f t="shared" si="22"/>
        <v>30.947472569444447</v>
      </c>
      <c r="V33" s="53">
        <f t="shared" si="22"/>
        <v>-3.8031812499999971</v>
      </c>
      <c r="W33" s="52">
        <f t="shared" si="22"/>
        <v>-5.9280630118518509</v>
      </c>
      <c r="X33" s="51">
        <f t="shared" si="22"/>
        <v>2.508187152777777</v>
      </c>
    </row>
    <row r="34" spans="1:24" ht="13.5" thickBot="1" x14ac:dyDescent="0.25">
      <c r="A34" s="50" t="s">
        <v>11</v>
      </c>
      <c r="B34" s="49">
        <v>17</v>
      </c>
      <c r="C34" s="48">
        <v>16</v>
      </c>
      <c r="D34" s="47">
        <f t="shared" ref="D34:X34" si="23">D18*43560/86400/31</f>
        <v>36.505976478494624</v>
      </c>
      <c r="E34" s="44">
        <f t="shared" si="23"/>
        <v>38.362344811783153</v>
      </c>
      <c r="F34" s="44">
        <f t="shared" si="23"/>
        <v>40.85534912634408</v>
      </c>
      <c r="G34" s="43">
        <f t="shared" si="23"/>
        <v>44.49921370967742</v>
      </c>
      <c r="H34" s="42">
        <f t="shared" si="23"/>
        <v>3.643864583333337</v>
      </c>
      <c r="I34" s="41">
        <f t="shared" si="23"/>
        <v>6.1368688978942725</v>
      </c>
      <c r="J34" s="46">
        <f t="shared" si="23"/>
        <v>7.9932372311827979</v>
      </c>
      <c r="K34" s="47">
        <f t="shared" si="23"/>
        <v>36.386440188172031</v>
      </c>
      <c r="L34" s="44">
        <f t="shared" si="23"/>
        <v>35.691769523252688</v>
      </c>
      <c r="M34" s="44">
        <f t="shared" si="23"/>
        <v>39.529038418458782</v>
      </c>
      <c r="N34" s="43">
        <f t="shared" si="23"/>
        <v>42.128857862903224</v>
      </c>
      <c r="O34" s="42">
        <f t="shared" si="23"/>
        <v>2.5998194444444431</v>
      </c>
      <c r="P34" s="41">
        <f t="shared" si="23"/>
        <v>6.4370883396505381</v>
      </c>
      <c r="Q34" s="46">
        <f t="shared" si="23"/>
        <v>5.7424176747311835</v>
      </c>
      <c r="R34" s="45">
        <f t="shared" si="23"/>
        <v>31.382992607526877</v>
      </c>
      <c r="S34" s="44">
        <f t="shared" si="23"/>
        <v>28.589231825985664</v>
      </c>
      <c r="T34" s="44">
        <f t="shared" si="23"/>
        <v>33.358756720430108</v>
      </c>
      <c r="U34" s="43">
        <f t="shared" si="23"/>
        <v>35.85804099462365</v>
      </c>
      <c r="V34" s="42">
        <f t="shared" si="23"/>
        <v>2.4992842741935437</v>
      </c>
      <c r="W34" s="41">
        <f t="shared" si="23"/>
        <v>7.2688091686379845</v>
      </c>
      <c r="X34" s="40">
        <f t="shared" si="23"/>
        <v>4.4750483870967717</v>
      </c>
    </row>
    <row r="35" spans="1:24" x14ac:dyDescent="0.2">
      <c r="A35" s="39" t="s">
        <v>10</v>
      </c>
      <c r="B35" s="38">
        <f>AVERAGE(B23:B34)</f>
        <v>17</v>
      </c>
      <c r="C35" s="37">
        <f>AVERAGE(C23:C34)</f>
        <v>30.916666666666668</v>
      </c>
      <c r="D35" s="36">
        <f t="shared" ref="D35:X35" si="24">D19*43560/86400/365</f>
        <v>81.706016609589028</v>
      </c>
      <c r="E35" s="33">
        <f t="shared" si="24"/>
        <v>66.468274498614917</v>
      </c>
      <c r="F35" s="33">
        <f t="shared" si="24"/>
        <v>46.981447659817348</v>
      </c>
      <c r="G35" s="32">
        <f t="shared" si="24"/>
        <v>59.717346860730579</v>
      </c>
      <c r="H35" s="31">
        <f t="shared" si="24"/>
        <v>12.735899200913243</v>
      </c>
      <c r="I35" s="30">
        <f t="shared" si="24"/>
        <v>-6.7509276378843301</v>
      </c>
      <c r="J35" s="35">
        <f t="shared" si="24"/>
        <v>-21.988669748858445</v>
      </c>
      <c r="K35" s="36">
        <f t="shared" si="24"/>
        <v>67.267650171232901</v>
      </c>
      <c r="L35" s="33">
        <f t="shared" si="24"/>
        <v>42.228156453924655</v>
      </c>
      <c r="M35" s="33">
        <f t="shared" si="24"/>
        <v>40.42305658295281</v>
      </c>
      <c r="N35" s="32">
        <f t="shared" si="24"/>
        <v>45.109336396499245</v>
      </c>
      <c r="O35" s="31">
        <f t="shared" si="24"/>
        <v>4.6862798135464248</v>
      </c>
      <c r="P35" s="30">
        <f t="shared" si="24"/>
        <v>2.8811799425745828</v>
      </c>
      <c r="Q35" s="35">
        <f t="shared" si="24"/>
        <v>-22.158313774733639</v>
      </c>
      <c r="R35" s="34">
        <f t="shared" si="24"/>
        <v>52.854353938356176</v>
      </c>
      <c r="S35" s="33">
        <f t="shared" si="24"/>
        <v>30.74756325373669</v>
      </c>
      <c r="T35" s="33">
        <f t="shared" si="24"/>
        <v>35.293714412100449</v>
      </c>
      <c r="U35" s="32">
        <f t="shared" si="24"/>
        <v>38.443986015981729</v>
      </c>
      <c r="V35" s="31">
        <f t="shared" si="24"/>
        <v>3.1502716038812801</v>
      </c>
      <c r="W35" s="30">
        <f t="shared" si="24"/>
        <v>7.6964227622450538</v>
      </c>
      <c r="X35" s="29">
        <f t="shared" si="24"/>
        <v>-14.410367922374432</v>
      </c>
    </row>
    <row r="36" spans="1:24" x14ac:dyDescent="0.2">
      <c r="A36" s="28" t="s">
        <v>9</v>
      </c>
      <c r="B36" s="27">
        <f>AVERAGE(B26:B31)</f>
        <v>17</v>
      </c>
      <c r="C36" s="26">
        <f>AVERAGE(C26:C31)</f>
        <v>38.833333333333336</v>
      </c>
      <c r="D36" s="25">
        <f t="shared" ref="D36:X36" si="25">D20*43560/86400/183</f>
        <v>126.22481967213113</v>
      </c>
      <c r="E36" s="22">
        <f t="shared" si="25"/>
        <v>91.748402033340923</v>
      </c>
      <c r="F36" s="22">
        <f t="shared" si="25"/>
        <v>52.226990038706745</v>
      </c>
      <c r="G36" s="21">
        <f t="shared" si="25"/>
        <v>78.158396174863398</v>
      </c>
      <c r="H36" s="20">
        <f t="shared" si="25"/>
        <v>25.931406136156646</v>
      </c>
      <c r="I36" s="19">
        <f t="shared" si="25"/>
        <v>-13.590005858477552</v>
      </c>
      <c r="J36" s="24">
        <f t="shared" si="25"/>
        <v>-48.066423497267763</v>
      </c>
      <c r="K36" s="25">
        <f t="shared" si="25"/>
        <v>100.61480601092896</v>
      </c>
      <c r="L36" s="22">
        <f t="shared" si="25"/>
        <v>48.887941725673954</v>
      </c>
      <c r="M36" s="22">
        <f t="shared" si="25"/>
        <v>41.988044607619912</v>
      </c>
      <c r="N36" s="21">
        <f t="shared" si="25"/>
        <v>51.252332100030358</v>
      </c>
      <c r="O36" s="20">
        <f t="shared" si="25"/>
        <v>9.2642874924104461</v>
      </c>
      <c r="P36" s="19">
        <f t="shared" si="25"/>
        <v>2.3643903743564056</v>
      </c>
      <c r="Q36" s="24">
        <f t="shared" si="25"/>
        <v>-49.362473910898615</v>
      </c>
      <c r="R36" s="23">
        <f t="shared" si="25"/>
        <v>75.500900614754087</v>
      </c>
      <c r="S36" s="22">
        <f t="shared" si="25"/>
        <v>29.842424636801759</v>
      </c>
      <c r="T36" s="22">
        <f t="shared" si="25"/>
        <v>34.623893784153005</v>
      </c>
      <c r="U36" s="21">
        <f t="shared" si="25"/>
        <v>44.346072973588349</v>
      </c>
      <c r="V36" s="20">
        <f t="shared" si="25"/>
        <v>9.7221791894353391</v>
      </c>
      <c r="W36" s="19">
        <f t="shared" si="25"/>
        <v>14.503648336786583</v>
      </c>
      <c r="X36" s="18">
        <f t="shared" si="25"/>
        <v>-31.154827641165767</v>
      </c>
    </row>
    <row r="37" spans="1:24" ht="13.5" thickBot="1" x14ac:dyDescent="0.25">
      <c r="A37" s="17" t="s">
        <v>8</v>
      </c>
      <c r="B37" s="16">
        <f>AVERAGE(B32:B34,B23:B25)</f>
        <v>17</v>
      </c>
      <c r="C37" s="15">
        <f>AVERAGE(C32:C34,C23:C25)</f>
        <v>23</v>
      </c>
      <c r="D37" s="14">
        <f t="shared" ref="D37:X37" si="26">D21*43560/86400/182</f>
        <v>36.942604739010996</v>
      </c>
      <c r="E37" s="11">
        <f t="shared" si="26"/>
        <v>41.049245164247559</v>
      </c>
      <c r="F37" s="11">
        <f t="shared" si="26"/>
        <v>41.707083619505497</v>
      </c>
      <c r="G37" s="10">
        <f t="shared" si="26"/>
        <v>41.174973099816853</v>
      </c>
      <c r="H37" s="9">
        <f t="shared" si="26"/>
        <v>-0.53211051968864365</v>
      </c>
      <c r="I37" s="8">
        <f t="shared" si="26"/>
        <v>0.12572793556929313</v>
      </c>
      <c r="J37" s="13">
        <f t="shared" si="26"/>
        <v>4.2323683608058609</v>
      </c>
      <c r="K37" s="14">
        <f t="shared" si="26"/>
        <v>33.737268200549451</v>
      </c>
      <c r="L37" s="11">
        <f t="shared" si="26"/>
        <v>35.531778955407503</v>
      </c>
      <c r="M37" s="11">
        <f t="shared" si="26"/>
        <v>38.849469722985347</v>
      </c>
      <c r="N37" s="10">
        <f t="shared" si="26"/>
        <v>38.932587969322348</v>
      </c>
      <c r="O37" s="9">
        <f t="shared" si="26"/>
        <v>8.3118246337000407E-2</v>
      </c>
      <c r="P37" s="8">
        <f t="shared" si="26"/>
        <v>3.4008090139148384</v>
      </c>
      <c r="Q37" s="13">
        <f t="shared" si="26"/>
        <v>5.1953197687728965</v>
      </c>
      <c r="R37" s="12">
        <f t="shared" si="26"/>
        <v>30.083375686813184</v>
      </c>
      <c r="S37" s="11">
        <f t="shared" si="26"/>
        <v>31.657675159775643</v>
      </c>
      <c r="T37" s="11">
        <f t="shared" si="26"/>
        <v>35.967215373168493</v>
      </c>
      <c r="U37" s="10">
        <f t="shared" si="26"/>
        <v>32.509470009157511</v>
      </c>
      <c r="V37" s="9">
        <f t="shared" si="26"/>
        <v>-3.4577453640109885</v>
      </c>
      <c r="W37" s="8">
        <f t="shared" si="26"/>
        <v>0.85179484938186656</v>
      </c>
      <c r="X37" s="7">
        <f t="shared" si="26"/>
        <v>2.4260943223443228</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c r="W51" s="2"/>
      <c r="X51" s="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'353000'!$A$1</f>
        <v>&lt;SITE CATEGORY: PRIMARY/SECONDARY&gt;</v>
      </c>
      <c r="C1" s="129"/>
      <c r="D1" s="129"/>
      <c r="E1" s="129"/>
      <c r="F1" s="129"/>
      <c r="G1" s="129"/>
      <c r="H1" s="129"/>
      <c r="I1" s="129"/>
      <c r="J1" s="129"/>
      <c r="K1" s="129"/>
      <c r="L1" s="129"/>
      <c r="M1" s="129"/>
      <c r="N1" s="129"/>
      <c r="O1" s="129"/>
    </row>
    <row r="2" spans="2:15" ht="46.5" x14ac:dyDescent="0.35">
      <c r="B2" s="289" t="str">
        <f>'353000'!A2</f>
        <v>HYDROSS MODEL NODE — South Crow Creek bl South Crow Feeder Canal (#353000)</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C7" activePane="bottomRight" state="frozen"/>
      <selection activeCell="B7" sqref="B7"/>
      <selection pane="topRight" activeCell="B7" sqref="B7"/>
      <selection pane="bottomLeft" activeCell="B7" sqref="B7"/>
      <selection pane="bottomRight" activeCell="C19" sqref="C19:C21"/>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149</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148</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61.487603305785122</v>
      </c>
      <c r="C7" s="93">
        <f>C23/43560*86400*31</f>
        <v>116.82644628099173</v>
      </c>
      <c r="D7" s="92">
        <v>182.5</v>
      </c>
      <c r="E7" s="89">
        <v>105.32886856666671</v>
      </c>
      <c r="F7" s="89">
        <v>103.495</v>
      </c>
      <c r="G7" s="88">
        <v>183.34</v>
      </c>
      <c r="H7" s="87">
        <f t="shared" ref="H7:H18" si="0">G7-F7</f>
        <v>79.844999999999999</v>
      </c>
      <c r="I7" s="86">
        <f t="shared" ref="I7:I18" si="1">G7-E7</f>
        <v>78.01113143333329</v>
      </c>
      <c r="J7" s="91">
        <f t="shared" ref="J7:J18" si="2">G7-D7</f>
        <v>0.84000000000000341</v>
      </c>
      <c r="K7" s="92">
        <v>126.25</v>
      </c>
      <c r="L7" s="89">
        <v>125.57168254545454</v>
      </c>
      <c r="M7" s="89">
        <v>69.17583333333333</v>
      </c>
      <c r="N7" s="88">
        <v>127.67666666666668</v>
      </c>
      <c r="O7" s="87">
        <f t="shared" ref="O7:O18" si="3">N7-M7</f>
        <v>58.500833333333347</v>
      </c>
      <c r="P7" s="86">
        <f t="shared" ref="P7:P18" si="4">N7-L7</f>
        <v>2.1049841212121407</v>
      </c>
      <c r="Q7" s="91">
        <f t="shared" ref="Q7:Q18" si="5">N7-K7</f>
        <v>1.4266666666666765</v>
      </c>
      <c r="R7" s="90">
        <v>125</v>
      </c>
      <c r="S7" s="89">
        <v>96.409865133333298</v>
      </c>
      <c r="T7" s="89">
        <v>61.49</v>
      </c>
      <c r="U7" s="88">
        <v>126.22</v>
      </c>
      <c r="V7" s="87">
        <f t="shared" ref="V7:V18" si="6">U7-T7</f>
        <v>64.72999999999999</v>
      </c>
      <c r="W7" s="86">
        <f t="shared" ref="W7:W18" si="7">U7-S7</f>
        <v>29.810134866666701</v>
      </c>
      <c r="X7" s="85">
        <f t="shared" ref="X7:X18" si="8">U7-R7</f>
        <v>1.2199999999999989</v>
      </c>
    </row>
    <row r="8" spans="1:25" x14ac:dyDescent="0.2">
      <c r="A8" s="73" t="s">
        <v>21</v>
      </c>
      <c r="B8" s="72">
        <f>B24/43560*86400*28</f>
        <v>55.537190082644621</v>
      </c>
      <c r="C8" s="71">
        <f>C24/43560*86400*28</f>
        <v>105.52066115702479</v>
      </c>
      <c r="D8" s="70">
        <v>134.75</v>
      </c>
      <c r="E8" s="67">
        <v>93.203255299999967</v>
      </c>
      <c r="F8" s="67">
        <v>91.64</v>
      </c>
      <c r="G8" s="66">
        <v>135.3775</v>
      </c>
      <c r="H8" s="65">
        <f t="shared" si="0"/>
        <v>43.737499999999997</v>
      </c>
      <c r="I8" s="64">
        <f t="shared" si="1"/>
        <v>42.174244700000031</v>
      </c>
      <c r="J8" s="69">
        <f t="shared" si="2"/>
        <v>0.62749999999999773</v>
      </c>
      <c r="K8" s="70">
        <v>117.83333333333333</v>
      </c>
      <c r="L8" s="67">
        <v>115.57499374545455</v>
      </c>
      <c r="M8" s="67">
        <v>115.70666666666666</v>
      </c>
      <c r="N8" s="66">
        <v>118.91416666666667</v>
      </c>
      <c r="O8" s="65">
        <f t="shared" si="3"/>
        <v>3.2075000000000102</v>
      </c>
      <c r="P8" s="64">
        <f t="shared" si="4"/>
        <v>3.3391729212121248</v>
      </c>
      <c r="Q8" s="69">
        <f t="shared" si="5"/>
        <v>1.0808333333333451</v>
      </c>
      <c r="R8" s="68">
        <v>107.75</v>
      </c>
      <c r="S8" s="67">
        <v>90.803256599999997</v>
      </c>
      <c r="T8" s="67">
        <v>127.74</v>
      </c>
      <c r="U8" s="66">
        <v>108.66500000000001</v>
      </c>
      <c r="V8" s="65">
        <f t="shared" si="6"/>
        <v>-19.074999999999989</v>
      </c>
      <c r="W8" s="64">
        <f t="shared" si="7"/>
        <v>17.861743400000009</v>
      </c>
      <c r="X8" s="63">
        <f t="shared" si="8"/>
        <v>0.91500000000000625</v>
      </c>
    </row>
    <row r="9" spans="1:25" x14ac:dyDescent="0.2">
      <c r="A9" s="84" t="s">
        <v>20</v>
      </c>
      <c r="B9" s="83">
        <f>B25/43560*86400*31</f>
        <v>61.487603305785122</v>
      </c>
      <c r="C9" s="82">
        <f>C25/43560*86400*31</f>
        <v>141.42148760330579</v>
      </c>
      <c r="D9" s="81">
        <v>177.25</v>
      </c>
      <c r="E9" s="78">
        <v>103.11399373333334</v>
      </c>
      <c r="F9" s="78">
        <v>81.472499999999997</v>
      </c>
      <c r="G9" s="77">
        <v>175.815</v>
      </c>
      <c r="H9" s="76">
        <f t="shared" si="0"/>
        <v>94.342500000000001</v>
      </c>
      <c r="I9" s="75">
        <f t="shared" si="1"/>
        <v>72.701006266666653</v>
      </c>
      <c r="J9" s="80">
        <f t="shared" si="2"/>
        <v>-1.4350000000000023</v>
      </c>
      <c r="K9" s="81">
        <v>150.25</v>
      </c>
      <c r="L9" s="78">
        <v>123.79016585454546</v>
      </c>
      <c r="M9" s="78">
        <v>76.600000000000009</v>
      </c>
      <c r="N9" s="77">
        <v>150.99249999999998</v>
      </c>
      <c r="O9" s="76">
        <f t="shared" si="3"/>
        <v>74.39249999999997</v>
      </c>
      <c r="P9" s="75">
        <f t="shared" si="4"/>
        <v>27.202334145454515</v>
      </c>
      <c r="Q9" s="80">
        <f t="shared" si="5"/>
        <v>0.7424999999999784</v>
      </c>
      <c r="R9" s="79">
        <v>144</v>
      </c>
      <c r="S9" s="78">
        <v>93.844577266666661</v>
      </c>
      <c r="T9" s="78">
        <v>81.472499999999997</v>
      </c>
      <c r="U9" s="77">
        <v>144.66749999999999</v>
      </c>
      <c r="V9" s="76">
        <f t="shared" si="6"/>
        <v>63.194999999999993</v>
      </c>
      <c r="W9" s="75">
        <f t="shared" si="7"/>
        <v>50.822922733333328</v>
      </c>
      <c r="X9" s="74">
        <f t="shared" si="8"/>
        <v>0.66749999999998977</v>
      </c>
    </row>
    <row r="10" spans="1:25" x14ac:dyDescent="0.2">
      <c r="A10" s="61" t="s">
        <v>19</v>
      </c>
      <c r="B10" s="60">
        <f>B26/43560*86400*30</f>
        <v>59.504132231404952</v>
      </c>
      <c r="C10" s="59">
        <f>C26/43560*86400*30</f>
        <v>255.86776859504133</v>
      </c>
      <c r="D10" s="58">
        <v>353</v>
      </c>
      <c r="E10" s="55">
        <v>103.47762990000001</v>
      </c>
      <c r="F10" s="55">
        <v>71.402500000000003</v>
      </c>
      <c r="G10" s="54">
        <v>255.87</v>
      </c>
      <c r="H10" s="53">
        <f t="shared" si="0"/>
        <v>184.4675</v>
      </c>
      <c r="I10" s="52">
        <f t="shared" si="1"/>
        <v>152.39237009999999</v>
      </c>
      <c r="J10" s="57">
        <f t="shared" si="2"/>
        <v>-97.13</v>
      </c>
      <c r="K10" s="58">
        <v>295.66666666666669</v>
      </c>
      <c r="L10" s="55">
        <v>102.72571445454547</v>
      </c>
      <c r="M10" s="55">
        <v>67.435000000000002</v>
      </c>
      <c r="N10" s="54">
        <v>249.87333333333333</v>
      </c>
      <c r="O10" s="53">
        <f t="shared" si="3"/>
        <v>182.43833333333333</v>
      </c>
      <c r="P10" s="52">
        <f t="shared" si="4"/>
        <v>147.14761887878785</v>
      </c>
      <c r="Q10" s="57">
        <f t="shared" si="5"/>
        <v>-45.793333333333351</v>
      </c>
      <c r="R10" s="56">
        <v>408.5</v>
      </c>
      <c r="S10" s="55">
        <v>78.27103198333333</v>
      </c>
      <c r="T10" s="55">
        <v>83.305000000000007</v>
      </c>
      <c r="U10" s="54">
        <v>344.57249999999999</v>
      </c>
      <c r="V10" s="53">
        <f t="shared" si="6"/>
        <v>261.26749999999998</v>
      </c>
      <c r="W10" s="52">
        <f t="shared" si="7"/>
        <v>266.30146801666666</v>
      </c>
      <c r="X10" s="51">
        <f t="shared" si="8"/>
        <v>-63.927500000000009</v>
      </c>
    </row>
    <row r="11" spans="1:25" x14ac:dyDescent="0.2">
      <c r="A11" s="73" t="s">
        <v>18</v>
      </c>
      <c r="B11" s="72">
        <f>B27/43560*86400*31</f>
        <v>61.487603305785122</v>
      </c>
      <c r="C11" s="71">
        <f>C27/43560*86400*31</f>
        <v>571.83471074380168</v>
      </c>
      <c r="D11" s="70">
        <v>945.5</v>
      </c>
      <c r="E11" s="67">
        <v>157.37512136666666</v>
      </c>
      <c r="F11" s="67">
        <v>61.49</v>
      </c>
      <c r="G11" s="66">
        <v>796.52500000000009</v>
      </c>
      <c r="H11" s="65">
        <f t="shared" si="0"/>
        <v>735.03500000000008</v>
      </c>
      <c r="I11" s="64">
        <f t="shared" si="1"/>
        <v>639.1498786333334</v>
      </c>
      <c r="J11" s="69">
        <f t="shared" si="2"/>
        <v>-148.97499999999991</v>
      </c>
      <c r="K11" s="70">
        <v>981.41666666666663</v>
      </c>
      <c r="L11" s="67">
        <v>110.5982872</v>
      </c>
      <c r="M11" s="67">
        <v>61.49</v>
      </c>
      <c r="N11" s="66">
        <v>772.88749999999993</v>
      </c>
      <c r="O11" s="65">
        <f t="shared" si="3"/>
        <v>711.39749999999992</v>
      </c>
      <c r="P11" s="64">
        <f t="shared" si="4"/>
        <v>662.28921279999997</v>
      </c>
      <c r="Q11" s="69">
        <f t="shared" si="5"/>
        <v>-208.5291666666667</v>
      </c>
      <c r="R11" s="68">
        <v>863.5</v>
      </c>
      <c r="S11" s="67">
        <v>95.239617833333341</v>
      </c>
      <c r="T11" s="67">
        <v>61.49</v>
      </c>
      <c r="U11" s="66">
        <v>635.68499999999995</v>
      </c>
      <c r="V11" s="65">
        <f t="shared" si="6"/>
        <v>574.19499999999994</v>
      </c>
      <c r="W11" s="64">
        <f t="shared" si="7"/>
        <v>540.4453821666666</v>
      </c>
      <c r="X11" s="63">
        <f t="shared" si="8"/>
        <v>-227.81500000000005</v>
      </c>
    </row>
    <row r="12" spans="1:25" x14ac:dyDescent="0.2">
      <c r="A12" s="73" t="s">
        <v>17</v>
      </c>
      <c r="B12" s="72">
        <f>B28/43560*86400*30</f>
        <v>59.504132231404952</v>
      </c>
      <c r="C12" s="71">
        <f>C28/43560*86400*30</f>
        <v>505.78512396694214</v>
      </c>
      <c r="D12" s="70">
        <v>1638.5</v>
      </c>
      <c r="E12" s="67">
        <v>232.88582426666665</v>
      </c>
      <c r="F12" s="67">
        <v>188.4975</v>
      </c>
      <c r="G12" s="66">
        <v>1456.155</v>
      </c>
      <c r="H12" s="65">
        <f t="shared" si="0"/>
        <v>1267.6575</v>
      </c>
      <c r="I12" s="64">
        <f t="shared" si="1"/>
        <v>1223.2691757333332</v>
      </c>
      <c r="J12" s="69">
        <f t="shared" si="2"/>
        <v>-182.34500000000003</v>
      </c>
      <c r="K12" s="70">
        <v>1289.0833333333333</v>
      </c>
      <c r="L12" s="67">
        <v>156.41103473636366</v>
      </c>
      <c r="M12" s="67">
        <v>160.6575</v>
      </c>
      <c r="N12" s="66">
        <v>706.66916666666668</v>
      </c>
      <c r="O12" s="65">
        <f t="shared" si="3"/>
        <v>546.01166666666666</v>
      </c>
      <c r="P12" s="64">
        <f t="shared" si="4"/>
        <v>550.25813193030308</v>
      </c>
      <c r="Q12" s="69">
        <f t="shared" si="5"/>
        <v>-582.41416666666657</v>
      </c>
      <c r="R12" s="68">
        <v>737.75</v>
      </c>
      <c r="S12" s="67">
        <v>114.43960743333332</v>
      </c>
      <c r="T12" s="67">
        <v>59.5</v>
      </c>
      <c r="U12" s="66">
        <v>626.96</v>
      </c>
      <c r="V12" s="65">
        <f t="shared" si="6"/>
        <v>567.46</v>
      </c>
      <c r="W12" s="64">
        <f t="shared" si="7"/>
        <v>512.52039256666671</v>
      </c>
      <c r="X12" s="63">
        <f t="shared" si="8"/>
        <v>-110.78999999999996</v>
      </c>
    </row>
    <row r="13" spans="1:25" x14ac:dyDescent="0.2">
      <c r="A13" s="73" t="s">
        <v>16</v>
      </c>
      <c r="B13" s="72">
        <f>B29/43560*86400*31</f>
        <v>61.487603305785122</v>
      </c>
      <c r="C13" s="71">
        <f>C29/43560*86400*31</f>
        <v>104.52892561983471</v>
      </c>
      <c r="D13" s="70">
        <v>1091</v>
      </c>
      <c r="E13" s="67">
        <v>176.28420203333334</v>
      </c>
      <c r="F13" s="67">
        <v>61.49</v>
      </c>
      <c r="G13" s="66">
        <v>901.27499999999998</v>
      </c>
      <c r="H13" s="65">
        <f t="shared" si="0"/>
        <v>839.78499999999997</v>
      </c>
      <c r="I13" s="64">
        <f t="shared" si="1"/>
        <v>724.99079796666661</v>
      </c>
      <c r="J13" s="69">
        <f t="shared" si="2"/>
        <v>-189.72500000000002</v>
      </c>
      <c r="K13" s="70">
        <v>649.75</v>
      </c>
      <c r="L13" s="67">
        <v>175.56594547272726</v>
      </c>
      <c r="M13" s="67">
        <v>91.776666666666657</v>
      </c>
      <c r="N13" s="66">
        <v>306.41000000000003</v>
      </c>
      <c r="O13" s="65">
        <f t="shared" si="3"/>
        <v>214.63333333333338</v>
      </c>
      <c r="P13" s="64">
        <f t="shared" si="4"/>
        <v>130.84405452727276</v>
      </c>
      <c r="Q13" s="69">
        <f t="shared" si="5"/>
        <v>-343.34</v>
      </c>
      <c r="R13" s="68">
        <v>330.5</v>
      </c>
      <c r="S13" s="67">
        <v>112.97183963333335</v>
      </c>
      <c r="T13" s="67">
        <v>61.49</v>
      </c>
      <c r="U13" s="66">
        <v>104.53</v>
      </c>
      <c r="V13" s="65">
        <f t="shared" si="6"/>
        <v>43.04</v>
      </c>
      <c r="W13" s="64">
        <f t="shared" si="7"/>
        <v>-8.4418396333333448</v>
      </c>
      <c r="X13" s="63">
        <f t="shared" si="8"/>
        <v>-225.97</v>
      </c>
    </row>
    <row r="14" spans="1:25" x14ac:dyDescent="0.2">
      <c r="A14" s="73" t="s">
        <v>15</v>
      </c>
      <c r="B14" s="72">
        <f>B30/43560*86400*31</f>
        <v>61.487603305785122</v>
      </c>
      <c r="C14" s="71">
        <f>C30/43560*86400*31</f>
        <v>61.487603305785122</v>
      </c>
      <c r="D14" s="70">
        <v>390.5</v>
      </c>
      <c r="E14" s="67">
        <v>105.28919916666665</v>
      </c>
      <c r="F14" s="67">
        <v>61.49</v>
      </c>
      <c r="G14" s="66">
        <v>61.49</v>
      </c>
      <c r="H14" s="65">
        <f t="shared" si="0"/>
        <v>0</v>
      </c>
      <c r="I14" s="64">
        <f t="shared" si="1"/>
        <v>-43.799199166666646</v>
      </c>
      <c r="J14" s="69">
        <f t="shared" si="2"/>
        <v>-329.01</v>
      </c>
      <c r="K14" s="70">
        <v>275.16666666666669</v>
      </c>
      <c r="L14" s="67">
        <v>130.00563957272726</v>
      </c>
      <c r="M14" s="67">
        <v>61.49</v>
      </c>
      <c r="N14" s="66">
        <v>97.725000000000009</v>
      </c>
      <c r="O14" s="65">
        <f t="shared" si="3"/>
        <v>36.235000000000007</v>
      </c>
      <c r="P14" s="64">
        <f t="shared" si="4"/>
        <v>-32.280639572727253</v>
      </c>
      <c r="Q14" s="69">
        <f t="shared" si="5"/>
        <v>-177.44166666666666</v>
      </c>
      <c r="R14" s="68">
        <v>185.5</v>
      </c>
      <c r="S14" s="67">
        <v>87.980117633333336</v>
      </c>
      <c r="T14" s="67">
        <v>61.49</v>
      </c>
      <c r="U14" s="66">
        <v>61.49</v>
      </c>
      <c r="V14" s="65">
        <f t="shared" si="6"/>
        <v>0</v>
      </c>
      <c r="W14" s="64">
        <f t="shared" si="7"/>
        <v>-26.490117633333334</v>
      </c>
      <c r="X14" s="63">
        <f t="shared" si="8"/>
        <v>-124.00999999999999</v>
      </c>
    </row>
    <row r="15" spans="1:25" x14ac:dyDescent="0.2">
      <c r="A15" s="50" t="s">
        <v>14</v>
      </c>
      <c r="B15" s="49">
        <f>B31/43560*86400*30</f>
        <v>59.504132231404952</v>
      </c>
      <c r="C15" s="48">
        <f>C31/43560*86400*30</f>
        <v>29.752066115702476</v>
      </c>
      <c r="D15" s="47">
        <v>235.25</v>
      </c>
      <c r="E15" s="44">
        <v>88.502431399999978</v>
      </c>
      <c r="F15" s="44">
        <v>59.5</v>
      </c>
      <c r="G15" s="43">
        <v>29.75</v>
      </c>
      <c r="H15" s="42">
        <f t="shared" si="0"/>
        <v>-29.75</v>
      </c>
      <c r="I15" s="41">
        <f t="shared" si="1"/>
        <v>-58.752431399999978</v>
      </c>
      <c r="J15" s="46">
        <f t="shared" si="2"/>
        <v>-205.5</v>
      </c>
      <c r="K15" s="47">
        <v>208.75</v>
      </c>
      <c r="L15" s="44">
        <v>79.904990527272716</v>
      </c>
      <c r="M15" s="44">
        <v>59.5</v>
      </c>
      <c r="N15" s="43">
        <v>78.048333333333332</v>
      </c>
      <c r="O15" s="42">
        <f t="shared" si="3"/>
        <v>18.548333333333332</v>
      </c>
      <c r="P15" s="41">
        <f t="shared" si="4"/>
        <v>-1.8566571939393839</v>
      </c>
      <c r="Q15" s="46">
        <f t="shared" si="5"/>
        <v>-130.70166666666665</v>
      </c>
      <c r="R15" s="45">
        <v>147</v>
      </c>
      <c r="S15" s="44">
        <v>83.50408699999997</v>
      </c>
      <c r="T15" s="44">
        <v>59.5</v>
      </c>
      <c r="U15" s="43">
        <v>29.75</v>
      </c>
      <c r="V15" s="42">
        <f t="shared" si="6"/>
        <v>-29.75</v>
      </c>
      <c r="W15" s="41">
        <f t="shared" si="7"/>
        <v>-53.75408699999997</v>
      </c>
      <c r="X15" s="40">
        <f t="shared" si="8"/>
        <v>-117.25</v>
      </c>
    </row>
    <row r="16" spans="1:25" x14ac:dyDescent="0.2">
      <c r="A16" s="62" t="s">
        <v>13</v>
      </c>
      <c r="B16" s="27">
        <f>B32/43560*86400*31</f>
        <v>61.487603305785122</v>
      </c>
      <c r="C16" s="26">
        <f>C32/43560*86400*31</f>
        <v>30.743801652892561</v>
      </c>
      <c r="D16" s="25">
        <v>203.5</v>
      </c>
      <c r="E16" s="22">
        <v>87.590035200000003</v>
      </c>
      <c r="F16" s="22">
        <v>61.49</v>
      </c>
      <c r="G16" s="21">
        <v>79.37</v>
      </c>
      <c r="H16" s="20">
        <f t="shared" si="0"/>
        <v>17.880000000000003</v>
      </c>
      <c r="I16" s="19">
        <f t="shared" si="1"/>
        <v>-8.2200351999999981</v>
      </c>
      <c r="J16" s="24">
        <f t="shared" si="2"/>
        <v>-124.13</v>
      </c>
      <c r="K16" s="25">
        <v>191.83333333333334</v>
      </c>
      <c r="L16" s="22">
        <v>114.9925748272727</v>
      </c>
      <c r="M16" s="22">
        <v>61.49</v>
      </c>
      <c r="N16" s="21">
        <v>127.8483333333333</v>
      </c>
      <c r="O16" s="20">
        <f t="shared" si="3"/>
        <v>66.358333333333292</v>
      </c>
      <c r="P16" s="19">
        <f t="shared" si="4"/>
        <v>12.855758506060596</v>
      </c>
      <c r="Q16" s="24">
        <f t="shared" si="5"/>
        <v>-63.985000000000042</v>
      </c>
      <c r="R16" s="23">
        <v>147.5</v>
      </c>
      <c r="S16" s="22">
        <v>83.008219499999996</v>
      </c>
      <c r="T16" s="22">
        <v>61.49</v>
      </c>
      <c r="U16" s="21">
        <v>30.74</v>
      </c>
      <c r="V16" s="20">
        <f t="shared" si="6"/>
        <v>-30.750000000000004</v>
      </c>
      <c r="W16" s="19">
        <f t="shared" si="7"/>
        <v>-52.268219500000001</v>
      </c>
      <c r="X16" s="18">
        <f t="shared" si="8"/>
        <v>-116.76</v>
      </c>
    </row>
    <row r="17" spans="1:24" x14ac:dyDescent="0.2">
      <c r="A17" s="61" t="s">
        <v>12</v>
      </c>
      <c r="B17" s="60">
        <f>B33/43560*86400*30</f>
        <v>59.504132231404952</v>
      </c>
      <c r="C17" s="59">
        <f>C33/43560*86400*30</f>
        <v>29.752066115702476</v>
      </c>
      <c r="D17" s="58">
        <v>211.75</v>
      </c>
      <c r="E17" s="55">
        <v>106.6577934666667</v>
      </c>
      <c r="F17" s="55">
        <v>59.5</v>
      </c>
      <c r="G17" s="54">
        <v>188.875</v>
      </c>
      <c r="H17" s="53">
        <f t="shared" si="0"/>
        <v>129.375</v>
      </c>
      <c r="I17" s="52">
        <f t="shared" si="1"/>
        <v>82.217206533333297</v>
      </c>
      <c r="J17" s="57">
        <f t="shared" si="2"/>
        <v>-22.875</v>
      </c>
      <c r="K17" s="58">
        <v>192.33333333333334</v>
      </c>
      <c r="L17" s="55">
        <v>125.10105920909091</v>
      </c>
      <c r="M17" s="55">
        <v>59.5</v>
      </c>
      <c r="N17" s="54">
        <v>194.4</v>
      </c>
      <c r="O17" s="53">
        <f t="shared" si="3"/>
        <v>134.9</v>
      </c>
      <c r="P17" s="52">
        <f t="shared" si="4"/>
        <v>69.2989407909091</v>
      </c>
      <c r="Q17" s="57">
        <f t="shared" si="5"/>
        <v>2.0666666666666629</v>
      </c>
      <c r="R17" s="56">
        <v>142.5</v>
      </c>
      <c r="S17" s="55">
        <v>100.42308609999996</v>
      </c>
      <c r="T17" s="55">
        <v>59.5</v>
      </c>
      <c r="U17" s="54">
        <v>45.294999999999995</v>
      </c>
      <c r="V17" s="53">
        <f t="shared" si="6"/>
        <v>-14.205000000000005</v>
      </c>
      <c r="W17" s="52">
        <f t="shared" si="7"/>
        <v>-55.128086099999969</v>
      </c>
      <c r="X17" s="51">
        <f t="shared" si="8"/>
        <v>-97.205000000000013</v>
      </c>
    </row>
    <row r="18" spans="1:24" ht="13.5" thickBot="1" x14ac:dyDescent="0.25">
      <c r="A18" s="50" t="s">
        <v>11</v>
      </c>
      <c r="B18" s="49">
        <f>B34/43560*86400*31</f>
        <v>61.487603305785122</v>
      </c>
      <c r="C18" s="48">
        <f>C34/43560*86400*31</f>
        <v>30.743801652892561</v>
      </c>
      <c r="D18" s="47">
        <v>165.75</v>
      </c>
      <c r="E18" s="44">
        <v>107.86109860000003</v>
      </c>
      <c r="F18" s="44">
        <v>61.49</v>
      </c>
      <c r="G18" s="43">
        <v>167.44499999999999</v>
      </c>
      <c r="H18" s="42">
        <f t="shared" si="0"/>
        <v>105.95499999999998</v>
      </c>
      <c r="I18" s="41">
        <f t="shared" si="1"/>
        <v>59.583901399999959</v>
      </c>
      <c r="J18" s="46">
        <f t="shared" si="2"/>
        <v>1.6949999999999932</v>
      </c>
      <c r="K18" s="47">
        <v>165.08333333333334</v>
      </c>
      <c r="L18" s="44">
        <v>111.28168277272727</v>
      </c>
      <c r="M18" s="44">
        <v>66.838333333333338</v>
      </c>
      <c r="N18" s="43">
        <v>166.77166666666668</v>
      </c>
      <c r="O18" s="42">
        <f t="shared" si="3"/>
        <v>99.933333333333337</v>
      </c>
      <c r="P18" s="41">
        <f t="shared" si="4"/>
        <v>55.48998389393941</v>
      </c>
      <c r="Q18" s="46">
        <f t="shared" si="5"/>
        <v>1.6883333333333326</v>
      </c>
      <c r="R18" s="45">
        <v>130</v>
      </c>
      <c r="S18" s="44">
        <v>99.10077276666668</v>
      </c>
      <c r="T18" s="44">
        <v>61.49</v>
      </c>
      <c r="U18" s="43">
        <v>131.41</v>
      </c>
      <c r="V18" s="42">
        <f t="shared" si="6"/>
        <v>69.919999999999987</v>
      </c>
      <c r="W18" s="41">
        <f t="shared" si="7"/>
        <v>32.309227233333317</v>
      </c>
      <c r="X18" s="40">
        <f t="shared" si="8"/>
        <v>1.4099999999999966</v>
      </c>
    </row>
    <row r="19" spans="1:24" x14ac:dyDescent="0.2">
      <c r="A19" s="39" t="s">
        <v>10</v>
      </c>
      <c r="B19" s="38">
        <f t="shared" ref="B19:X19" si="9">SUM(B7:B18)</f>
        <v>723.96694214876015</v>
      </c>
      <c r="C19" s="37">
        <f t="shared" si="9"/>
        <v>1984.2644628099176</v>
      </c>
      <c r="D19" s="36">
        <f t="shared" si="9"/>
        <v>5729.25</v>
      </c>
      <c r="E19" s="33">
        <f t="shared" si="9"/>
        <v>1467.5694530000003</v>
      </c>
      <c r="F19" s="33">
        <f t="shared" si="9"/>
        <v>962.95749999999998</v>
      </c>
      <c r="G19" s="32">
        <f t="shared" si="9"/>
        <v>4431.2874999999995</v>
      </c>
      <c r="H19" s="31">
        <f t="shared" si="9"/>
        <v>3468.33</v>
      </c>
      <c r="I19" s="30">
        <f t="shared" si="9"/>
        <v>2963.7180469999998</v>
      </c>
      <c r="J19" s="35">
        <f t="shared" si="9"/>
        <v>-1297.9624999999999</v>
      </c>
      <c r="K19" s="36">
        <f t="shared" si="9"/>
        <v>4643.4166666666661</v>
      </c>
      <c r="L19" s="33">
        <f t="shared" si="9"/>
        <v>1471.5237709181815</v>
      </c>
      <c r="M19" s="33">
        <f t="shared" si="9"/>
        <v>951.66000000000008</v>
      </c>
      <c r="N19" s="32">
        <f t="shared" si="9"/>
        <v>3098.2166666666662</v>
      </c>
      <c r="O19" s="31">
        <f t="shared" si="9"/>
        <v>2146.5566666666668</v>
      </c>
      <c r="P19" s="30">
        <f t="shared" si="9"/>
        <v>1626.6928957484847</v>
      </c>
      <c r="Q19" s="35">
        <f t="shared" si="9"/>
        <v>-1545.2</v>
      </c>
      <c r="R19" s="34">
        <f t="shared" si="9"/>
        <v>3469.5</v>
      </c>
      <c r="S19" s="33">
        <f t="shared" si="9"/>
        <v>1135.9960788833332</v>
      </c>
      <c r="T19" s="33">
        <f t="shared" si="9"/>
        <v>839.95749999999998</v>
      </c>
      <c r="U19" s="32">
        <f t="shared" si="9"/>
        <v>2389.9849999999997</v>
      </c>
      <c r="V19" s="31">
        <f t="shared" si="9"/>
        <v>1550.0275000000001</v>
      </c>
      <c r="W19" s="30">
        <f t="shared" si="9"/>
        <v>1253.9889211166667</v>
      </c>
      <c r="X19" s="29">
        <f t="shared" si="9"/>
        <v>-1079.5149999999999</v>
      </c>
    </row>
    <row r="20" spans="1:24" x14ac:dyDescent="0.2">
      <c r="A20" s="28" t="s">
        <v>9</v>
      </c>
      <c r="B20" s="27">
        <f t="shared" ref="B20:X20" si="10">SUM(B10:B15)</f>
        <v>362.97520661157023</v>
      </c>
      <c r="C20" s="26">
        <f t="shared" si="10"/>
        <v>1529.2561983471076</v>
      </c>
      <c r="D20" s="25">
        <f t="shared" si="10"/>
        <v>4653.75</v>
      </c>
      <c r="E20" s="22">
        <f t="shared" si="10"/>
        <v>863.81440813333336</v>
      </c>
      <c r="F20" s="22">
        <f t="shared" si="10"/>
        <v>503.87</v>
      </c>
      <c r="G20" s="21">
        <f t="shared" si="10"/>
        <v>3501.0650000000001</v>
      </c>
      <c r="H20" s="20">
        <f t="shared" si="10"/>
        <v>2997.1949999999997</v>
      </c>
      <c r="I20" s="19">
        <f t="shared" si="10"/>
        <v>2637.2505918666666</v>
      </c>
      <c r="J20" s="24">
        <f t="shared" si="10"/>
        <v>-1152.6849999999999</v>
      </c>
      <c r="K20" s="25">
        <f t="shared" si="10"/>
        <v>3699.833333333333</v>
      </c>
      <c r="L20" s="22">
        <f t="shared" si="10"/>
        <v>755.21161196363641</v>
      </c>
      <c r="M20" s="22">
        <f t="shared" si="10"/>
        <v>502.34916666666663</v>
      </c>
      <c r="N20" s="21">
        <f t="shared" si="10"/>
        <v>2211.6133333333332</v>
      </c>
      <c r="O20" s="20">
        <f t="shared" si="10"/>
        <v>1709.2641666666666</v>
      </c>
      <c r="P20" s="19">
        <f t="shared" si="10"/>
        <v>1456.401721369697</v>
      </c>
      <c r="Q20" s="24">
        <f t="shared" si="10"/>
        <v>-1488.2199999999998</v>
      </c>
      <c r="R20" s="23">
        <f t="shared" si="10"/>
        <v>2672.75</v>
      </c>
      <c r="S20" s="22">
        <f t="shared" si="10"/>
        <v>572.40630151666664</v>
      </c>
      <c r="T20" s="22">
        <f t="shared" si="10"/>
        <v>386.77500000000003</v>
      </c>
      <c r="U20" s="21">
        <f t="shared" si="10"/>
        <v>1802.9875</v>
      </c>
      <c r="V20" s="20">
        <f t="shared" si="10"/>
        <v>1416.2124999999999</v>
      </c>
      <c r="W20" s="19">
        <f t="shared" si="10"/>
        <v>1230.5811984833333</v>
      </c>
      <c r="X20" s="18">
        <f t="shared" si="10"/>
        <v>-869.76250000000005</v>
      </c>
    </row>
    <row r="21" spans="1:24" ht="13.5" thickBot="1" x14ac:dyDescent="0.25">
      <c r="A21" s="17" t="s">
        <v>8</v>
      </c>
      <c r="B21" s="16">
        <f t="shared" ref="B21:X21" si="11">SUM(B7:B9,B16:B18)</f>
        <v>360.99173553719004</v>
      </c>
      <c r="C21" s="15">
        <f t="shared" si="11"/>
        <v>455.0082644628099</v>
      </c>
      <c r="D21" s="14">
        <f t="shared" si="11"/>
        <v>1075.5</v>
      </c>
      <c r="E21" s="11">
        <f t="shared" si="11"/>
        <v>603.75504486666671</v>
      </c>
      <c r="F21" s="11">
        <f t="shared" si="11"/>
        <v>459.08749999999998</v>
      </c>
      <c r="G21" s="10">
        <f t="shared" si="11"/>
        <v>930.22249999999985</v>
      </c>
      <c r="H21" s="9">
        <f t="shared" si="11"/>
        <v>471.13499999999999</v>
      </c>
      <c r="I21" s="8">
        <f t="shared" si="11"/>
        <v>326.4674551333332</v>
      </c>
      <c r="J21" s="13">
        <f t="shared" si="11"/>
        <v>-145.2775</v>
      </c>
      <c r="K21" s="14">
        <f t="shared" si="11"/>
        <v>943.58333333333337</v>
      </c>
      <c r="L21" s="11">
        <f t="shared" si="11"/>
        <v>716.31215895454534</v>
      </c>
      <c r="M21" s="11">
        <f t="shared" si="11"/>
        <v>449.31083333333333</v>
      </c>
      <c r="N21" s="10">
        <f t="shared" si="11"/>
        <v>886.60333333333324</v>
      </c>
      <c r="O21" s="9">
        <f t="shared" si="11"/>
        <v>437.29249999999996</v>
      </c>
      <c r="P21" s="8">
        <f t="shared" si="11"/>
        <v>170.2911743787879</v>
      </c>
      <c r="Q21" s="13">
        <f t="shared" si="11"/>
        <v>-56.980000000000047</v>
      </c>
      <c r="R21" s="12">
        <f t="shared" si="11"/>
        <v>796.75</v>
      </c>
      <c r="S21" s="11">
        <f t="shared" si="11"/>
        <v>563.58977736666657</v>
      </c>
      <c r="T21" s="11">
        <f t="shared" si="11"/>
        <v>453.1825</v>
      </c>
      <c r="U21" s="10">
        <f t="shared" si="11"/>
        <v>586.99750000000006</v>
      </c>
      <c r="V21" s="9">
        <f t="shared" si="11"/>
        <v>133.81499999999997</v>
      </c>
      <c r="W21" s="8">
        <f t="shared" si="11"/>
        <v>23.407722633333385</v>
      </c>
      <c r="X21" s="7">
        <f t="shared" si="11"/>
        <v>-209.75250000000003</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1</v>
      </c>
      <c r="C23" s="93">
        <v>1.9</v>
      </c>
      <c r="D23" s="92">
        <f t="shared" ref="D23:X23" si="12">D7*43560/86400/31</f>
        <v>2.9680779569892475</v>
      </c>
      <c r="E23" s="89">
        <f t="shared" si="12"/>
        <v>1.7130098248073484</v>
      </c>
      <c r="F23" s="89">
        <f t="shared" si="12"/>
        <v>1.6831848118279571</v>
      </c>
      <c r="G23" s="88">
        <f t="shared" si="12"/>
        <v>2.981739247311828</v>
      </c>
      <c r="H23" s="87">
        <f t="shared" si="12"/>
        <v>1.298554435483871</v>
      </c>
      <c r="I23" s="86">
        <f t="shared" si="12"/>
        <v>1.2687294225044796</v>
      </c>
      <c r="J23" s="91">
        <f t="shared" si="12"/>
        <v>1.36612903225807E-2</v>
      </c>
      <c r="K23" s="92">
        <f t="shared" si="12"/>
        <v>2.0532594086021505</v>
      </c>
      <c r="L23" s="89">
        <f t="shared" si="12"/>
        <v>2.042227632795699</v>
      </c>
      <c r="M23" s="89">
        <f t="shared" si="12"/>
        <v>1.1250370743727598</v>
      </c>
      <c r="N23" s="88">
        <f t="shared" si="12"/>
        <v>2.0764619175627241</v>
      </c>
      <c r="O23" s="87">
        <f t="shared" si="12"/>
        <v>0.95142484318996445</v>
      </c>
      <c r="P23" s="86">
        <f t="shared" si="12"/>
        <v>3.4234284767025405E-2</v>
      </c>
      <c r="Q23" s="91">
        <f t="shared" si="12"/>
        <v>2.3202508960573635E-2</v>
      </c>
      <c r="R23" s="90">
        <f t="shared" si="12"/>
        <v>2.032930107526882</v>
      </c>
      <c r="S23" s="89">
        <f t="shared" si="12"/>
        <v>1.5679561399372752</v>
      </c>
      <c r="T23" s="89">
        <f t="shared" si="12"/>
        <v>1.0000389784946235</v>
      </c>
      <c r="U23" s="88">
        <f t="shared" si="12"/>
        <v>2.0527715053763442</v>
      </c>
      <c r="V23" s="87">
        <f t="shared" si="12"/>
        <v>1.0527325268817203</v>
      </c>
      <c r="W23" s="86">
        <f t="shared" si="12"/>
        <v>0.48481536543906867</v>
      </c>
      <c r="X23" s="85">
        <f t="shared" si="12"/>
        <v>1.9841397849462348E-2</v>
      </c>
    </row>
    <row r="24" spans="1:24" x14ac:dyDescent="0.2">
      <c r="A24" s="73" t="s">
        <v>21</v>
      </c>
      <c r="B24" s="72">
        <v>1</v>
      </c>
      <c r="C24" s="71">
        <v>1.9</v>
      </c>
      <c r="D24" s="70">
        <f t="shared" ref="D24:X24" si="13">D8*43560/86400/28</f>
        <v>2.4263020833333333</v>
      </c>
      <c r="E24" s="67">
        <f t="shared" si="13"/>
        <v>1.678213376681547</v>
      </c>
      <c r="F24" s="67">
        <f t="shared" si="13"/>
        <v>1.6500654761904763</v>
      </c>
      <c r="G24" s="66">
        <f t="shared" si="13"/>
        <v>2.4376008184523807</v>
      </c>
      <c r="H24" s="65">
        <f t="shared" si="13"/>
        <v>0.78753534226190458</v>
      </c>
      <c r="I24" s="64">
        <f t="shared" si="13"/>
        <v>0.75938744177083384</v>
      </c>
      <c r="J24" s="69">
        <f t="shared" si="13"/>
        <v>1.1298735119047578E-2</v>
      </c>
      <c r="K24" s="70">
        <f t="shared" si="13"/>
        <v>2.1217013888888889</v>
      </c>
      <c r="L24" s="67">
        <f t="shared" si="13"/>
        <v>2.0810378338095239</v>
      </c>
      <c r="M24" s="67">
        <f t="shared" si="13"/>
        <v>2.0834087301587298</v>
      </c>
      <c r="N24" s="66">
        <f t="shared" si="13"/>
        <v>2.1411628224206352</v>
      </c>
      <c r="O24" s="65">
        <f t="shared" si="13"/>
        <v>5.7754092261904942E-2</v>
      </c>
      <c r="P24" s="64">
        <f t="shared" si="13"/>
        <v>6.0124988611111173E-2</v>
      </c>
      <c r="Q24" s="69">
        <f t="shared" si="13"/>
        <v>1.9461433531746248E-2</v>
      </c>
      <c r="R24" s="68">
        <f t="shared" si="13"/>
        <v>1.940141369047619</v>
      </c>
      <c r="S24" s="67">
        <f t="shared" si="13"/>
        <v>1.634999114375</v>
      </c>
      <c r="T24" s="67">
        <f t="shared" si="13"/>
        <v>2.300080357142857</v>
      </c>
      <c r="U24" s="66">
        <f t="shared" si="13"/>
        <v>1.9566168154761905</v>
      </c>
      <c r="V24" s="65">
        <f t="shared" si="13"/>
        <v>-0.34346354166666648</v>
      </c>
      <c r="W24" s="64">
        <f t="shared" si="13"/>
        <v>0.32161770110119065</v>
      </c>
      <c r="X24" s="63">
        <f t="shared" si="13"/>
        <v>1.6475446428571541E-2</v>
      </c>
    </row>
    <row r="25" spans="1:24" x14ac:dyDescent="0.2">
      <c r="A25" s="84" t="s">
        <v>20</v>
      </c>
      <c r="B25" s="83">
        <v>1</v>
      </c>
      <c r="C25" s="82">
        <v>2.2999999999999998</v>
      </c>
      <c r="D25" s="81">
        <f t="shared" ref="D25:X25" si="14">D9*43560/86400/31</f>
        <v>2.8826948924731179</v>
      </c>
      <c r="E25" s="78">
        <f t="shared" si="14"/>
        <v>1.6769883389426525</v>
      </c>
      <c r="F25" s="78">
        <f t="shared" si="14"/>
        <v>1.3250231854838708</v>
      </c>
      <c r="G25" s="77">
        <f t="shared" si="14"/>
        <v>2.8593568548387096</v>
      </c>
      <c r="H25" s="76">
        <f t="shared" si="14"/>
        <v>1.5343336693548388</v>
      </c>
      <c r="I25" s="75">
        <f t="shared" si="14"/>
        <v>1.1823685158960573</v>
      </c>
      <c r="J25" s="80">
        <f t="shared" si="14"/>
        <v>-2.3338037634408639E-2</v>
      </c>
      <c r="K25" s="81">
        <f t="shared" si="14"/>
        <v>2.4435819892473116</v>
      </c>
      <c r="L25" s="78">
        <f t="shared" si="14"/>
        <v>2.0132540414516131</v>
      </c>
      <c r="M25" s="78">
        <f t="shared" si="14"/>
        <v>1.2457795698924732</v>
      </c>
      <c r="N25" s="77">
        <f t="shared" si="14"/>
        <v>2.4556575940860212</v>
      </c>
      <c r="O25" s="76">
        <f t="shared" si="14"/>
        <v>1.2098780241935481</v>
      </c>
      <c r="P25" s="75">
        <f t="shared" si="14"/>
        <v>0.44240355263440811</v>
      </c>
      <c r="Q25" s="80">
        <f t="shared" si="14"/>
        <v>1.2075604838709328E-2</v>
      </c>
      <c r="R25" s="79">
        <f t="shared" si="14"/>
        <v>2.3419354838709676</v>
      </c>
      <c r="S25" s="78">
        <f t="shared" si="14"/>
        <v>1.5262357324283153</v>
      </c>
      <c r="T25" s="78">
        <f t="shared" si="14"/>
        <v>1.3250231854838708</v>
      </c>
      <c r="U25" s="77">
        <f t="shared" si="14"/>
        <v>2.3527913306451613</v>
      </c>
      <c r="V25" s="76">
        <f t="shared" si="14"/>
        <v>1.0277681451612903</v>
      </c>
      <c r="W25" s="75">
        <f t="shared" si="14"/>
        <v>0.82655559821684577</v>
      </c>
      <c r="X25" s="74">
        <f t="shared" si="14"/>
        <v>1.0855846774193382E-2</v>
      </c>
    </row>
    <row r="26" spans="1:24" x14ac:dyDescent="0.2">
      <c r="A26" s="61" t="s">
        <v>19</v>
      </c>
      <c r="B26" s="60">
        <v>1</v>
      </c>
      <c r="C26" s="59">
        <v>4.3</v>
      </c>
      <c r="D26" s="58">
        <f t="shared" ref="D26:X26" si="15">D10*43560/86400/30</f>
        <v>5.9323611111111108</v>
      </c>
      <c r="E26" s="55">
        <f t="shared" si="15"/>
        <v>1.738999058041667</v>
      </c>
      <c r="F26" s="55">
        <f t="shared" si="15"/>
        <v>1.1999586805555558</v>
      </c>
      <c r="G26" s="54">
        <f t="shared" si="15"/>
        <v>4.3000375000000002</v>
      </c>
      <c r="H26" s="53">
        <f t="shared" si="15"/>
        <v>3.1000788194444442</v>
      </c>
      <c r="I26" s="52">
        <f t="shared" si="15"/>
        <v>2.561038441958333</v>
      </c>
      <c r="J26" s="57">
        <f t="shared" si="15"/>
        <v>-1.632323611111111</v>
      </c>
      <c r="K26" s="58">
        <f t="shared" si="15"/>
        <v>4.9688425925925923</v>
      </c>
      <c r="L26" s="55">
        <f t="shared" si="15"/>
        <v>1.7263627012500002</v>
      </c>
      <c r="M26" s="55">
        <f t="shared" si="15"/>
        <v>1.133282638888889</v>
      </c>
      <c r="N26" s="54">
        <f t="shared" si="15"/>
        <v>4.1992601851851852</v>
      </c>
      <c r="O26" s="53">
        <f t="shared" si="15"/>
        <v>3.0659775462962964</v>
      </c>
      <c r="P26" s="52">
        <f t="shared" si="15"/>
        <v>2.4728974839351849</v>
      </c>
      <c r="Q26" s="57">
        <f t="shared" si="15"/>
        <v>-0.76958240740740769</v>
      </c>
      <c r="R26" s="56">
        <f t="shared" si="15"/>
        <v>6.865069444444444</v>
      </c>
      <c r="S26" s="55">
        <f t="shared" si="15"/>
        <v>1.315388176386574</v>
      </c>
      <c r="T26" s="55">
        <f t="shared" si="15"/>
        <v>1.3999868055555558</v>
      </c>
      <c r="U26" s="54">
        <f t="shared" si="15"/>
        <v>5.790732291666667</v>
      </c>
      <c r="V26" s="53">
        <f t="shared" si="15"/>
        <v>4.3907454861111113</v>
      </c>
      <c r="W26" s="52">
        <f t="shared" si="15"/>
        <v>4.4753441152800928</v>
      </c>
      <c r="X26" s="51">
        <f t="shared" si="15"/>
        <v>-1.0743371527777781</v>
      </c>
    </row>
    <row r="27" spans="1:24" x14ac:dyDescent="0.2">
      <c r="A27" s="73" t="s">
        <v>18</v>
      </c>
      <c r="B27" s="72">
        <v>1</v>
      </c>
      <c r="C27" s="71">
        <v>9.3000000000000007</v>
      </c>
      <c r="D27" s="70">
        <f t="shared" ref="D27:X27" si="16">D11*43560/86400/31</f>
        <v>15.377083333333335</v>
      </c>
      <c r="E27" s="67">
        <f t="shared" si="16"/>
        <v>2.5594609792159497</v>
      </c>
      <c r="F27" s="67">
        <f t="shared" si="16"/>
        <v>1.0000389784946235</v>
      </c>
      <c r="G27" s="66">
        <f t="shared" si="16"/>
        <v>12.954237231182798</v>
      </c>
      <c r="H27" s="65">
        <f t="shared" si="16"/>
        <v>11.954198252688174</v>
      </c>
      <c r="I27" s="64">
        <f t="shared" si="16"/>
        <v>10.394776251966848</v>
      </c>
      <c r="J27" s="69">
        <f t="shared" si="16"/>
        <v>-2.4228461021505359</v>
      </c>
      <c r="K27" s="70">
        <f t="shared" si="16"/>
        <v>15.961211917562723</v>
      </c>
      <c r="L27" s="67">
        <f t="shared" si="16"/>
        <v>1.7987087031182796</v>
      </c>
      <c r="M27" s="67">
        <f t="shared" si="16"/>
        <v>1.0000389784946235</v>
      </c>
      <c r="N27" s="66">
        <f t="shared" si="16"/>
        <v>12.569810147849463</v>
      </c>
      <c r="O27" s="65">
        <f t="shared" si="16"/>
        <v>11.569771169354839</v>
      </c>
      <c r="P27" s="64">
        <f t="shared" si="16"/>
        <v>10.771101444731183</v>
      </c>
      <c r="Q27" s="69">
        <f t="shared" si="16"/>
        <v>-3.3914017697132626</v>
      </c>
      <c r="R27" s="68">
        <f t="shared" si="16"/>
        <v>14.043481182795698</v>
      </c>
      <c r="S27" s="67">
        <f t="shared" si="16"/>
        <v>1.5489238921818997</v>
      </c>
      <c r="T27" s="67">
        <f t="shared" si="16"/>
        <v>1.0000389784946235</v>
      </c>
      <c r="U27" s="66">
        <f t="shared" si="16"/>
        <v>10.338425403225806</v>
      </c>
      <c r="V27" s="65">
        <f t="shared" si="16"/>
        <v>9.3383864247311816</v>
      </c>
      <c r="W27" s="64">
        <f t="shared" si="16"/>
        <v>8.7895015110439054</v>
      </c>
      <c r="X27" s="63">
        <f t="shared" si="16"/>
        <v>-3.7050557795698933</v>
      </c>
    </row>
    <row r="28" spans="1:24" x14ac:dyDescent="0.2">
      <c r="A28" s="73" t="s">
        <v>17</v>
      </c>
      <c r="B28" s="72">
        <v>1</v>
      </c>
      <c r="C28" s="71">
        <v>8.5</v>
      </c>
      <c r="D28" s="70">
        <f t="shared" ref="D28:X28" si="17">D12*43560/86400/30</f>
        <v>27.535902777777778</v>
      </c>
      <c r="E28" s="67">
        <f t="shared" si="17"/>
        <v>3.9137756578148148</v>
      </c>
      <c r="F28" s="67">
        <f t="shared" si="17"/>
        <v>3.1678052083333337</v>
      </c>
      <c r="G28" s="66">
        <f t="shared" si="17"/>
        <v>24.471493749999997</v>
      </c>
      <c r="H28" s="65">
        <f t="shared" si="17"/>
        <v>21.303688541666666</v>
      </c>
      <c r="I28" s="64">
        <f t="shared" si="17"/>
        <v>20.557718092185187</v>
      </c>
      <c r="J28" s="69">
        <f t="shared" si="17"/>
        <v>-3.0644090277777782</v>
      </c>
      <c r="K28" s="70">
        <f t="shared" si="17"/>
        <v>21.663761574074076</v>
      </c>
      <c r="L28" s="67">
        <f t="shared" si="17"/>
        <v>2.6285743337638894</v>
      </c>
      <c r="M28" s="67">
        <f t="shared" si="17"/>
        <v>2.699938541666667</v>
      </c>
      <c r="N28" s="66">
        <f t="shared" si="17"/>
        <v>11.875967939814815</v>
      </c>
      <c r="O28" s="65">
        <f t="shared" si="17"/>
        <v>9.1760293981481489</v>
      </c>
      <c r="P28" s="64">
        <f t="shared" si="17"/>
        <v>9.2473936060509274</v>
      </c>
      <c r="Q28" s="69">
        <f t="shared" si="17"/>
        <v>-9.7877936342592591</v>
      </c>
      <c r="R28" s="68">
        <f t="shared" si="17"/>
        <v>12.398298611111111</v>
      </c>
      <c r="S28" s="67">
        <f t="shared" si="17"/>
        <v>1.9232211804768515</v>
      </c>
      <c r="T28" s="67">
        <f t="shared" si="17"/>
        <v>0.99993055555555554</v>
      </c>
      <c r="U28" s="66">
        <f t="shared" si="17"/>
        <v>10.536411111111111</v>
      </c>
      <c r="V28" s="65">
        <f t="shared" si="17"/>
        <v>9.5364805555555563</v>
      </c>
      <c r="W28" s="64">
        <f t="shared" si="17"/>
        <v>8.6131899306342596</v>
      </c>
      <c r="X28" s="63">
        <f t="shared" si="17"/>
        <v>-1.8618874999999993</v>
      </c>
    </row>
    <row r="29" spans="1:24" x14ac:dyDescent="0.2">
      <c r="A29" s="73" t="s">
        <v>16</v>
      </c>
      <c r="B29" s="72">
        <v>1</v>
      </c>
      <c r="C29" s="71">
        <v>1.7</v>
      </c>
      <c r="D29" s="70">
        <f t="shared" ref="D29:X29" si="18">D13*43560/86400/31</f>
        <v>17.743413978494623</v>
      </c>
      <c r="E29" s="67">
        <f t="shared" si="18"/>
        <v>2.8669876943593193</v>
      </c>
      <c r="F29" s="67">
        <f t="shared" si="18"/>
        <v>1.0000389784946235</v>
      </c>
      <c r="G29" s="66">
        <f t="shared" si="18"/>
        <v>14.657832661290323</v>
      </c>
      <c r="H29" s="65">
        <f t="shared" si="18"/>
        <v>13.657793682795701</v>
      </c>
      <c r="I29" s="64">
        <f t="shared" si="18"/>
        <v>11.790844966931003</v>
      </c>
      <c r="J29" s="69">
        <f t="shared" si="18"/>
        <v>-3.0855813172043014</v>
      </c>
      <c r="K29" s="70">
        <f t="shared" si="18"/>
        <v>10.56717069892473</v>
      </c>
      <c r="L29" s="67">
        <f t="shared" si="18"/>
        <v>2.8553063712634406</v>
      </c>
      <c r="M29" s="67">
        <f t="shared" si="18"/>
        <v>1.4926043906810034</v>
      </c>
      <c r="N29" s="66">
        <f t="shared" si="18"/>
        <v>4.9832809139784953</v>
      </c>
      <c r="O29" s="65">
        <f t="shared" si="18"/>
        <v>3.4906765232974917</v>
      </c>
      <c r="P29" s="64">
        <f t="shared" si="18"/>
        <v>2.1279745427150543</v>
      </c>
      <c r="Q29" s="69">
        <f t="shared" si="18"/>
        <v>-5.5838897849462352</v>
      </c>
      <c r="R29" s="68">
        <f t="shared" si="18"/>
        <v>5.3750672043010752</v>
      </c>
      <c r="S29" s="67">
        <f t="shared" si="18"/>
        <v>1.837310832746416</v>
      </c>
      <c r="T29" s="67">
        <f t="shared" si="18"/>
        <v>1.0000389784946235</v>
      </c>
      <c r="U29" s="66">
        <f t="shared" si="18"/>
        <v>1.7000174731182796</v>
      </c>
      <c r="V29" s="65">
        <f t="shared" si="18"/>
        <v>0.69997849462365591</v>
      </c>
      <c r="W29" s="64">
        <f t="shared" si="18"/>
        <v>-0.13729335962813641</v>
      </c>
      <c r="X29" s="63">
        <f t="shared" si="18"/>
        <v>-3.6750497311827952</v>
      </c>
    </row>
    <row r="30" spans="1:24" x14ac:dyDescent="0.2">
      <c r="A30" s="73" t="s">
        <v>15</v>
      </c>
      <c r="B30" s="72">
        <v>1</v>
      </c>
      <c r="C30" s="71">
        <v>1</v>
      </c>
      <c r="D30" s="70">
        <f t="shared" ref="D30:X30" si="19">D14*43560/86400/31</f>
        <v>6.3508736559139782</v>
      </c>
      <c r="E30" s="67">
        <f t="shared" si="19"/>
        <v>1.7123646638664873</v>
      </c>
      <c r="F30" s="67">
        <f t="shared" si="19"/>
        <v>1.0000389784946235</v>
      </c>
      <c r="G30" s="66">
        <f t="shared" si="19"/>
        <v>1.0000389784946235</v>
      </c>
      <c r="H30" s="65">
        <f t="shared" si="19"/>
        <v>0</v>
      </c>
      <c r="I30" s="64">
        <f t="shared" si="19"/>
        <v>-0.71232568537186336</v>
      </c>
      <c r="J30" s="69">
        <f t="shared" si="19"/>
        <v>-5.3508346774193551</v>
      </c>
      <c r="K30" s="70">
        <f t="shared" si="19"/>
        <v>4.475156810035843</v>
      </c>
      <c r="L30" s="67">
        <f t="shared" si="19"/>
        <v>2.1143390306854837</v>
      </c>
      <c r="M30" s="67">
        <f t="shared" si="19"/>
        <v>1.0000389784946235</v>
      </c>
      <c r="N30" s="66">
        <f t="shared" si="19"/>
        <v>1.5893447580645161</v>
      </c>
      <c r="O30" s="65">
        <f t="shared" si="19"/>
        <v>0.5893057795698925</v>
      </c>
      <c r="P30" s="64">
        <f t="shared" si="19"/>
        <v>-0.52499427262096754</v>
      </c>
      <c r="Q30" s="69">
        <f t="shared" si="19"/>
        <v>-2.8858120519713264</v>
      </c>
      <c r="R30" s="68">
        <f t="shared" si="19"/>
        <v>3.0168682795698922</v>
      </c>
      <c r="S30" s="67">
        <f t="shared" si="19"/>
        <v>1.4308594400044803</v>
      </c>
      <c r="T30" s="67">
        <f t="shared" si="19"/>
        <v>1.0000389784946235</v>
      </c>
      <c r="U30" s="66">
        <f t="shared" si="19"/>
        <v>1.0000389784946235</v>
      </c>
      <c r="V30" s="65">
        <f t="shared" si="19"/>
        <v>0</v>
      </c>
      <c r="W30" s="64">
        <f t="shared" si="19"/>
        <v>-0.43082046150985664</v>
      </c>
      <c r="X30" s="63">
        <f t="shared" si="19"/>
        <v>-2.0168293010752687</v>
      </c>
    </row>
    <row r="31" spans="1:24" x14ac:dyDescent="0.2">
      <c r="A31" s="50" t="s">
        <v>14</v>
      </c>
      <c r="B31" s="49">
        <v>1</v>
      </c>
      <c r="C31" s="48">
        <v>0.5</v>
      </c>
      <c r="D31" s="47">
        <f t="shared" ref="D31:X31" si="20">D15*43560/86400/30</f>
        <v>3.9535069444444444</v>
      </c>
      <c r="E31" s="44">
        <f t="shared" si="20"/>
        <v>1.487332527694444</v>
      </c>
      <c r="F31" s="44">
        <f t="shared" si="20"/>
        <v>0.99993055555555554</v>
      </c>
      <c r="G31" s="43">
        <f t="shared" si="20"/>
        <v>0.49996527777777777</v>
      </c>
      <c r="H31" s="42">
        <f t="shared" si="20"/>
        <v>-0.49996527777777777</v>
      </c>
      <c r="I31" s="41">
        <f t="shared" si="20"/>
        <v>-0.98736724991666625</v>
      </c>
      <c r="J31" s="46">
        <f t="shared" si="20"/>
        <v>-3.4535416666666667</v>
      </c>
      <c r="K31" s="47">
        <f t="shared" si="20"/>
        <v>3.5081597222222225</v>
      </c>
      <c r="L31" s="44">
        <f t="shared" si="20"/>
        <v>1.342847757472222</v>
      </c>
      <c r="M31" s="44">
        <f t="shared" si="20"/>
        <v>0.99993055555555554</v>
      </c>
      <c r="N31" s="43">
        <f t="shared" si="20"/>
        <v>1.3116456018518516</v>
      </c>
      <c r="O31" s="42">
        <f t="shared" si="20"/>
        <v>0.31171504629629626</v>
      </c>
      <c r="P31" s="41">
        <f t="shared" si="20"/>
        <v>-3.1202155620370202E-2</v>
      </c>
      <c r="Q31" s="46">
        <f t="shared" si="20"/>
        <v>-2.1965141203703706</v>
      </c>
      <c r="R31" s="45">
        <f t="shared" si="20"/>
        <v>2.4704166666666665</v>
      </c>
      <c r="S31" s="44">
        <f t="shared" si="20"/>
        <v>1.4033325731944439</v>
      </c>
      <c r="T31" s="44">
        <f t="shared" si="20"/>
        <v>0.99993055555555554</v>
      </c>
      <c r="U31" s="43">
        <f t="shared" si="20"/>
        <v>0.49996527777777777</v>
      </c>
      <c r="V31" s="42">
        <f t="shared" si="20"/>
        <v>-0.49996527777777777</v>
      </c>
      <c r="W31" s="41">
        <f t="shared" si="20"/>
        <v>-0.90336729541666616</v>
      </c>
      <c r="X31" s="40">
        <f t="shared" si="20"/>
        <v>-1.970451388888889</v>
      </c>
    </row>
    <row r="32" spans="1:24" x14ac:dyDescent="0.2">
      <c r="A32" s="62" t="s">
        <v>13</v>
      </c>
      <c r="B32" s="27">
        <v>1</v>
      </c>
      <c r="C32" s="26">
        <v>0.5</v>
      </c>
      <c r="D32" s="25">
        <f t="shared" ref="D32:X32" si="21">D16*43560/86400/31</f>
        <v>3.3096102150537634</v>
      </c>
      <c r="E32" s="22">
        <f t="shared" si="21"/>
        <v>1.4245153574193548</v>
      </c>
      <c r="F32" s="22">
        <f t="shared" si="21"/>
        <v>1.0000389784946235</v>
      </c>
      <c r="G32" s="21">
        <f t="shared" si="21"/>
        <v>1.2908293010752689</v>
      </c>
      <c r="H32" s="20">
        <f t="shared" si="21"/>
        <v>0.29079032258064524</v>
      </c>
      <c r="I32" s="19">
        <f t="shared" si="21"/>
        <v>-0.13368605634408598</v>
      </c>
      <c r="J32" s="24">
        <f t="shared" si="21"/>
        <v>-2.0187809139784947</v>
      </c>
      <c r="K32" s="25">
        <f t="shared" si="21"/>
        <v>3.1198700716845877</v>
      </c>
      <c r="L32" s="22">
        <f t="shared" si="21"/>
        <v>1.8701749400672039</v>
      </c>
      <c r="M32" s="22">
        <f t="shared" si="21"/>
        <v>1.0000389784946235</v>
      </c>
      <c r="N32" s="21">
        <f t="shared" si="21"/>
        <v>2.0792538082437266</v>
      </c>
      <c r="O32" s="20">
        <f t="shared" si="21"/>
        <v>1.0792148297491033</v>
      </c>
      <c r="P32" s="19">
        <f t="shared" si="21"/>
        <v>0.20907886817652313</v>
      </c>
      <c r="Q32" s="24">
        <f t="shared" si="21"/>
        <v>-1.0406162634408609</v>
      </c>
      <c r="R32" s="23">
        <f t="shared" si="21"/>
        <v>2.3988575268817205</v>
      </c>
      <c r="S32" s="22">
        <f t="shared" si="21"/>
        <v>1.3499992687499998</v>
      </c>
      <c r="T32" s="22">
        <f t="shared" si="21"/>
        <v>1.0000389784946235</v>
      </c>
      <c r="U32" s="21">
        <f t="shared" si="21"/>
        <v>0.49993817204301072</v>
      </c>
      <c r="V32" s="20">
        <f t="shared" si="21"/>
        <v>-0.50010080645161303</v>
      </c>
      <c r="W32" s="19">
        <f t="shared" si="21"/>
        <v>-0.85006109670698937</v>
      </c>
      <c r="X32" s="18">
        <f t="shared" si="21"/>
        <v>-1.89891935483871</v>
      </c>
    </row>
    <row r="33" spans="1:24" x14ac:dyDescent="0.2">
      <c r="A33" s="61" t="s">
        <v>12</v>
      </c>
      <c r="B33" s="60">
        <v>1</v>
      </c>
      <c r="C33" s="59">
        <v>0.5</v>
      </c>
      <c r="D33" s="58">
        <f t="shared" ref="D33:X33" si="22">D17*43560/86400/30</f>
        <v>3.5585763888888886</v>
      </c>
      <c r="E33" s="55">
        <f t="shared" si="22"/>
        <v>1.7924434735370376</v>
      </c>
      <c r="F33" s="55">
        <f t="shared" si="22"/>
        <v>0.99993055555555554</v>
      </c>
      <c r="G33" s="54">
        <f t="shared" si="22"/>
        <v>3.1741493055555554</v>
      </c>
      <c r="H33" s="53">
        <f t="shared" si="22"/>
        <v>2.1742187500000001</v>
      </c>
      <c r="I33" s="52">
        <f t="shared" si="22"/>
        <v>1.3817058320185178</v>
      </c>
      <c r="J33" s="57">
        <f t="shared" si="22"/>
        <v>-0.38442708333333336</v>
      </c>
      <c r="K33" s="58">
        <f t="shared" si="22"/>
        <v>3.2322685185185183</v>
      </c>
      <c r="L33" s="55">
        <f t="shared" si="22"/>
        <v>2.1023928005972219</v>
      </c>
      <c r="M33" s="55">
        <f t="shared" si="22"/>
        <v>0.99993055555555554</v>
      </c>
      <c r="N33" s="54">
        <f t="shared" si="22"/>
        <v>3.2670000000000003</v>
      </c>
      <c r="O33" s="53">
        <f t="shared" si="22"/>
        <v>2.2670694444444446</v>
      </c>
      <c r="P33" s="52">
        <f t="shared" si="22"/>
        <v>1.1646071994027778</v>
      </c>
      <c r="Q33" s="57">
        <f t="shared" si="22"/>
        <v>3.4731481481481419E-2</v>
      </c>
      <c r="R33" s="56">
        <f t="shared" si="22"/>
        <v>2.3947916666666669</v>
      </c>
      <c r="S33" s="55">
        <f t="shared" si="22"/>
        <v>1.6876657525138881</v>
      </c>
      <c r="T33" s="55">
        <f t="shared" si="22"/>
        <v>0.99993055555555554</v>
      </c>
      <c r="U33" s="54">
        <f t="shared" si="22"/>
        <v>0.76120763888888876</v>
      </c>
      <c r="V33" s="53">
        <f t="shared" si="22"/>
        <v>-0.23872291666666676</v>
      </c>
      <c r="W33" s="52">
        <f t="shared" si="22"/>
        <v>-0.92645811362499941</v>
      </c>
      <c r="X33" s="51">
        <f t="shared" si="22"/>
        <v>-1.6335840277777782</v>
      </c>
    </row>
    <row r="34" spans="1:24" ht="13.5" thickBot="1" x14ac:dyDescent="0.25">
      <c r="A34" s="50" t="s">
        <v>11</v>
      </c>
      <c r="B34" s="49">
        <v>1</v>
      </c>
      <c r="C34" s="48">
        <v>0.5</v>
      </c>
      <c r="D34" s="47">
        <f t="shared" ref="D34:X34" si="23">D18*43560/86400/31</f>
        <v>2.6956653225806453</v>
      </c>
      <c r="E34" s="44">
        <f t="shared" si="23"/>
        <v>1.7541925981989253</v>
      </c>
      <c r="F34" s="44">
        <f t="shared" si="23"/>
        <v>1.0000389784946235</v>
      </c>
      <c r="G34" s="43">
        <f t="shared" si="23"/>
        <v>2.7232318548387098</v>
      </c>
      <c r="H34" s="42">
        <f t="shared" si="23"/>
        <v>1.7231928763440856</v>
      </c>
      <c r="I34" s="41">
        <f t="shared" si="23"/>
        <v>0.9690392566397843</v>
      </c>
      <c r="J34" s="46">
        <f t="shared" si="23"/>
        <v>2.7566532258064404E-2</v>
      </c>
      <c r="K34" s="47">
        <f t="shared" si="23"/>
        <v>2.684823028673835</v>
      </c>
      <c r="L34" s="44">
        <f t="shared" si="23"/>
        <v>1.8098230665994621</v>
      </c>
      <c r="M34" s="44">
        <f t="shared" si="23"/>
        <v>1.0870212813620073</v>
      </c>
      <c r="N34" s="43">
        <f t="shared" si="23"/>
        <v>2.7122811379928318</v>
      </c>
      <c r="O34" s="42">
        <f t="shared" si="23"/>
        <v>1.6252598566308245</v>
      </c>
      <c r="P34" s="41">
        <f t="shared" si="23"/>
        <v>0.90245807139336942</v>
      </c>
      <c r="Q34" s="46">
        <f t="shared" si="23"/>
        <v>2.7458109318996407E-2</v>
      </c>
      <c r="R34" s="45">
        <f t="shared" si="23"/>
        <v>2.114247311827957</v>
      </c>
      <c r="S34" s="44">
        <f t="shared" si="23"/>
        <v>1.611719557092294</v>
      </c>
      <c r="T34" s="44">
        <f t="shared" si="23"/>
        <v>1.0000389784946235</v>
      </c>
      <c r="U34" s="43">
        <f t="shared" si="23"/>
        <v>2.1371787634408599</v>
      </c>
      <c r="V34" s="42">
        <f t="shared" si="23"/>
        <v>1.1371397849462364</v>
      </c>
      <c r="W34" s="41">
        <f t="shared" si="23"/>
        <v>0.52545920634856602</v>
      </c>
      <c r="X34" s="40">
        <f t="shared" si="23"/>
        <v>2.2931451612903171E-2</v>
      </c>
    </row>
    <row r="35" spans="1:24" x14ac:dyDescent="0.2">
      <c r="A35" s="39" t="s">
        <v>10</v>
      </c>
      <c r="B35" s="38">
        <f>AVERAGE(B23:B34)</f>
        <v>1</v>
      </c>
      <c r="C35" s="37">
        <f>AVERAGE(C23:C34)</f>
        <v>2.7416666666666667</v>
      </c>
      <c r="D35" s="36">
        <f t="shared" ref="D35:X35" si="24">D19*43560/86400/365</f>
        <v>7.9136900684931506</v>
      </c>
      <c r="E35" s="33">
        <f t="shared" si="24"/>
        <v>2.0271221896461191</v>
      </c>
      <c r="F35" s="33">
        <f t="shared" si="24"/>
        <v>1.3301125285388127</v>
      </c>
      <c r="G35" s="32">
        <f t="shared" si="24"/>
        <v>6.1208423230593603</v>
      </c>
      <c r="H35" s="31">
        <f t="shared" si="24"/>
        <v>4.7907297945205478</v>
      </c>
      <c r="I35" s="30">
        <f t="shared" si="24"/>
        <v>4.0937201334132416</v>
      </c>
      <c r="J35" s="35">
        <f t="shared" si="24"/>
        <v>-1.7928477454337897</v>
      </c>
      <c r="K35" s="36">
        <f t="shared" si="24"/>
        <v>6.4138517884322672</v>
      </c>
      <c r="L35" s="33">
        <f t="shared" si="24"/>
        <v>2.0325842041221458</v>
      </c>
      <c r="M35" s="33">
        <f t="shared" si="24"/>
        <v>1.3145075342465753</v>
      </c>
      <c r="N35" s="32">
        <f t="shared" si="24"/>
        <v>4.2795001902587506</v>
      </c>
      <c r="O35" s="31">
        <f t="shared" si="24"/>
        <v>2.9649926560121771</v>
      </c>
      <c r="P35" s="30">
        <f t="shared" si="24"/>
        <v>2.2469159861366057</v>
      </c>
      <c r="Q35" s="35">
        <f t="shared" si="24"/>
        <v>-2.1343515981735157</v>
      </c>
      <c r="R35" s="34">
        <f t="shared" si="24"/>
        <v>4.7923458904109584</v>
      </c>
      <c r="S35" s="33">
        <f t="shared" si="24"/>
        <v>1.5691270039370242</v>
      </c>
      <c r="T35" s="33">
        <f t="shared" si="24"/>
        <v>1.1602152682648401</v>
      </c>
      <c r="U35" s="32">
        <f t="shared" si="24"/>
        <v>3.3012349885844743</v>
      </c>
      <c r="V35" s="31">
        <f t="shared" si="24"/>
        <v>2.1410197203196346</v>
      </c>
      <c r="W35" s="30">
        <f t="shared" si="24"/>
        <v>1.7321079846474507</v>
      </c>
      <c r="X35" s="29">
        <f t="shared" si="24"/>
        <v>-1.4911109018264836</v>
      </c>
    </row>
    <row r="36" spans="1:24" x14ac:dyDescent="0.2">
      <c r="A36" s="28" t="s">
        <v>9</v>
      </c>
      <c r="B36" s="27">
        <f>AVERAGE(B26:B31)</f>
        <v>1</v>
      </c>
      <c r="C36" s="26">
        <f>AVERAGE(C26:C31)</f>
        <v>4.2166666666666668</v>
      </c>
      <c r="D36" s="25">
        <f t="shared" ref="D36:X36" si="25">D20*43560/86400/183</f>
        <v>12.821123633879781</v>
      </c>
      <c r="E36" s="22">
        <f t="shared" si="25"/>
        <v>2.3798165615695206</v>
      </c>
      <c r="F36" s="22">
        <f t="shared" si="25"/>
        <v>1.3881664389799635</v>
      </c>
      <c r="G36" s="21">
        <f t="shared" si="25"/>
        <v>9.6454659608378872</v>
      </c>
      <c r="H36" s="20">
        <f t="shared" si="25"/>
        <v>8.2572995218579237</v>
      </c>
      <c r="I36" s="19">
        <f t="shared" si="25"/>
        <v>7.2656493992683666</v>
      </c>
      <c r="J36" s="24">
        <f t="shared" si="25"/>
        <v>-3.1756576730418939</v>
      </c>
      <c r="K36" s="25">
        <f t="shared" si="25"/>
        <v>10.193074529447481</v>
      </c>
      <c r="L36" s="22">
        <f t="shared" si="25"/>
        <v>2.0806148690255011</v>
      </c>
      <c r="M36" s="22">
        <f t="shared" si="25"/>
        <v>1.3839765292956892</v>
      </c>
      <c r="N36" s="21">
        <f t="shared" si="25"/>
        <v>6.093014875531269</v>
      </c>
      <c r="O36" s="20">
        <f t="shared" si="25"/>
        <v>4.7090383462355794</v>
      </c>
      <c r="P36" s="19">
        <f t="shared" si="25"/>
        <v>4.0124000065057679</v>
      </c>
      <c r="Q36" s="24">
        <f t="shared" si="25"/>
        <v>-4.1000596539162109</v>
      </c>
      <c r="R36" s="23">
        <f t="shared" si="25"/>
        <v>7.3634505919854281</v>
      </c>
      <c r="S36" s="22">
        <f t="shared" si="25"/>
        <v>1.5769845738505617</v>
      </c>
      <c r="T36" s="22">
        <f t="shared" si="25"/>
        <v>1.0655686475409836</v>
      </c>
      <c r="U36" s="21">
        <f t="shared" si="25"/>
        <v>4.9672469831511838</v>
      </c>
      <c r="V36" s="20">
        <f t="shared" si="25"/>
        <v>3.9016783356101996</v>
      </c>
      <c r="W36" s="19">
        <f t="shared" si="25"/>
        <v>3.3902624093006222</v>
      </c>
      <c r="X36" s="18">
        <f t="shared" si="25"/>
        <v>-2.3962036088342442</v>
      </c>
    </row>
    <row r="37" spans="1:24" ht="13.5" thickBot="1" x14ac:dyDescent="0.25">
      <c r="A37" s="17" t="s">
        <v>8</v>
      </c>
      <c r="B37" s="16">
        <f>AVERAGE(B32:B34,B23:B25)</f>
        <v>1</v>
      </c>
      <c r="C37" s="15">
        <f>AVERAGE(C32:C34,C23:C25)</f>
        <v>1.2666666666666666</v>
      </c>
      <c r="D37" s="14">
        <f t="shared" ref="D37:X37" si="26">D21*43560/86400/182</f>
        <v>2.9792925824175827</v>
      </c>
      <c r="E37" s="11">
        <f t="shared" si="26"/>
        <v>1.6724899365583028</v>
      </c>
      <c r="F37" s="11">
        <f t="shared" si="26"/>
        <v>1.2717396405677657</v>
      </c>
      <c r="G37" s="10">
        <f t="shared" si="26"/>
        <v>2.5768526213369962</v>
      </c>
      <c r="H37" s="9">
        <f t="shared" si="26"/>
        <v>1.3051129807692305</v>
      </c>
      <c r="I37" s="8">
        <f t="shared" si="26"/>
        <v>0.90436268477869319</v>
      </c>
      <c r="J37" s="13">
        <f t="shared" si="26"/>
        <v>-0.40243996108058611</v>
      </c>
      <c r="K37" s="14">
        <f t="shared" si="26"/>
        <v>2.6138640873015873</v>
      </c>
      <c r="L37" s="11">
        <f t="shared" si="26"/>
        <v>1.9842896344665748</v>
      </c>
      <c r="M37" s="11">
        <f t="shared" si="26"/>
        <v>1.2446568414224664</v>
      </c>
      <c r="N37" s="10">
        <f t="shared" si="26"/>
        <v>2.4560211385836381</v>
      </c>
      <c r="O37" s="9">
        <f t="shared" si="26"/>
        <v>1.211364297161172</v>
      </c>
      <c r="P37" s="8">
        <f t="shared" si="26"/>
        <v>0.47173150411706355</v>
      </c>
      <c r="Q37" s="13">
        <f t="shared" si="26"/>
        <v>-0.15784294871794885</v>
      </c>
      <c r="R37" s="12">
        <f t="shared" si="26"/>
        <v>2.2071142399267401</v>
      </c>
      <c r="S37" s="11">
        <f t="shared" si="26"/>
        <v>1.5612262605624234</v>
      </c>
      <c r="T37" s="11">
        <f t="shared" si="26"/>
        <v>1.2553819253663003</v>
      </c>
      <c r="U37" s="10">
        <f t="shared" si="26"/>
        <v>1.626069081959707</v>
      </c>
      <c r="V37" s="9">
        <f t="shared" si="26"/>
        <v>0.37068715659340651</v>
      </c>
      <c r="W37" s="8">
        <f t="shared" si="26"/>
        <v>6.4842821397283423E-2</v>
      </c>
      <c r="X37" s="7">
        <f t="shared" si="26"/>
        <v>-0.58104515796703293</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'351900'!$A$1</f>
        <v>&lt;SITE CATEGORY: PRIMARY/SECONDARY&gt;</v>
      </c>
      <c r="C1" s="129"/>
      <c r="D1" s="129"/>
      <c r="E1" s="129"/>
      <c r="F1" s="129"/>
      <c r="G1" s="129"/>
      <c r="H1" s="129"/>
      <c r="I1" s="129"/>
      <c r="J1" s="129"/>
      <c r="K1" s="129"/>
      <c r="L1" s="129"/>
      <c r="M1" s="129"/>
      <c r="N1" s="129"/>
      <c r="O1" s="129"/>
    </row>
    <row r="2" spans="2:15" ht="46.5" x14ac:dyDescent="0.35">
      <c r="B2" s="289" t="str">
        <f>'351900'!A2</f>
        <v>HYDROSS MODEL NODE — Middle Crow Creek bl Pablo Feeder Canal (#351900)</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E28" sqref="E28"/>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151</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150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614.87603305785126</v>
      </c>
      <c r="C7" s="93">
        <f>C23/43560*86400*31</f>
        <v>676.36363636363626</v>
      </c>
      <c r="D7" s="92">
        <v>1063</v>
      </c>
      <c r="E7" s="89">
        <v>582.95505613333341</v>
      </c>
      <c r="F7" s="89">
        <v>989.80500000000006</v>
      </c>
      <c r="G7" s="88">
        <v>1063.6875</v>
      </c>
      <c r="H7" s="87">
        <f t="shared" ref="H7:H18" si="0">G7-F7</f>
        <v>73.882499999999936</v>
      </c>
      <c r="I7" s="86">
        <f t="shared" ref="I7:I18" si="1">G7-E7</f>
        <v>480.73244386666659</v>
      </c>
      <c r="J7" s="91">
        <f t="shared" ref="J7:J18" si="2">G7-D7</f>
        <v>0.6875</v>
      </c>
      <c r="K7" s="92">
        <v>736</v>
      </c>
      <c r="L7" s="89">
        <v>434.75859245454552</v>
      </c>
      <c r="M7" s="89">
        <v>711.87333333333333</v>
      </c>
      <c r="N7" s="88">
        <v>737.07749999999999</v>
      </c>
      <c r="O7" s="87">
        <f t="shared" ref="O7:O18" si="3">N7-M7</f>
        <v>25.204166666666652</v>
      </c>
      <c r="P7" s="86">
        <f t="shared" ref="P7:P18" si="4">N7-L7</f>
        <v>302.31890754545446</v>
      </c>
      <c r="Q7" s="91">
        <f t="shared" ref="Q7:Q18" si="5">N7-K7</f>
        <v>1.0774999999999864</v>
      </c>
      <c r="R7" s="90">
        <v>728</v>
      </c>
      <c r="S7" s="89">
        <v>296.84612020000003</v>
      </c>
      <c r="T7" s="89">
        <v>716.82</v>
      </c>
      <c r="U7" s="88">
        <v>728.99</v>
      </c>
      <c r="V7" s="87">
        <f t="shared" ref="V7:V18" si="6">U7-T7</f>
        <v>12.169999999999959</v>
      </c>
      <c r="W7" s="86">
        <f t="shared" ref="W7:W18" si="7">U7-S7</f>
        <v>432.14387979999998</v>
      </c>
      <c r="X7" s="85">
        <f t="shared" ref="X7:X18" si="8">U7-R7</f>
        <v>0.99000000000000909</v>
      </c>
    </row>
    <row r="8" spans="1:25" x14ac:dyDescent="0.2">
      <c r="A8" s="73" t="s">
        <v>21</v>
      </c>
      <c r="B8" s="72">
        <f>B24/43560*86400*28</f>
        <v>555.37190082644634</v>
      </c>
      <c r="C8" s="71">
        <f>C24/43560*86400*28</f>
        <v>610.90909090909088</v>
      </c>
      <c r="D8" s="70">
        <v>784.75</v>
      </c>
      <c r="E8" s="67">
        <v>565.20961120000004</v>
      </c>
      <c r="F8" s="67">
        <v>1217.4925000000001</v>
      </c>
      <c r="G8" s="66">
        <v>785.27250000000004</v>
      </c>
      <c r="H8" s="65">
        <f t="shared" si="0"/>
        <v>-432.22</v>
      </c>
      <c r="I8" s="64">
        <f t="shared" si="1"/>
        <v>220.0628888</v>
      </c>
      <c r="J8" s="69">
        <f t="shared" si="2"/>
        <v>0.52250000000003638</v>
      </c>
      <c r="K8" s="70">
        <v>686.25</v>
      </c>
      <c r="L8" s="67">
        <v>376.91159148181816</v>
      </c>
      <c r="M8" s="67">
        <v>1076.6008333333334</v>
      </c>
      <c r="N8" s="66">
        <v>687.06916666666666</v>
      </c>
      <c r="O8" s="65">
        <f t="shared" si="3"/>
        <v>-389.53166666666675</v>
      </c>
      <c r="P8" s="64">
        <f t="shared" si="4"/>
        <v>310.1575751848485</v>
      </c>
      <c r="Q8" s="69">
        <f t="shared" si="5"/>
        <v>0.8191666666666606</v>
      </c>
      <c r="R8" s="68">
        <v>627.5</v>
      </c>
      <c r="S8" s="67">
        <v>284.8659614</v>
      </c>
      <c r="T8" s="67">
        <v>1002.8074999999999</v>
      </c>
      <c r="U8" s="66">
        <v>628.24499999999989</v>
      </c>
      <c r="V8" s="65">
        <f t="shared" si="6"/>
        <v>-374.5625</v>
      </c>
      <c r="W8" s="64">
        <f t="shared" si="7"/>
        <v>343.37903859999989</v>
      </c>
      <c r="X8" s="63">
        <f t="shared" si="8"/>
        <v>0.74499999999989086</v>
      </c>
    </row>
    <row r="9" spans="1:25" x14ac:dyDescent="0.2">
      <c r="A9" s="84" t="s">
        <v>20</v>
      </c>
      <c r="B9" s="83">
        <f>B25/43560*86400*31</f>
        <v>614.87603305785126</v>
      </c>
      <c r="C9" s="82">
        <f>C25/43560*86400*31</f>
        <v>860.82644628099172</v>
      </c>
      <c r="D9" s="81">
        <v>1033.5</v>
      </c>
      <c r="E9" s="78">
        <v>861.87060753333333</v>
      </c>
      <c r="F9" s="78">
        <v>715.7025000000001</v>
      </c>
      <c r="G9" s="77">
        <v>1006.0650000000001</v>
      </c>
      <c r="H9" s="76">
        <f t="shared" si="0"/>
        <v>290.36249999999995</v>
      </c>
      <c r="I9" s="75">
        <f t="shared" si="1"/>
        <v>144.19439246666673</v>
      </c>
      <c r="J9" s="80">
        <f t="shared" si="2"/>
        <v>-27.434999999999945</v>
      </c>
      <c r="K9" s="81">
        <v>875.41666666666663</v>
      </c>
      <c r="L9" s="78">
        <v>508.7672676181819</v>
      </c>
      <c r="M9" s="78">
        <v>669.02416666666659</v>
      </c>
      <c r="N9" s="77">
        <v>875.99166666666679</v>
      </c>
      <c r="O9" s="76">
        <f t="shared" si="3"/>
        <v>206.9675000000002</v>
      </c>
      <c r="P9" s="75">
        <f t="shared" si="4"/>
        <v>367.22439904848488</v>
      </c>
      <c r="Q9" s="80">
        <f t="shared" si="5"/>
        <v>0.57500000000015916</v>
      </c>
      <c r="R9" s="79">
        <v>837.5</v>
      </c>
      <c r="S9" s="78">
        <v>466.59809436666654</v>
      </c>
      <c r="T9" s="78">
        <v>742.3175</v>
      </c>
      <c r="U9" s="77">
        <v>838.0424999999999</v>
      </c>
      <c r="V9" s="76">
        <f t="shared" si="6"/>
        <v>95.724999999999909</v>
      </c>
      <c r="W9" s="75">
        <f t="shared" si="7"/>
        <v>371.44440563333336</v>
      </c>
      <c r="X9" s="74">
        <f t="shared" si="8"/>
        <v>0.5424999999999045</v>
      </c>
    </row>
    <row r="10" spans="1:25" x14ac:dyDescent="0.2">
      <c r="A10" s="61" t="s">
        <v>19</v>
      </c>
      <c r="B10" s="60">
        <f>B26/43560*86400*30</f>
        <v>595.04132231404958</v>
      </c>
      <c r="C10" s="59">
        <f>C26/43560*86400*30</f>
        <v>1368.595041322314</v>
      </c>
      <c r="D10" s="58">
        <v>2057.25</v>
      </c>
      <c r="E10" s="55">
        <v>1178.5051467666665</v>
      </c>
      <c r="F10" s="55">
        <v>947.57999999999993</v>
      </c>
      <c r="G10" s="54">
        <v>1368.6</v>
      </c>
      <c r="H10" s="53">
        <f t="shared" si="0"/>
        <v>421.02</v>
      </c>
      <c r="I10" s="52">
        <f t="shared" si="1"/>
        <v>190.09485323333342</v>
      </c>
      <c r="J10" s="57">
        <f t="shared" si="2"/>
        <v>-688.65000000000009</v>
      </c>
      <c r="K10" s="58">
        <v>1722.8333333333333</v>
      </c>
      <c r="L10" s="55">
        <v>905.89041839999982</v>
      </c>
      <c r="M10" s="55">
        <v>638.44833333333338</v>
      </c>
      <c r="N10" s="54">
        <v>1350.3383333333334</v>
      </c>
      <c r="O10" s="53">
        <f t="shared" si="3"/>
        <v>711.89</v>
      </c>
      <c r="P10" s="52">
        <f t="shared" si="4"/>
        <v>444.44791493333355</v>
      </c>
      <c r="Q10" s="57">
        <f t="shared" si="5"/>
        <v>-372.49499999999989</v>
      </c>
      <c r="R10" s="56">
        <v>2380.5</v>
      </c>
      <c r="S10" s="55">
        <v>1024.3101889666668</v>
      </c>
      <c r="T10" s="55">
        <v>831.05499999999995</v>
      </c>
      <c r="U10" s="54">
        <v>1804.4349999999999</v>
      </c>
      <c r="V10" s="53">
        <f t="shared" si="6"/>
        <v>973.38</v>
      </c>
      <c r="W10" s="52">
        <f t="shared" si="7"/>
        <v>780.12481103333312</v>
      </c>
      <c r="X10" s="51">
        <f t="shared" si="8"/>
        <v>-576.06500000000005</v>
      </c>
    </row>
    <row r="11" spans="1:25" x14ac:dyDescent="0.2">
      <c r="A11" s="73" t="s">
        <v>18</v>
      </c>
      <c r="B11" s="72">
        <f>B27/43560*86400*31</f>
        <v>614.87603305785126</v>
      </c>
      <c r="C11" s="71">
        <f>C27/43560*86400*31</f>
        <v>3443.3057851239669</v>
      </c>
      <c r="D11" s="70">
        <v>5509.5</v>
      </c>
      <c r="E11" s="67">
        <v>4353.2538403333338</v>
      </c>
      <c r="F11" s="67">
        <v>614.88</v>
      </c>
      <c r="G11" s="66">
        <v>3778.6750000000002</v>
      </c>
      <c r="H11" s="65">
        <f t="shared" si="0"/>
        <v>3163.7950000000001</v>
      </c>
      <c r="I11" s="64">
        <f t="shared" si="1"/>
        <v>-574.57884033333357</v>
      </c>
      <c r="J11" s="69">
        <f t="shared" si="2"/>
        <v>-1730.8249999999998</v>
      </c>
      <c r="K11" s="70">
        <v>5719.083333333333</v>
      </c>
      <c r="L11" s="67">
        <v>1449.9021447636362</v>
      </c>
      <c r="M11" s="67">
        <v>614.88</v>
      </c>
      <c r="N11" s="66">
        <v>4141.1366666666663</v>
      </c>
      <c r="O11" s="65">
        <f t="shared" si="3"/>
        <v>3526.2566666666662</v>
      </c>
      <c r="P11" s="64">
        <f t="shared" si="4"/>
        <v>2691.2345219030303</v>
      </c>
      <c r="Q11" s="69">
        <f t="shared" si="5"/>
        <v>-1577.9466666666667</v>
      </c>
      <c r="R11" s="68">
        <v>5031</v>
      </c>
      <c r="S11" s="67">
        <v>1066.6704966</v>
      </c>
      <c r="T11" s="67">
        <v>614.88</v>
      </c>
      <c r="U11" s="66">
        <v>3770.9624999999996</v>
      </c>
      <c r="V11" s="65">
        <f t="shared" si="6"/>
        <v>3156.0824999999995</v>
      </c>
      <c r="W11" s="64">
        <f t="shared" si="7"/>
        <v>2704.2920033999999</v>
      </c>
      <c r="X11" s="63">
        <f t="shared" si="8"/>
        <v>-1260.0375000000004</v>
      </c>
    </row>
    <row r="12" spans="1:25" x14ac:dyDescent="0.2">
      <c r="A12" s="73" t="s">
        <v>17</v>
      </c>
      <c r="B12" s="72">
        <f>B28/43560*86400*30</f>
        <v>595.04132231404958</v>
      </c>
      <c r="C12" s="71">
        <f>C28/43560*86400*30</f>
        <v>1606.611570247934</v>
      </c>
      <c r="D12" s="70">
        <v>9547.5</v>
      </c>
      <c r="E12" s="67">
        <v>4534.0801886666668</v>
      </c>
      <c r="F12" s="67">
        <v>2045.8600000000001</v>
      </c>
      <c r="G12" s="66">
        <v>7433.9250000000002</v>
      </c>
      <c r="H12" s="65">
        <f t="shared" si="0"/>
        <v>5388.0650000000005</v>
      </c>
      <c r="I12" s="64">
        <f t="shared" si="1"/>
        <v>2899.8448113333334</v>
      </c>
      <c r="J12" s="69">
        <f t="shared" si="2"/>
        <v>-2113.5749999999998</v>
      </c>
      <c r="K12" s="70">
        <v>7512</v>
      </c>
      <c r="L12" s="67">
        <v>1846.1597813636363</v>
      </c>
      <c r="M12" s="67">
        <v>838.91250000000002</v>
      </c>
      <c r="N12" s="66">
        <v>2177.711666666667</v>
      </c>
      <c r="O12" s="65">
        <f t="shared" si="3"/>
        <v>1338.7991666666671</v>
      </c>
      <c r="P12" s="64">
        <f t="shared" si="4"/>
        <v>331.55188530303076</v>
      </c>
      <c r="Q12" s="69">
        <f t="shared" si="5"/>
        <v>-5334.288333333333</v>
      </c>
      <c r="R12" s="68">
        <v>4299.5</v>
      </c>
      <c r="S12" s="67">
        <v>940.24411879999991</v>
      </c>
      <c r="T12" s="67">
        <v>595.04</v>
      </c>
      <c r="U12" s="66">
        <v>1606.61</v>
      </c>
      <c r="V12" s="65">
        <f t="shared" si="6"/>
        <v>1011.5699999999999</v>
      </c>
      <c r="W12" s="64">
        <f t="shared" si="7"/>
        <v>666.36588119999999</v>
      </c>
      <c r="X12" s="63">
        <f t="shared" si="8"/>
        <v>-2692.8900000000003</v>
      </c>
    </row>
    <row r="13" spans="1:25" x14ac:dyDescent="0.2">
      <c r="A13" s="73" t="s">
        <v>16</v>
      </c>
      <c r="B13" s="72">
        <f>B29/43560*86400*31</f>
        <v>614.87603305785126</v>
      </c>
      <c r="C13" s="71">
        <f>C29/43560*86400*31</f>
        <v>676.36363636363626</v>
      </c>
      <c r="D13" s="70">
        <v>6357.5</v>
      </c>
      <c r="E13" s="67">
        <v>2584.0316581666666</v>
      </c>
      <c r="F13" s="67">
        <v>614.88</v>
      </c>
      <c r="G13" s="66">
        <v>4797.6049999999996</v>
      </c>
      <c r="H13" s="65">
        <f t="shared" si="0"/>
        <v>4182.7249999999995</v>
      </c>
      <c r="I13" s="64">
        <f t="shared" si="1"/>
        <v>2213.573341833333</v>
      </c>
      <c r="J13" s="69">
        <f t="shared" si="2"/>
        <v>-1559.8950000000004</v>
      </c>
      <c r="K13" s="70">
        <v>3786.9166666666665</v>
      </c>
      <c r="L13" s="67">
        <v>999.42365098181835</v>
      </c>
      <c r="M13" s="67">
        <v>680.99583333333339</v>
      </c>
      <c r="N13" s="66">
        <v>1178.2308333333333</v>
      </c>
      <c r="O13" s="65">
        <f t="shared" si="3"/>
        <v>497.2349999999999</v>
      </c>
      <c r="P13" s="64">
        <f t="shared" si="4"/>
        <v>178.80718235151494</v>
      </c>
      <c r="Q13" s="69">
        <f t="shared" si="5"/>
        <v>-2608.685833333333</v>
      </c>
      <c r="R13" s="68">
        <v>1925.25</v>
      </c>
      <c r="S13" s="67">
        <v>1330.9083700000003</v>
      </c>
      <c r="T13" s="67">
        <v>614.88</v>
      </c>
      <c r="U13" s="66">
        <v>676.36</v>
      </c>
      <c r="V13" s="65">
        <f t="shared" si="6"/>
        <v>61.480000000000018</v>
      </c>
      <c r="W13" s="64">
        <f t="shared" si="7"/>
        <v>-654.54837000000032</v>
      </c>
      <c r="X13" s="63">
        <f t="shared" si="8"/>
        <v>-1248.8899999999999</v>
      </c>
    </row>
    <row r="14" spans="1:25" x14ac:dyDescent="0.2">
      <c r="A14" s="73" t="s">
        <v>15</v>
      </c>
      <c r="B14" s="72">
        <f>B30/43560*86400*31</f>
        <v>614.87603305785126</v>
      </c>
      <c r="C14" s="71">
        <f>C30/43560*86400*31</f>
        <v>614.87603305785126</v>
      </c>
      <c r="D14" s="70">
        <v>2274.75</v>
      </c>
      <c r="E14" s="67">
        <v>961.81766083333332</v>
      </c>
      <c r="F14" s="67">
        <v>614.88</v>
      </c>
      <c r="G14" s="66">
        <v>614.88</v>
      </c>
      <c r="H14" s="65">
        <f t="shared" si="0"/>
        <v>0</v>
      </c>
      <c r="I14" s="64">
        <f t="shared" si="1"/>
        <v>-346.93766083333333</v>
      </c>
      <c r="J14" s="69">
        <f t="shared" si="2"/>
        <v>-1659.87</v>
      </c>
      <c r="K14" s="70">
        <v>1603.5</v>
      </c>
      <c r="L14" s="67">
        <v>746.7439982181819</v>
      </c>
      <c r="M14" s="67">
        <v>614.88</v>
      </c>
      <c r="N14" s="66">
        <v>722.6925</v>
      </c>
      <c r="O14" s="65">
        <f t="shared" si="3"/>
        <v>107.8125</v>
      </c>
      <c r="P14" s="64">
        <f t="shared" si="4"/>
        <v>-24.051498218181905</v>
      </c>
      <c r="Q14" s="69">
        <f t="shared" si="5"/>
        <v>-880.8075</v>
      </c>
      <c r="R14" s="68">
        <v>1081.25</v>
      </c>
      <c r="S14" s="67">
        <v>1684.6536329333333</v>
      </c>
      <c r="T14" s="67">
        <v>614.88</v>
      </c>
      <c r="U14" s="66">
        <v>614.88</v>
      </c>
      <c r="V14" s="65">
        <f t="shared" si="6"/>
        <v>0</v>
      </c>
      <c r="W14" s="64">
        <f t="shared" si="7"/>
        <v>-1069.7736329333334</v>
      </c>
      <c r="X14" s="63">
        <f t="shared" si="8"/>
        <v>-466.37</v>
      </c>
    </row>
    <row r="15" spans="1:25" x14ac:dyDescent="0.2">
      <c r="A15" s="50" t="s">
        <v>14</v>
      </c>
      <c r="B15" s="49">
        <f>B31/43560*86400*30</f>
        <v>595.04132231404958</v>
      </c>
      <c r="C15" s="48">
        <f>C31/43560*86400*30</f>
        <v>535.53719008264466</v>
      </c>
      <c r="D15" s="47">
        <v>1369.25</v>
      </c>
      <c r="E15" s="44">
        <v>866.95490229999996</v>
      </c>
      <c r="F15" s="44">
        <v>595.04</v>
      </c>
      <c r="G15" s="43">
        <v>535.54</v>
      </c>
      <c r="H15" s="42">
        <f t="shared" si="0"/>
        <v>-59.5</v>
      </c>
      <c r="I15" s="41">
        <f t="shared" si="1"/>
        <v>-331.41490229999999</v>
      </c>
      <c r="J15" s="46">
        <f t="shared" si="2"/>
        <v>-833.71</v>
      </c>
      <c r="K15" s="47">
        <v>1216</v>
      </c>
      <c r="L15" s="44">
        <v>722.37256138181817</v>
      </c>
      <c r="M15" s="44">
        <v>595.04</v>
      </c>
      <c r="N15" s="43">
        <v>736.55749999999989</v>
      </c>
      <c r="O15" s="42">
        <f t="shared" si="3"/>
        <v>141.51749999999993</v>
      </c>
      <c r="P15" s="41">
        <f t="shared" si="4"/>
        <v>14.184938618181718</v>
      </c>
      <c r="Q15" s="46">
        <f t="shared" si="5"/>
        <v>-479.44250000000011</v>
      </c>
      <c r="R15" s="45">
        <v>857.5</v>
      </c>
      <c r="S15" s="44">
        <v>612.80627963333347</v>
      </c>
      <c r="T15" s="44">
        <v>584.41</v>
      </c>
      <c r="U15" s="43">
        <v>535.54</v>
      </c>
      <c r="V15" s="42">
        <f t="shared" si="6"/>
        <v>-48.870000000000005</v>
      </c>
      <c r="W15" s="41">
        <f t="shared" si="7"/>
        <v>-77.266279633333511</v>
      </c>
      <c r="X15" s="40">
        <f t="shared" si="8"/>
        <v>-321.96000000000004</v>
      </c>
    </row>
    <row r="16" spans="1:25" x14ac:dyDescent="0.2">
      <c r="A16" s="62" t="s">
        <v>13</v>
      </c>
      <c r="B16" s="27">
        <f>B32/43560*86400*31</f>
        <v>614.87603305785126</v>
      </c>
      <c r="C16" s="26">
        <f>C32/43560*86400*31</f>
        <v>553.38842975206614</v>
      </c>
      <c r="D16" s="25">
        <v>1186.25</v>
      </c>
      <c r="E16" s="22">
        <v>812.27063440000018</v>
      </c>
      <c r="F16" s="22">
        <v>614.88</v>
      </c>
      <c r="G16" s="21">
        <v>585.03499999999997</v>
      </c>
      <c r="H16" s="20">
        <f t="shared" si="0"/>
        <v>-29.845000000000027</v>
      </c>
      <c r="I16" s="19">
        <f t="shared" si="1"/>
        <v>-227.23563440000021</v>
      </c>
      <c r="J16" s="24">
        <f t="shared" si="2"/>
        <v>-601.21500000000003</v>
      </c>
      <c r="K16" s="25">
        <v>1118.25</v>
      </c>
      <c r="L16" s="22">
        <v>749.21972940909097</v>
      </c>
      <c r="M16" s="22">
        <v>604.98916666666662</v>
      </c>
      <c r="N16" s="21">
        <v>1045.3441666666668</v>
      </c>
      <c r="O16" s="20">
        <f t="shared" si="3"/>
        <v>440.35500000000013</v>
      </c>
      <c r="P16" s="19">
        <f t="shared" si="4"/>
        <v>296.12443725757578</v>
      </c>
      <c r="Q16" s="24">
        <f t="shared" si="5"/>
        <v>-72.905833333333248</v>
      </c>
      <c r="R16" s="23">
        <v>859.25</v>
      </c>
      <c r="S16" s="22">
        <v>773.30206046666672</v>
      </c>
      <c r="T16" s="22">
        <v>568.16500000000008</v>
      </c>
      <c r="U16" s="21">
        <v>553.39</v>
      </c>
      <c r="V16" s="20">
        <f t="shared" si="6"/>
        <v>-14.775000000000091</v>
      </c>
      <c r="W16" s="19">
        <f t="shared" si="7"/>
        <v>-219.91206046666673</v>
      </c>
      <c r="X16" s="18">
        <f t="shared" si="8"/>
        <v>-305.86</v>
      </c>
    </row>
    <row r="17" spans="1:24" x14ac:dyDescent="0.2">
      <c r="A17" s="61" t="s">
        <v>12</v>
      </c>
      <c r="B17" s="60">
        <f>B33/43560*86400*30</f>
        <v>595.04132231404958</v>
      </c>
      <c r="C17" s="59">
        <f>C33/43560*86400*30</f>
        <v>535.53719008264466</v>
      </c>
      <c r="D17" s="58">
        <v>1234</v>
      </c>
      <c r="E17" s="55">
        <v>684.52194326666677</v>
      </c>
      <c r="F17" s="55">
        <v>595.04</v>
      </c>
      <c r="G17" s="54">
        <v>1184.665</v>
      </c>
      <c r="H17" s="53">
        <f t="shared" si="0"/>
        <v>589.625</v>
      </c>
      <c r="I17" s="52">
        <f t="shared" si="1"/>
        <v>500.1430567333332</v>
      </c>
      <c r="J17" s="57">
        <f t="shared" si="2"/>
        <v>-49.335000000000036</v>
      </c>
      <c r="K17" s="58">
        <v>1120.6666666666667</v>
      </c>
      <c r="L17" s="55">
        <v>806.23547613636356</v>
      </c>
      <c r="M17" s="55">
        <v>581.93583333333333</v>
      </c>
      <c r="N17" s="54">
        <v>1122.2499999999998</v>
      </c>
      <c r="O17" s="53">
        <f t="shared" si="3"/>
        <v>540.31416666666644</v>
      </c>
      <c r="P17" s="52">
        <f t="shared" si="4"/>
        <v>316.01452386363621</v>
      </c>
      <c r="Q17" s="57">
        <f t="shared" si="5"/>
        <v>1.5833333333330302</v>
      </c>
      <c r="R17" s="56">
        <v>831.75</v>
      </c>
      <c r="S17" s="55">
        <v>642.81618073333345</v>
      </c>
      <c r="T17" s="55">
        <v>539.40499999999997</v>
      </c>
      <c r="U17" s="54">
        <v>733.57249999999999</v>
      </c>
      <c r="V17" s="53">
        <f t="shared" si="6"/>
        <v>194.16750000000002</v>
      </c>
      <c r="W17" s="52">
        <f t="shared" si="7"/>
        <v>90.756319266666537</v>
      </c>
      <c r="X17" s="51">
        <f t="shared" si="8"/>
        <v>-98.177500000000009</v>
      </c>
    </row>
    <row r="18" spans="1:24" ht="13.5" thickBot="1" x14ac:dyDescent="0.25">
      <c r="A18" s="50" t="s">
        <v>11</v>
      </c>
      <c r="B18" s="49">
        <f>B34/43560*86400*31</f>
        <v>614.87603305785126</v>
      </c>
      <c r="C18" s="48">
        <f>C34/43560*86400*31</f>
        <v>553.38842975206614</v>
      </c>
      <c r="D18" s="47">
        <v>966</v>
      </c>
      <c r="E18" s="44">
        <v>486.88899246666648</v>
      </c>
      <c r="F18" s="44">
        <v>755.64</v>
      </c>
      <c r="G18" s="43">
        <v>967.28250000000003</v>
      </c>
      <c r="H18" s="42">
        <f t="shared" si="0"/>
        <v>211.64250000000004</v>
      </c>
      <c r="I18" s="41">
        <f t="shared" si="1"/>
        <v>480.39350753333355</v>
      </c>
      <c r="J18" s="46">
        <f t="shared" si="2"/>
        <v>1.2825000000000273</v>
      </c>
      <c r="K18" s="47">
        <v>962</v>
      </c>
      <c r="L18" s="44">
        <v>621.67719894545451</v>
      </c>
      <c r="M18" s="44">
        <v>799.87083333333305</v>
      </c>
      <c r="N18" s="43">
        <v>963.29916666666668</v>
      </c>
      <c r="O18" s="42">
        <f t="shared" si="3"/>
        <v>163.42833333333363</v>
      </c>
      <c r="P18" s="41">
        <f t="shared" si="4"/>
        <v>341.62196772121217</v>
      </c>
      <c r="Q18" s="46">
        <f t="shared" si="5"/>
        <v>1.2991666666666788</v>
      </c>
      <c r="R18" s="45">
        <v>757.5</v>
      </c>
      <c r="S18" s="44">
        <v>421.91051526666655</v>
      </c>
      <c r="T18" s="44">
        <v>619.53750000000002</v>
      </c>
      <c r="U18" s="43">
        <v>758.89</v>
      </c>
      <c r="V18" s="42">
        <f t="shared" si="6"/>
        <v>139.35249999999996</v>
      </c>
      <c r="W18" s="41">
        <f t="shared" si="7"/>
        <v>336.97948473333344</v>
      </c>
      <c r="X18" s="40">
        <f t="shared" si="8"/>
        <v>1.3899999999999864</v>
      </c>
    </row>
    <row r="19" spans="1:24" x14ac:dyDescent="0.2">
      <c r="A19" s="39" t="s">
        <v>10</v>
      </c>
      <c r="B19" s="38">
        <f t="shared" ref="B19:X19" si="9">SUM(B7:B18)</f>
        <v>7239.6694214876043</v>
      </c>
      <c r="C19" s="37">
        <f t="shared" si="9"/>
        <v>12035.702479338843</v>
      </c>
      <c r="D19" s="36">
        <f t="shared" si="9"/>
        <v>33383.25</v>
      </c>
      <c r="E19" s="33">
        <f t="shared" si="9"/>
        <v>18472.360242066668</v>
      </c>
      <c r="F19" s="33">
        <f t="shared" si="9"/>
        <v>10321.679999999997</v>
      </c>
      <c r="G19" s="32">
        <f t="shared" si="9"/>
        <v>24121.232500000006</v>
      </c>
      <c r="H19" s="31">
        <f t="shared" si="9"/>
        <v>13799.552500000002</v>
      </c>
      <c r="I19" s="30">
        <f t="shared" si="9"/>
        <v>5648.8722579333335</v>
      </c>
      <c r="J19" s="35">
        <f t="shared" si="9"/>
        <v>-9262.0174999999999</v>
      </c>
      <c r="K19" s="36">
        <f t="shared" si="9"/>
        <v>27058.916666666668</v>
      </c>
      <c r="L19" s="33">
        <f t="shared" si="9"/>
        <v>10168.062411154544</v>
      </c>
      <c r="M19" s="33">
        <f t="shared" si="9"/>
        <v>8427.4508333333324</v>
      </c>
      <c r="N19" s="32">
        <f t="shared" si="9"/>
        <v>15737.699166666665</v>
      </c>
      <c r="O19" s="31">
        <f t="shared" si="9"/>
        <v>7310.248333333333</v>
      </c>
      <c r="P19" s="30">
        <f t="shared" si="9"/>
        <v>5569.6367555121205</v>
      </c>
      <c r="Q19" s="35">
        <f t="shared" si="9"/>
        <v>-11321.217500000002</v>
      </c>
      <c r="R19" s="34">
        <f t="shared" si="9"/>
        <v>20216.5</v>
      </c>
      <c r="S19" s="33">
        <f t="shared" si="9"/>
        <v>9545.9320193666663</v>
      </c>
      <c r="T19" s="33">
        <f t="shared" si="9"/>
        <v>8044.1975000000002</v>
      </c>
      <c r="U19" s="32">
        <f t="shared" si="9"/>
        <v>13249.917499999998</v>
      </c>
      <c r="V19" s="31">
        <f t="shared" si="9"/>
        <v>5205.7199999999984</v>
      </c>
      <c r="W19" s="30">
        <f t="shared" si="9"/>
        <v>3703.9854806333328</v>
      </c>
      <c r="X19" s="29">
        <f t="shared" si="9"/>
        <v>-6966.5825000000004</v>
      </c>
    </row>
    <row r="20" spans="1:24" x14ac:dyDescent="0.2">
      <c r="A20" s="28" t="s">
        <v>9</v>
      </c>
      <c r="B20" s="27">
        <f t="shared" ref="B20:X20" si="10">SUM(B10:B15)</f>
        <v>3629.7520661157023</v>
      </c>
      <c r="C20" s="26">
        <f t="shared" si="10"/>
        <v>8245.2892561983463</v>
      </c>
      <c r="D20" s="25">
        <f t="shared" si="10"/>
        <v>27115.75</v>
      </c>
      <c r="E20" s="22">
        <f t="shared" si="10"/>
        <v>14478.643397066666</v>
      </c>
      <c r="F20" s="22">
        <f t="shared" si="10"/>
        <v>5433.12</v>
      </c>
      <c r="G20" s="21">
        <f t="shared" si="10"/>
        <v>18529.225000000002</v>
      </c>
      <c r="H20" s="20">
        <f t="shared" si="10"/>
        <v>13096.105</v>
      </c>
      <c r="I20" s="19">
        <f t="shared" si="10"/>
        <v>4050.5816029333328</v>
      </c>
      <c r="J20" s="24">
        <f t="shared" si="10"/>
        <v>-8586.5249999999996</v>
      </c>
      <c r="K20" s="25">
        <f t="shared" si="10"/>
        <v>21560.333333333332</v>
      </c>
      <c r="L20" s="22">
        <f t="shared" si="10"/>
        <v>6670.492555109091</v>
      </c>
      <c r="M20" s="22">
        <f t="shared" si="10"/>
        <v>3983.1566666666668</v>
      </c>
      <c r="N20" s="21">
        <f t="shared" si="10"/>
        <v>10306.6675</v>
      </c>
      <c r="O20" s="20">
        <f t="shared" si="10"/>
        <v>6323.5108333333328</v>
      </c>
      <c r="P20" s="19">
        <f t="shared" si="10"/>
        <v>3636.174944890909</v>
      </c>
      <c r="Q20" s="24">
        <f t="shared" si="10"/>
        <v>-11253.665833333333</v>
      </c>
      <c r="R20" s="23">
        <f t="shared" si="10"/>
        <v>15575</v>
      </c>
      <c r="S20" s="22">
        <f t="shared" si="10"/>
        <v>6659.5930869333333</v>
      </c>
      <c r="T20" s="22">
        <f t="shared" si="10"/>
        <v>3855.145</v>
      </c>
      <c r="U20" s="21">
        <f t="shared" si="10"/>
        <v>9008.7874999999985</v>
      </c>
      <c r="V20" s="20">
        <f t="shared" si="10"/>
        <v>5153.642499999999</v>
      </c>
      <c r="W20" s="19">
        <f t="shared" si="10"/>
        <v>2349.1944130666657</v>
      </c>
      <c r="X20" s="18">
        <f t="shared" si="10"/>
        <v>-6566.2124999999996</v>
      </c>
    </row>
    <row r="21" spans="1:24" ht="13.5" thickBot="1" x14ac:dyDescent="0.25">
      <c r="A21" s="17" t="s">
        <v>8</v>
      </c>
      <c r="B21" s="16">
        <f t="shared" ref="B21:X21" si="11">SUM(B7:B9,B16:B18)</f>
        <v>3609.9173553719006</v>
      </c>
      <c r="C21" s="15">
        <f t="shared" si="11"/>
        <v>3790.4132231404956</v>
      </c>
      <c r="D21" s="14">
        <f t="shared" si="11"/>
        <v>6267.5</v>
      </c>
      <c r="E21" s="11">
        <f t="shared" si="11"/>
        <v>3993.7168450000004</v>
      </c>
      <c r="F21" s="11">
        <f t="shared" si="11"/>
        <v>4888.5600000000004</v>
      </c>
      <c r="G21" s="10">
        <f t="shared" si="11"/>
        <v>5592.0075000000006</v>
      </c>
      <c r="H21" s="9">
        <f t="shared" si="11"/>
        <v>703.44749999999988</v>
      </c>
      <c r="I21" s="8">
        <f t="shared" si="11"/>
        <v>1598.290655</v>
      </c>
      <c r="J21" s="13">
        <f t="shared" si="11"/>
        <v>-675.49249999999995</v>
      </c>
      <c r="K21" s="14">
        <f t="shared" si="11"/>
        <v>5498.583333333333</v>
      </c>
      <c r="L21" s="11">
        <f t="shared" si="11"/>
        <v>3497.5698560454548</v>
      </c>
      <c r="M21" s="11">
        <f t="shared" si="11"/>
        <v>4444.2941666666666</v>
      </c>
      <c r="N21" s="10">
        <f t="shared" si="11"/>
        <v>5431.0316666666668</v>
      </c>
      <c r="O21" s="9">
        <f t="shared" si="11"/>
        <v>986.7375000000003</v>
      </c>
      <c r="P21" s="8">
        <f t="shared" si="11"/>
        <v>1933.461810621212</v>
      </c>
      <c r="Q21" s="13">
        <f t="shared" si="11"/>
        <v>-67.551666666666733</v>
      </c>
      <c r="R21" s="12">
        <f t="shared" si="11"/>
        <v>4641.5</v>
      </c>
      <c r="S21" s="11">
        <f t="shared" si="11"/>
        <v>2886.3389324333334</v>
      </c>
      <c r="T21" s="11">
        <f t="shared" si="11"/>
        <v>4189.0525000000007</v>
      </c>
      <c r="U21" s="10">
        <f t="shared" si="11"/>
        <v>4241.13</v>
      </c>
      <c r="V21" s="9">
        <f t="shared" si="11"/>
        <v>52.077499999999759</v>
      </c>
      <c r="W21" s="8">
        <f t="shared" si="11"/>
        <v>1354.7910675666665</v>
      </c>
      <c r="X21" s="7">
        <f t="shared" si="11"/>
        <v>-400.37000000000023</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10</v>
      </c>
      <c r="C23" s="93">
        <v>11</v>
      </c>
      <c r="D23" s="92">
        <f t="shared" ref="D23:X23" si="12">D7*43560/86400/31</f>
        <v>17.288037634408603</v>
      </c>
      <c r="E23" s="89">
        <f t="shared" si="12"/>
        <v>9.4808550795878155</v>
      </c>
      <c r="F23" s="89">
        <f t="shared" si="12"/>
        <v>16.097635080645162</v>
      </c>
      <c r="G23" s="88">
        <f t="shared" si="12"/>
        <v>17.299218750000001</v>
      </c>
      <c r="H23" s="87">
        <f t="shared" si="12"/>
        <v>1.2015836693548378</v>
      </c>
      <c r="I23" s="86">
        <f t="shared" si="12"/>
        <v>7.8183636704121851</v>
      </c>
      <c r="J23" s="91">
        <f t="shared" si="12"/>
        <v>1.1181115591397849E-2</v>
      </c>
      <c r="K23" s="92">
        <f t="shared" si="12"/>
        <v>11.96989247311828</v>
      </c>
      <c r="L23" s="89">
        <f t="shared" si="12"/>
        <v>7.0706706568548396</v>
      </c>
      <c r="M23" s="89">
        <f t="shared" si="12"/>
        <v>11.577509856630822</v>
      </c>
      <c r="N23" s="88">
        <f t="shared" si="12"/>
        <v>11.987416330645161</v>
      </c>
      <c r="O23" s="87">
        <f t="shared" si="12"/>
        <v>0.40990647401433666</v>
      </c>
      <c r="P23" s="86">
        <f t="shared" si="12"/>
        <v>4.916745673790321</v>
      </c>
      <c r="Q23" s="91">
        <f t="shared" si="12"/>
        <v>1.7523857526881497E-2</v>
      </c>
      <c r="R23" s="90">
        <f t="shared" si="12"/>
        <v>11.839784946236559</v>
      </c>
      <c r="S23" s="89">
        <f t="shared" si="12"/>
        <v>4.8277393204569901</v>
      </c>
      <c r="T23" s="89">
        <f t="shared" si="12"/>
        <v>11.657959677419356</v>
      </c>
      <c r="U23" s="88">
        <f t="shared" si="12"/>
        <v>11.855885752688172</v>
      </c>
      <c r="V23" s="87">
        <f t="shared" si="12"/>
        <v>0.19792607526881653</v>
      </c>
      <c r="W23" s="86">
        <f t="shared" si="12"/>
        <v>7.028146432231182</v>
      </c>
      <c r="X23" s="85">
        <f t="shared" si="12"/>
        <v>1.6100806451613051E-2</v>
      </c>
    </row>
    <row r="24" spans="1:24" x14ac:dyDescent="0.2">
      <c r="A24" s="73" t="s">
        <v>21</v>
      </c>
      <c r="B24" s="72">
        <v>10</v>
      </c>
      <c r="C24" s="71">
        <v>11</v>
      </c>
      <c r="D24" s="70">
        <f t="shared" ref="D24:X24" si="13">D8*43560/86400/28</f>
        <v>14.13017113095238</v>
      </c>
      <c r="E24" s="67">
        <f t="shared" si="13"/>
        <v>10.177137344523812</v>
      </c>
      <c r="F24" s="67">
        <f t="shared" si="13"/>
        <v>21.922111979166669</v>
      </c>
      <c r="G24" s="66">
        <f t="shared" si="13"/>
        <v>14.139579241071429</v>
      </c>
      <c r="H24" s="65">
        <f t="shared" si="13"/>
        <v>-7.7825327380952398</v>
      </c>
      <c r="I24" s="64">
        <f t="shared" si="13"/>
        <v>3.9624418965476189</v>
      </c>
      <c r="J24" s="69">
        <f t="shared" si="13"/>
        <v>9.4081101190482738E-3</v>
      </c>
      <c r="K24" s="70">
        <f t="shared" si="13"/>
        <v>12.356584821428571</v>
      </c>
      <c r="L24" s="67">
        <f t="shared" si="13"/>
        <v>6.7866521680505949</v>
      </c>
      <c r="M24" s="67">
        <f t="shared" si="13"/>
        <v>19.385223338293653</v>
      </c>
      <c r="N24" s="66">
        <f t="shared" si="13"/>
        <v>12.371334697420634</v>
      </c>
      <c r="O24" s="65">
        <f t="shared" si="13"/>
        <v>-7.0138886408730174</v>
      </c>
      <c r="P24" s="64">
        <f t="shared" si="13"/>
        <v>5.5846825293700402</v>
      </c>
      <c r="Q24" s="69">
        <f t="shared" si="13"/>
        <v>1.4749875992063382E-2</v>
      </c>
      <c r="R24" s="68">
        <f t="shared" si="13"/>
        <v>11.298735119047619</v>
      </c>
      <c r="S24" s="67">
        <f t="shared" si="13"/>
        <v>5.1292829359226184</v>
      </c>
      <c r="T24" s="67">
        <f t="shared" si="13"/>
        <v>18.056504092261903</v>
      </c>
      <c r="U24" s="66">
        <f t="shared" si="13"/>
        <v>11.312149553571427</v>
      </c>
      <c r="V24" s="65">
        <f t="shared" si="13"/>
        <v>-6.7443545386904757</v>
      </c>
      <c r="W24" s="64">
        <f t="shared" si="13"/>
        <v>6.1828666176488074</v>
      </c>
      <c r="X24" s="63">
        <f t="shared" si="13"/>
        <v>1.3414434523807557E-2</v>
      </c>
    </row>
    <row r="25" spans="1:24" x14ac:dyDescent="0.2">
      <c r="A25" s="84" t="s">
        <v>20</v>
      </c>
      <c r="B25" s="83">
        <v>10</v>
      </c>
      <c r="C25" s="82">
        <v>14</v>
      </c>
      <c r="D25" s="81">
        <f t="shared" ref="D25:X25" si="14">D9*43560/86400/31</f>
        <v>16.808266129032258</v>
      </c>
      <c r="E25" s="78">
        <f t="shared" si="14"/>
        <v>14.016981654775984</v>
      </c>
      <c r="F25" s="78">
        <f t="shared" si="14"/>
        <v>11.639785282258067</v>
      </c>
      <c r="G25" s="77">
        <f t="shared" si="14"/>
        <v>16.362078629032261</v>
      </c>
      <c r="H25" s="76">
        <f t="shared" si="14"/>
        <v>4.722293346774193</v>
      </c>
      <c r="I25" s="75">
        <f t="shared" si="14"/>
        <v>2.3450969742562737</v>
      </c>
      <c r="J25" s="80">
        <f t="shared" si="14"/>
        <v>-0.44618749999999907</v>
      </c>
      <c r="K25" s="81">
        <f t="shared" si="14"/>
        <v>14.237287186379929</v>
      </c>
      <c r="L25" s="78">
        <f t="shared" si="14"/>
        <v>8.2743063685215059</v>
      </c>
      <c r="M25" s="78">
        <f t="shared" si="14"/>
        <v>10.880634968637992</v>
      </c>
      <c r="N25" s="77">
        <f t="shared" si="14"/>
        <v>14.246638664874556</v>
      </c>
      <c r="O25" s="76">
        <f t="shared" si="14"/>
        <v>3.3660036962365623</v>
      </c>
      <c r="P25" s="75">
        <f t="shared" si="14"/>
        <v>5.9723322963530467</v>
      </c>
      <c r="Q25" s="80">
        <f t="shared" si="14"/>
        <v>9.3514784946262444E-3</v>
      </c>
      <c r="R25" s="79">
        <f t="shared" si="14"/>
        <v>13.620631720430106</v>
      </c>
      <c r="S25" s="78">
        <f t="shared" si="14"/>
        <v>7.5884905132213252</v>
      </c>
      <c r="T25" s="78">
        <f t="shared" si="14"/>
        <v>12.072636760752689</v>
      </c>
      <c r="U25" s="77">
        <f t="shared" si="14"/>
        <v>13.629454637096773</v>
      </c>
      <c r="V25" s="76">
        <f t="shared" si="14"/>
        <v>1.5568178763440845</v>
      </c>
      <c r="W25" s="75">
        <f t="shared" si="14"/>
        <v>6.0409641238754483</v>
      </c>
      <c r="X25" s="74">
        <f t="shared" si="14"/>
        <v>8.8229166666651138E-3</v>
      </c>
    </row>
    <row r="26" spans="1:24" x14ac:dyDescent="0.2">
      <c r="A26" s="61" t="s">
        <v>19</v>
      </c>
      <c r="B26" s="60">
        <v>10</v>
      </c>
      <c r="C26" s="59">
        <v>23</v>
      </c>
      <c r="D26" s="58">
        <f t="shared" ref="D26:X26" si="15">D10*43560/86400/30</f>
        <v>34.573229166666671</v>
      </c>
      <c r="E26" s="55">
        <f t="shared" si="15"/>
        <v>19.805433716495365</v>
      </c>
      <c r="F26" s="55">
        <f t="shared" si="15"/>
        <v>15.924608333333333</v>
      </c>
      <c r="G26" s="54">
        <f t="shared" si="15"/>
        <v>23.000083333333333</v>
      </c>
      <c r="H26" s="53">
        <f t="shared" si="15"/>
        <v>7.075475</v>
      </c>
      <c r="I26" s="52">
        <f t="shared" si="15"/>
        <v>3.1946496168379643</v>
      </c>
      <c r="J26" s="57">
        <f t="shared" si="15"/>
        <v>-11.573145833333335</v>
      </c>
      <c r="K26" s="58">
        <f t="shared" si="15"/>
        <v>28.953171296296297</v>
      </c>
      <c r="L26" s="55">
        <f t="shared" si="15"/>
        <v>15.223991753666665</v>
      </c>
      <c r="M26" s="55">
        <f t="shared" si="15"/>
        <v>10.729478935185186</v>
      </c>
      <c r="N26" s="54">
        <f t="shared" si="15"/>
        <v>22.693185879629631</v>
      </c>
      <c r="O26" s="53">
        <f t="shared" si="15"/>
        <v>11.963706944444445</v>
      </c>
      <c r="P26" s="52">
        <f t="shared" si="15"/>
        <v>7.4691941259629671</v>
      </c>
      <c r="Q26" s="57">
        <f t="shared" si="15"/>
        <v>-6.2599854166666651</v>
      </c>
      <c r="R26" s="56">
        <f t="shared" si="15"/>
        <v>40.005625000000002</v>
      </c>
      <c r="S26" s="55">
        <f t="shared" si="15"/>
        <v>17.214101786800928</v>
      </c>
      <c r="T26" s="55">
        <f t="shared" si="15"/>
        <v>13.96634097222222</v>
      </c>
      <c r="U26" s="54">
        <f t="shared" si="15"/>
        <v>30.32453263888889</v>
      </c>
      <c r="V26" s="53">
        <f t="shared" si="15"/>
        <v>16.358191666666666</v>
      </c>
      <c r="W26" s="52">
        <f t="shared" si="15"/>
        <v>13.11043085208796</v>
      </c>
      <c r="X26" s="51">
        <f t="shared" si="15"/>
        <v>-9.6810923611111104</v>
      </c>
    </row>
    <row r="27" spans="1:24" x14ac:dyDescent="0.2">
      <c r="A27" s="73" t="s">
        <v>18</v>
      </c>
      <c r="B27" s="72">
        <v>10</v>
      </c>
      <c r="C27" s="71">
        <v>56</v>
      </c>
      <c r="D27" s="70">
        <f t="shared" ref="D27:X27" si="16">D11*43560/86400/31</f>
        <v>89.603427419354844</v>
      </c>
      <c r="E27" s="67">
        <f t="shared" si="16"/>
        <v>70.798886381765243</v>
      </c>
      <c r="F27" s="67">
        <f t="shared" si="16"/>
        <v>10.000064516129033</v>
      </c>
      <c r="G27" s="66">
        <f t="shared" si="16"/>
        <v>61.454257392473124</v>
      </c>
      <c r="H27" s="65">
        <f t="shared" si="16"/>
        <v>51.454192876344088</v>
      </c>
      <c r="I27" s="64">
        <f t="shared" si="16"/>
        <v>-9.3446289892921186</v>
      </c>
      <c r="J27" s="69">
        <f t="shared" si="16"/>
        <v>-28.149170026881716</v>
      </c>
      <c r="K27" s="70">
        <f t="shared" si="16"/>
        <v>93.011973566308242</v>
      </c>
      <c r="L27" s="67">
        <f t="shared" si="16"/>
        <v>23.58039778446236</v>
      </c>
      <c r="M27" s="67">
        <f t="shared" si="16"/>
        <v>10.000064516129033</v>
      </c>
      <c r="N27" s="66">
        <f t="shared" si="16"/>
        <v>67.349131272401422</v>
      </c>
      <c r="O27" s="65">
        <f t="shared" si="16"/>
        <v>57.349066756272393</v>
      </c>
      <c r="P27" s="64">
        <f t="shared" si="16"/>
        <v>43.768733487939066</v>
      </c>
      <c r="Q27" s="69">
        <f t="shared" si="16"/>
        <v>-25.662842293906809</v>
      </c>
      <c r="R27" s="68">
        <f t="shared" si="16"/>
        <v>81.821370967741942</v>
      </c>
      <c r="S27" s="67">
        <f t="shared" si="16"/>
        <v>17.347732538790321</v>
      </c>
      <c r="T27" s="67">
        <f t="shared" si="16"/>
        <v>10.000064516129033</v>
      </c>
      <c r="U27" s="66">
        <f t="shared" si="16"/>
        <v>61.328825604838705</v>
      </c>
      <c r="V27" s="65">
        <f t="shared" si="16"/>
        <v>51.328761088709669</v>
      </c>
      <c r="W27" s="64">
        <f t="shared" si="16"/>
        <v>43.981093066048381</v>
      </c>
      <c r="X27" s="63">
        <f t="shared" si="16"/>
        <v>-20.492545362903233</v>
      </c>
    </row>
    <row r="28" spans="1:24" x14ac:dyDescent="0.2">
      <c r="A28" s="73" t="s">
        <v>17</v>
      </c>
      <c r="B28" s="72">
        <v>10</v>
      </c>
      <c r="C28" s="71">
        <v>27</v>
      </c>
      <c r="D28" s="70">
        <f t="shared" ref="D28:X28" si="17">D12*43560/86400/30</f>
        <v>160.45104166666667</v>
      </c>
      <c r="E28" s="67">
        <f t="shared" si="17"/>
        <v>76.197736503981488</v>
      </c>
      <c r="F28" s="67">
        <f t="shared" si="17"/>
        <v>34.381813888888892</v>
      </c>
      <c r="G28" s="66">
        <f t="shared" si="17"/>
        <v>124.93123958333334</v>
      </c>
      <c r="H28" s="65">
        <f t="shared" si="17"/>
        <v>90.549425694444452</v>
      </c>
      <c r="I28" s="64">
        <f t="shared" si="17"/>
        <v>48.733503079351856</v>
      </c>
      <c r="J28" s="69">
        <f t="shared" si="17"/>
        <v>-35.519802083333325</v>
      </c>
      <c r="K28" s="70">
        <f t="shared" si="17"/>
        <v>126.24333333333334</v>
      </c>
      <c r="L28" s="67">
        <f t="shared" si="17"/>
        <v>31.025740770138889</v>
      </c>
      <c r="M28" s="67">
        <f t="shared" si="17"/>
        <v>14.098390625</v>
      </c>
      <c r="N28" s="66">
        <f t="shared" si="17"/>
        <v>36.597654398148158</v>
      </c>
      <c r="O28" s="65">
        <f t="shared" si="17"/>
        <v>22.499263773148154</v>
      </c>
      <c r="P28" s="64">
        <f t="shared" si="17"/>
        <v>5.5719136280092671</v>
      </c>
      <c r="Q28" s="69">
        <f t="shared" si="17"/>
        <v>-89.645678935185188</v>
      </c>
      <c r="R28" s="68">
        <f t="shared" si="17"/>
        <v>72.255486111111111</v>
      </c>
      <c r="S28" s="67">
        <f t="shared" si="17"/>
        <v>15.801324774277777</v>
      </c>
      <c r="T28" s="67">
        <f t="shared" si="17"/>
        <v>9.9999777777777776</v>
      </c>
      <c r="U28" s="66">
        <f t="shared" si="17"/>
        <v>26.999973611111109</v>
      </c>
      <c r="V28" s="65">
        <f t="shared" si="17"/>
        <v>16.999995833333333</v>
      </c>
      <c r="W28" s="64">
        <f t="shared" si="17"/>
        <v>11.198648836833334</v>
      </c>
      <c r="X28" s="63">
        <f t="shared" si="17"/>
        <v>-45.255512500000009</v>
      </c>
    </row>
    <row r="29" spans="1:24" x14ac:dyDescent="0.2">
      <c r="A29" s="73" t="s">
        <v>16</v>
      </c>
      <c r="B29" s="72">
        <v>10</v>
      </c>
      <c r="C29" s="71">
        <v>11</v>
      </c>
      <c r="D29" s="70">
        <f t="shared" ref="D29:X29" si="18">D13*43560/86400/31</f>
        <v>103.39482526881721</v>
      </c>
      <c r="E29" s="67">
        <f t="shared" si="18"/>
        <v>42.025246053517023</v>
      </c>
      <c r="F29" s="67">
        <f t="shared" si="18"/>
        <v>10.000064516129033</v>
      </c>
      <c r="G29" s="66">
        <f t="shared" si="18"/>
        <v>78.025565188172038</v>
      </c>
      <c r="H29" s="65">
        <f t="shared" si="18"/>
        <v>68.025500672043009</v>
      </c>
      <c r="I29" s="64">
        <f t="shared" si="18"/>
        <v>36.000319134655008</v>
      </c>
      <c r="J29" s="69">
        <f t="shared" si="18"/>
        <v>-25.369260080645169</v>
      </c>
      <c r="K29" s="70">
        <f t="shared" si="18"/>
        <v>61.588295250896053</v>
      </c>
      <c r="L29" s="67">
        <f t="shared" si="18"/>
        <v>16.254067442043013</v>
      </c>
      <c r="M29" s="67">
        <f t="shared" si="18"/>
        <v>11.075335461469535</v>
      </c>
      <c r="N29" s="66">
        <f t="shared" si="18"/>
        <v>19.162087477598568</v>
      </c>
      <c r="O29" s="65">
        <f t="shared" si="18"/>
        <v>8.0867520161290312</v>
      </c>
      <c r="P29" s="64">
        <f t="shared" si="18"/>
        <v>2.9080200355555519</v>
      </c>
      <c r="Q29" s="69">
        <f t="shared" si="18"/>
        <v>-42.426207773297484</v>
      </c>
      <c r="R29" s="68">
        <f t="shared" si="18"/>
        <v>31.311189516129033</v>
      </c>
      <c r="S29" s="67">
        <f t="shared" si="18"/>
        <v>21.645149565860223</v>
      </c>
      <c r="T29" s="67">
        <f t="shared" si="18"/>
        <v>10.000064516129033</v>
      </c>
      <c r="U29" s="66">
        <f t="shared" si="18"/>
        <v>10.999940860215055</v>
      </c>
      <c r="V29" s="65">
        <f t="shared" si="18"/>
        <v>0.99987634408602177</v>
      </c>
      <c r="W29" s="64">
        <f t="shared" si="18"/>
        <v>-10.645208705645167</v>
      </c>
      <c r="X29" s="63">
        <f t="shared" si="18"/>
        <v>-20.311248655913978</v>
      </c>
    </row>
    <row r="30" spans="1:24" x14ac:dyDescent="0.2">
      <c r="A30" s="73" t="s">
        <v>15</v>
      </c>
      <c r="B30" s="72">
        <v>10</v>
      </c>
      <c r="C30" s="71">
        <v>10</v>
      </c>
      <c r="D30" s="70">
        <f t="shared" ref="D30:X30" si="19">D14*43560/86400/31</f>
        <v>36.995262096774198</v>
      </c>
      <c r="E30" s="67">
        <f t="shared" si="19"/>
        <v>15.642464645273298</v>
      </c>
      <c r="F30" s="67">
        <f t="shared" si="19"/>
        <v>10.000064516129033</v>
      </c>
      <c r="G30" s="66">
        <f t="shared" si="19"/>
        <v>10.000064516129033</v>
      </c>
      <c r="H30" s="65">
        <f t="shared" si="19"/>
        <v>0</v>
      </c>
      <c r="I30" s="64">
        <f t="shared" si="19"/>
        <v>-5.6424001291442654</v>
      </c>
      <c r="J30" s="69">
        <f t="shared" si="19"/>
        <v>-26.995197580645158</v>
      </c>
      <c r="K30" s="70">
        <f t="shared" si="19"/>
        <v>26.078427419354838</v>
      </c>
      <c r="L30" s="67">
        <f t="shared" si="19"/>
        <v>12.144626852741935</v>
      </c>
      <c r="M30" s="67">
        <f t="shared" si="19"/>
        <v>10.000064516129033</v>
      </c>
      <c r="N30" s="66">
        <f t="shared" si="19"/>
        <v>11.753466733870969</v>
      </c>
      <c r="O30" s="65">
        <f t="shared" si="19"/>
        <v>1.7534022177419355</v>
      </c>
      <c r="P30" s="64">
        <f t="shared" si="19"/>
        <v>-0.39116011887096913</v>
      </c>
      <c r="Q30" s="69">
        <f t="shared" si="19"/>
        <v>-14.324960685483871</v>
      </c>
      <c r="R30" s="68">
        <f t="shared" si="19"/>
        <v>17.584845430107528</v>
      </c>
      <c r="S30" s="67">
        <f t="shared" si="19"/>
        <v>27.398264729157702</v>
      </c>
      <c r="T30" s="67">
        <f t="shared" si="19"/>
        <v>10.000064516129033</v>
      </c>
      <c r="U30" s="66">
        <f t="shared" si="19"/>
        <v>10.000064516129033</v>
      </c>
      <c r="V30" s="65">
        <f t="shared" si="19"/>
        <v>0</v>
      </c>
      <c r="W30" s="64">
        <f t="shared" si="19"/>
        <v>-17.398200213028673</v>
      </c>
      <c r="X30" s="63">
        <f t="shared" si="19"/>
        <v>-7.584780913978495</v>
      </c>
    </row>
    <row r="31" spans="1:24" x14ac:dyDescent="0.2">
      <c r="A31" s="50" t="s">
        <v>14</v>
      </c>
      <c r="B31" s="49">
        <v>10</v>
      </c>
      <c r="C31" s="48">
        <v>9</v>
      </c>
      <c r="D31" s="47">
        <f t="shared" ref="D31:X31" si="20">D15*43560/86400/30</f>
        <v>23.011006944444443</v>
      </c>
      <c r="E31" s="44">
        <f t="shared" si="20"/>
        <v>14.569658774763889</v>
      </c>
      <c r="F31" s="44">
        <f t="shared" si="20"/>
        <v>9.9999777777777776</v>
      </c>
      <c r="G31" s="43">
        <f t="shared" si="20"/>
        <v>9.0000472222222232</v>
      </c>
      <c r="H31" s="42">
        <f t="shared" si="20"/>
        <v>-0.99993055555555554</v>
      </c>
      <c r="I31" s="41">
        <f t="shared" si="20"/>
        <v>-5.5696115525416667</v>
      </c>
      <c r="J31" s="46">
        <f t="shared" si="20"/>
        <v>-14.010959722222223</v>
      </c>
      <c r="K31" s="47">
        <f t="shared" si="20"/>
        <v>20.435555555555556</v>
      </c>
      <c r="L31" s="44">
        <f t="shared" si="20"/>
        <v>12.13987221211111</v>
      </c>
      <c r="M31" s="44">
        <f t="shared" si="20"/>
        <v>9.9999777777777776</v>
      </c>
      <c r="N31" s="43">
        <f t="shared" si="20"/>
        <v>12.378257986111111</v>
      </c>
      <c r="O31" s="42">
        <f t="shared" si="20"/>
        <v>2.3782802083333321</v>
      </c>
      <c r="P31" s="41">
        <f t="shared" si="20"/>
        <v>0.23838577399999833</v>
      </c>
      <c r="Q31" s="46">
        <f t="shared" si="20"/>
        <v>-8.0572975694444473</v>
      </c>
      <c r="R31" s="45">
        <f t="shared" si="20"/>
        <v>14.410763888888889</v>
      </c>
      <c r="S31" s="44">
        <f t="shared" si="20"/>
        <v>10.298549977171298</v>
      </c>
      <c r="T31" s="44">
        <f t="shared" si="20"/>
        <v>9.8213347222222218</v>
      </c>
      <c r="U31" s="43">
        <f t="shared" si="20"/>
        <v>9.0000472222222232</v>
      </c>
      <c r="V31" s="42">
        <f t="shared" si="20"/>
        <v>-0.82128750000000006</v>
      </c>
      <c r="W31" s="41">
        <f t="shared" si="20"/>
        <v>-1.2985027549490771</v>
      </c>
      <c r="X31" s="40">
        <f t="shared" si="20"/>
        <v>-5.4107166666666675</v>
      </c>
    </row>
    <row r="32" spans="1:24" x14ac:dyDescent="0.2">
      <c r="A32" s="62" t="s">
        <v>13</v>
      </c>
      <c r="B32" s="27">
        <v>10</v>
      </c>
      <c r="C32" s="26">
        <v>9</v>
      </c>
      <c r="D32" s="25">
        <f t="shared" ref="D32:X32" si="21">D16*43560/86400/31</f>
        <v>19.292506720430108</v>
      </c>
      <c r="E32" s="22">
        <f t="shared" si="21"/>
        <v>13.210315425053766</v>
      </c>
      <c r="F32" s="22">
        <f t="shared" si="21"/>
        <v>10.000064516129033</v>
      </c>
      <c r="G32" s="21">
        <f t="shared" si="21"/>
        <v>9.5146821236559127</v>
      </c>
      <c r="H32" s="20">
        <f t="shared" si="21"/>
        <v>-0.48538239247311871</v>
      </c>
      <c r="I32" s="19">
        <f t="shared" si="21"/>
        <v>-3.6956333013978524</v>
      </c>
      <c r="J32" s="24">
        <f t="shared" si="21"/>
        <v>-9.7778245967741935</v>
      </c>
      <c r="K32" s="25">
        <f t="shared" si="21"/>
        <v>18.186592741935481</v>
      </c>
      <c r="L32" s="22">
        <f t="shared" si="21"/>
        <v>12.184890760551076</v>
      </c>
      <c r="M32" s="22">
        <f t="shared" si="21"/>
        <v>9.8392055331541215</v>
      </c>
      <c r="N32" s="21">
        <f t="shared" si="21"/>
        <v>17.000893033154124</v>
      </c>
      <c r="O32" s="20">
        <f t="shared" si="21"/>
        <v>7.161687500000002</v>
      </c>
      <c r="P32" s="19">
        <f t="shared" si="21"/>
        <v>4.8160022726030469</v>
      </c>
      <c r="Q32" s="24">
        <f t="shared" si="21"/>
        <v>-1.1856997087813608</v>
      </c>
      <c r="R32" s="23">
        <f t="shared" si="21"/>
        <v>13.974361559139785</v>
      </c>
      <c r="S32" s="22">
        <f t="shared" si="21"/>
        <v>12.576552327482082</v>
      </c>
      <c r="T32" s="22">
        <f t="shared" si="21"/>
        <v>9.2403178763440863</v>
      </c>
      <c r="U32" s="21">
        <f t="shared" si="21"/>
        <v>9.0000255376344089</v>
      </c>
      <c r="V32" s="20">
        <f t="shared" si="21"/>
        <v>-0.24029233870967889</v>
      </c>
      <c r="W32" s="19">
        <f t="shared" si="21"/>
        <v>-3.5765267898476716</v>
      </c>
      <c r="X32" s="18">
        <f t="shared" si="21"/>
        <v>-4.9743360215053762</v>
      </c>
    </row>
    <row r="33" spans="1:24" x14ac:dyDescent="0.2">
      <c r="A33" s="61" t="s">
        <v>12</v>
      </c>
      <c r="B33" s="60">
        <v>10</v>
      </c>
      <c r="C33" s="59">
        <v>9</v>
      </c>
      <c r="D33" s="58">
        <f t="shared" ref="D33:X33" si="22">D17*43560/86400/30</f>
        <v>20.738055555555555</v>
      </c>
      <c r="E33" s="55">
        <f t="shared" si="22"/>
        <v>11.503771546564817</v>
      </c>
      <c r="F33" s="55">
        <f t="shared" si="22"/>
        <v>9.9999777777777776</v>
      </c>
      <c r="G33" s="54">
        <f t="shared" si="22"/>
        <v>19.908953472222223</v>
      </c>
      <c r="H33" s="53">
        <f t="shared" si="22"/>
        <v>9.9089756944444449</v>
      </c>
      <c r="I33" s="52">
        <f t="shared" si="22"/>
        <v>8.4051819256574056</v>
      </c>
      <c r="J33" s="57">
        <f t="shared" si="22"/>
        <v>-0.82910208333333391</v>
      </c>
      <c r="K33" s="58">
        <f t="shared" si="22"/>
        <v>18.833425925925926</v>
      </c>
      <c r="L33" s="55">
        <f t="shared" si="22"/>
        <v>13.549235085069444</v>
      </c>
      <c r="M33" s="55">
        <f t="shared" si="22"/>
        <v>9.7797549768518515</v>
      </c>
      <c r="N33" s="54">
        <f t="shared" si="22"/>
        <v>18.86003472222222</v>
      </c>
      <c r="O33" s="53">
        <f t="shared" si="22"/>
        <v>9.0802797453703672</v>
      </c>
      <c r="P33" s="52">
        <f t="shared" si="22"/>
        <v>5.3107996371527753</v>
      </c>
      <c r="Q33" s="57">
        <f t="shared" si="22"/>
        <v>2.66087962962912E-2</v>
      </c>
      <c r="R33" s="56">
        <f t="shared" si="22"/>
        <v>13.978020833333334</v>
      </c>
      <c r="S33" s="55">
        <f t="shared" si="22"/>
        <v>10.802883037324076</v>
      </c>
      <c r="T33" s="55">
        <f t="shared" si="22"/>
        <v>9.0650006944444446</v>
      </c>
      <c r="U33" s="54">
        <f t="shared" si="22"/>
        <v>12.328093402777776</v>
      </c>
      <c r="V33" s="53">
        <f t="shared" si="22"/>
        <v>3.2630927083333336</v>
      </c>
      <c r="W33" s="52">
        <f t="shared" si="22"/>
        <v>1.5252103654537017</v>
      </c>
      <c r="X33" s="51">
        <f t="shared" si="22"/>
        <v>-1.6499274305555558</v>
      </c>
    </row>
    <row r="34" spans="1:24" ht="13.5" thickBot="1" x14ac:dyDescent="0.25">
      <c r="A34" s="50" t="s">
        <v>11</v>
      </c>
      <c r="B34" s="49">
        <v>10</v>
      </c>
      <c r="C34" s="48">
        <v>9</v>
      </c>
      <c r="D34" s="47">
        <f t="shared" ref="D34:X34" si="23">D18*43560/86400/31</f>
        <v>15.710483870967741</v>
      </c>
      <c r="E34" s="44">
        <f t="shared" si="23"/>
        <v>7.9184903344713229</v>
      </c>
      <c r="F34" s="44">
        <f t="shared" si="23"/>
        <v>12.289306451612903</v>
      </c>
      <c r="G34" s="43">
        <f t="shared" si="23"/>
        <v>15.73134173387097</v>
      </c>
      <c r="H34" s="42">
        <f t="shared" si="23"/>
        <v>3.4420352822580655</v>
      </c>
      <c r="I34" s="41">
        <f t="shared" si="23"/>
        <v>7.8128513993996442</v>
      </c>
      <c r="J34" s="46">
        <f t="shared" si="23"/>
        <v>2.0857862903226249E-2</v>
      </c>
      <c r="K34" s="47">
        <f t="shared" si="23"/>
        <v>15.645430107526881</v>
      </c>
      <c r="L34" s="44">
        <f t="shared" si="23"/>
        <v>10.110610359193549</v>
      </c>
      <c r="M34" s="44">
        <f t="shared" si="23"/>
        <v>13.008651993727593</v>
      </c>
      <c r="N34" s="43">
        <f t="shared" si="23"/>
        <v>15.66655902777778</v>
      </c>
      <c r="O34" s="42">
        <f t="shared" si="23"/>
        <v>2.6579070340501838</v>
      </c>
      <c r="P34" s="41">
        <f t="shared" si="23"/>
        <v>5.5559486685842296</v>
      </c>
      <c r="Q34" s="46">
        <f t="shared" si="23"/>
        <v>2.1128920250896258E-2</v>
      </c>
      <c r="R34" s="45">
        <f t="shared" si="23"/>
        <v>12.319556451612904</v>
      </c>
      <c r="S34" s="44">
        <f t="shared" si="23"/>
        <v>6.8617167133422923</v>
      </c>
      <c r="T34" s="44">
        <f t="shared" si="23"/>
        <v>10.075811491935484</v>
      </c>
      <c r="U34" s="43">
        <f t="shared" si="23"/>
        <v>12.342162634408602</v>
      </c>
      <c r="V34" s="42">
        <f t="shared" si="23"/>
        <v>2.2663511424731175</v>
      </c>
      <c r="W34" s="41">
        <f t="shared" si="23"/>
        <v>5.4804459210663099</v>
      </c>
      <c r="X34" s="40">
        <f t="shared" si="23"/>
        <v>2.2606182795698704E-2</v>
      </c>
    </row>
    <row r="35" spans="1:24" x14ac:dyDescent="0.2">
      <c r="A35" s="39" t="s">
        <v>10</v>
      </c>
      <c r="B35" s="38">
        <f>AVERAGE(B23:B34)</f>
        <v>10</v>
      </c>
      <c r="C35" s="37">
        <f>AVERAGE(C23:C34)</f>
        <v>16.583333333333332</v>
      </c>
      <c r="D35" s="36">
        <f t="shared" ref="D35:X35" si="24">D19*43560/86400/365</f>
        <v>46.111566780821917</v>
      </c>
      <c r="E35" s="33">
        <f t="shared" si="24"/>
        <v>25.515474763585235</v>
      </c>
      <c r="F35" s="33">
        <f t="shared" si="24"/>
        <v>14.257115068493144</v>
      </c>
      <c r="G35" s="32">
        <f t="shared" si="24"/>
        <v>33.318140781963479</v>
      </c>
      <c r="H35" s="31">
        <f t="shared" si="24"/>
        <v>19.061025713470322</v>
      </c>
      <c r="I35" s="30">
        <f t="shared" si="24"/>
        <v>7.8026660183782344</v>
      </c>
      <c r="J35" s="35">
        <f t="shared" si="24"/>
        <v>-12.793425998858449</v>
      </c>
      <c r="K35" s="36">
        <f t="shared" si="24"/>
        <v>37.375900875190261</v>
      </c>
      <c r="L35" s="33">
        <f t="shared" si="24"/>
        <v>14.044926389836755</v>
      </c>
      <c r="M35" s="33">
        <f t="shared" si="24"/>
        <v>11.640656972983255</v>
      </c>
      <c r="N35" s="32">
        <f t="shared" si="24"/>
        <v>21.738146109208522</v>
      </c>
      <c r="O35" s="31">
        <f t="shared" si="24"/>
        <v>10.097489136225265</v>
      </c>
      <c r="P35" s="30">
        <f t="shared" si="24"/>
        <v>7.6932197193717649</v>
      </c>
      <c r="Q35" s="35">
        <f t="shared" si="24"/>
        <v>-15.63775476598174</v>
      </c>
      <c r="R35" s="34">
        <f t="shared" si="24"/>
        <v>27.924617579908674</v>
      </c>
      <c r="S35" s="33">
        <f t="shared" si="24"/>
        <v>13.185591031316969</v>
      </c>
      <c r="T35" s="33">
        <f t="shared" si="24"/>
        <v>11.111277368721462</v>
      </c>
      <c r="U35" s="32">
        <f t="shared" si="24"/>
        <v>18.301826683789955</v>
      </c>
      <c r="V35" s="31">
        <f t="shared" si="24"/>
        <v>7.1905493150684912</v>
      </c>
      <c r="W35" s="30">
        <f t="shared" si="24"/>
        <v>5.1162356524729828</v>
      </c>
      <c r="X35" s="29">
        <f t="shared" si="24"/>
        <v>-9.6227908961187225</v>
      </c>
    </row>
    <row r="36" spans="1:24" x14ac:dyDescent="0.2">
      <c r="A36" s="28" t="s">
        <v>9</v>
      </c>
      <c r="B36" s="27">
        <f>AVERAGE(B26:B31)</f>
        <v>10</v>
      </c>
      <c r="C36" s="26">
        <f>AVERAGE(C26:C31)</f>
        <v>22.666666666666668</v>
      </c>
      <c r="D36" s="25">
        <f t="shared" ref="D36:X36" si="25">D20*43560/86400/183</f>
        <v>74.704138205828784</v>
      </c>
      <c r="E36" s="22">
        <f t="shared" si="25"/>
        <v>39.888794422701878</v>
      </c>
      <c r="F36" s="22">
        <f t="shared" si="25"/>
        <v>14.968295081967213</v>
      </c>
      <c r="G36" s="21">
        <f t="shared" si="25"/>
        <v>51.048183629326054</v>
      </c>
      <c r="H36" s="20">
        <f t="shared" si="25"/>
        <v>36.079888547358834</v>
      </c>
      <c r="I36" s="19">
        <f t="shared" si="25"/>
        <v>11.159389206624166</v>
      </c>
      <c r="J36" s="24">
        <f t="shared" si="25"/>
        <v>-23.655954576502729</v>
      </c>
      <c r="K36" s="25">
        <f t="shared" si="25"/>
        <v>59.398914693381911</v>
      </c>
      <c r="L36" s="22">
        <f t="shared" si="25"/>
        <v>18.377267740623861</v>
      </c>
      <c r="M36" s="22">
        <f t="shared" si="25"/>
        <v>10.97363289313904</v>
      </c>
      <c r="N36" s="21">
        <f t="shared" si="25"/>
        <v>28.394962830145715</v>
      </c>
      <c r="O36" s="20">
        <f t="shared" si="25"/>
        <v>17.421329937006675</v>
      </c>
      <c r="P36" s="19">
        <f t="shared" si="25"/>
        <v>10.017695089521858</v>
      </c>
      <c r="Q36" s="24">
        <f t="shared" si="25"/>
        <v>-31.003951863236185</v>
      </c>
      <c r="R36" s="23">
        <f t="shared" si="25"/>
        <v>42.909266848816024</v>
      </c>
      <c r="S36" s="22">
        <f t="shared" si="25"/>
        <v>18.34723960653309</v>
      </c>
      <c r="T36" s="22">
        <f t="shared" si="25"/>
        <v>10.620959585610199</v>
      </c>
      <c r="U36" s="21">
        <f t="shared" si="25"/>
        <v>24.819291609744987</v>
      </c>
      <c r="V36" s="20">
        <f t="shared" si="25"/>
        <v>14.198332024134787</v>
      </c>
      <c r="W36" s="19">
        <f t="shared" si="25"/>
        <v>6.472052003211898</v>
      </c>
      <c r="X36" s="18">
        <f t="shared" si="25"/>
        <v>-18.089975239071038</v>
      </c>
    </row>
    <row r="37" spans="1:24" ht="13.5" thickBot="1" x14ac:dyDescent="0.25">
      <c r="A37" s="17" t="s">
        <v>8</v>
      </c>
      <c r="B37" s="16">
        <f>AVERAGE(B32:B34,B23:B25)</f>
        <v>10</v>
      </c>
      <c r="C37" s="15">
        <f>AVERAGE(C32:C34,C23:C25)</f>
        <v>10.5</v>
      </c>
      <c r="D37" s="14">
        <f t="shared" ref="D37:X37" si="26">D21*43560/86400/182</f>
        <v>17.361893315018317</v>
      </c>
      <c r="E37" s="11">
        <f t="shared" si="26"/>
        <v>11.06318082062729</v>
      </c>
      <c r="F37" s="11">
        <f t="shared" si="26"/>
        <v>13.542027472527474</v>
      </c>
      <c r="G37" s="10">
        <f t="shared" si="26"/>
        <v>15.490680116758243</v>
      </c>
      <c r="H37" s="9">
        <f t="shared" si="26"/>
        <v>1.9486526442307688</v>
      </c>
      <c r="I37" s="8">
        <f t="shared" si="26"/>
        <v>4.4274992961309527</v>
      </c>
      <c r="J37" s="13">
        <f t="shared" si="26"/>
        <v>-1.8712131982600728</v>
      </c>
      <c r="K37" s="14">
        <f t="shared" si="26"/>
        <v>15.231881486568987</v>
      </c>
      <c r="L37" s="11">
        <f t="shared" si="26"/>
        <v>9.688780965693681</v>
      </c>
      <c r="M37" s="11">
        <f t="shared" si="26"/>
        <v>12.311346020299144</v>
      </c>
      <c r="N37" s="10">
        <f t="shared" si="26"/>
        <v>15.044753472222222</v>
      </c>
      <c r="O37" s="9">
        <f t="shared" si="26"/>
        <v>2.7334074519230778</v>
      </c>
      <c r="P37" s="8">
        <f t="shared" si="26"/>
        <v>5.3559725065285404</v>
      </c>
      <c r="Q37" s="13">
        <f t="shared" si="26"/>
        <v>-0.18712801434676452</v>
      </c>
      <c r="R37" s="12">
        <f t="shared" si="26"/>
        <v>12.857635073260074</v>
      </c>
      <c r="S37" s="11">
        <f t="shared" si="26"/>
        <v>7.9955817496436206</v>
      </c>
      <c r="T37" s="11">
        <f t="shared" si="26"/>
        <v>11.604289205586083</v>
      </c>
      <c r="U37" s="10">
        <f t="shared" si="26"/>
        <v>11.74855151098901</v>
      </c>
      <c r="V37" s="9">
        <f t="shared" si="26"/>
        <v>0.14426230540292975</v>
      </c>
      <c r="W37" s="8">
        <f t="shared" si="26"/>
        <v>3.7529697613453905</v>
      </c>
      <c r="X37" s="7">
        <f t="shared" si="26"/>
        <v>-1.1090835622710629</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'351500'!$A$1</f>
        <v>&lt;SITE CATEGORY: PRIMARY/SECONDARY&gt;</v>
      </c>
      <c r="C1" s="129"/>
      <c r="D1" s="129"/>
      <c r="E1" s="129"/>
      <c r="F1" s="129"/>
      <c r="G1" s="129"/>
      <c r="H1" s="129"/>
      <c r="I1" s="129"/>
      <c r="J1" s="129"/>
      <c r="K1" s="129"/>
      <c r="L1" s="129"/>
      <c r="M1" s="129"/>
      <c r="N1" s="129"/>
      <c r="O1" s="129"/>
    </row>
    <row r="2" spans="2:15" ht="23.25" x14ac:dyDescent="0.35">
      <c r="B2" s="130" t="str">
        <f>'351500'!A2</f>
        <v>HYDROSS MODEL NODE — North Crow Creek bl Pablo Feeder Canal (#351500)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152</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491.90082644628097</v>
      </c>
      <c r="D7" s="92">
        <v>860.83</v>
      </c>
      <c r="E7" s="89"/>
      <c r="F7" s="89">
        <v>1052.6025</v>
      </c>
      <c r="G7" s="88">
        <v>984.6149999999999</v>
      </c>
      <c r="H7" s="87">
        <f t="shared" ref="H7:H18" si="0">G7-F7</f>
        <v>-67.987500000000068</v>
      </c>
      <c r="I7" s="86">
        <f t="shared" ref="I7:I18" si="1">G7-E7</f>
        <v>984.6149999999999</v>
      </c>
      <c r="J7" s="91">
        <f t="shared" ref="J7:J18" si="2">G7-D7</f>
        <v>123.78499999999985</v>
      </c>
      <c r="K7" s="92">
        <v>860.83</v>
      </c>
      <c r="L7" s="89"/>
      <c r="M7" s="89">
        <v>1071.55</v>
      </c>
      <c r="N7" s="88">
        <v>1043.2749999999999</v>
      </c>
      <c r="O7" s="87">
        <f t="shared" ref="O7:O18" si="3">N7-M7</f>
        <v>-28.275000000000091</v>
      </c>
      <c r="P7" s="86">
        <f t="shared" ref="P7:P18" si="4">N7-L7</f>
        <v>1043.2749999999999</v>
      </c>
      <c r="Q7" s="91">
        <f t="shared" ref="Q7:Q18" si="5">N7-K7</f>
        <v>182.44499999999982</v>
      </c>
      <c r="R7" s="90">
        <v>860.83</v>
      </c>
      <c r="S7" s="89"/>
      <c r="T7" s="89">
        <v>1067.8775000000001</v>
      </c>
      <c r="U7" s="88">
        <v>1000.8724999999999</v>
      </c>
      <c r="V7" s="87">
        <f t="shared" ref="V7:V18" si="6">U7-T7</f>
        <v>-67.005000000000109</v>
      </c>
      <c r="W7" s="86">
        <f t="shared" ref="W7:W18" si="7">U7-S7</f>
        <v>1000.8724999999999</v>
      </c>
      <c r="X7" s="85">
        <f t="shared" ref="X7:X18" si="8">U7-R7</f>
        <v>140.0424999999999</v>
      </c>
    </row>
    <row r="8" spans="1:25" x14ac:dyDescent="0.2">
      <c r="A8" s="73" t="s">
        <v>21</v>
      </c>
      <c r="B8" s="72"/>
      <c r="C8" s="71">
        <f>C24/43560*86400*28</f>
        <v>444.29752066115697</v>
      </c>
      <c r="D8" s="70">
        <v>833.06</v>
      </c>
      <c r="E8" s="67"/>
      <c r="F8" s="67">
        <v>976.17000000000007</v>
      </c>
      <c r="G8" s="66">
        <v>920.07749999999999</v>
      </c>
      <c r="H8" s="65">
        <f t="shared" si="0"/>
        <v>-56.092500000000086</v>
      </c>
      <c r="I8" s="64">
        <f t="shared" si="1"/>
        <v>920.07749999999999</v>
      </c>
      <c r="J8" s="69">
        <f t="shared" si="2"/>
        <v>87.017500000000041</v>
      </c>
      <c r="K8" s="70">
        <v>833.0599999999996</v>
      </c>
      <c r="L8" s="67"/>
      <c r="M8" s="67">
        <v>989.19083333333322</v>
      </c>
      <c r="N8" s="66">
        <v>969.52666666666664</v>
      </c>
      <c r="O8" s="65">
        <f t="shared" si="3"/>
        <v>-19.664166666666574</v>
      </c>
      <c r="P8" s="64">
        <f t="shared" si="4"/>
        <v>969.52666666666664</v>
      </c>
      <c r="Q8" s="69">
        <f t="shared" si="5"/>
        <v>136.46666666666704</v>
      </c>
      <c r="R8" s="68">
        <v>833.06</v>
      </c>
      <c r="S8" s="67"/>
      <c r="T8" s="67">
        <v>986.61</v>
      </c>
      <c r="U8" s="66">
        <v>933.53749999999991</v>
      </c>
      <c r="V8" s="65">
        <f t="shared" si="6"/>
        <v>-53.072500000000105</v>
      </c>
      <c r="W8" s="64">
        <f t="shared" si="7"/>
        <v>933.53749999999991</v>
      </c>
      <c r="X8" s="63">
        <f t="shared" si="8"/>
        <v>100.47749999999996</v>
      </c>
    </row>
    <row r="9" spans="1:25" x14ac:dyDescent="0.2">
      <c r="A9" s="84" t="s">
        <v>20</v>
      </c>
      <c r="B9" s="83"/>
      <c r="C9" s="82">
        <f>C25/43560*86400*31</f>
        <v>491.90082644628097</v>
      </c>
      <c r="D9" s="81">
        <v>614.88</v>
      </c>
      <c r="E9" s="78"/>
      <c r="F9" s="78">
        <v>1046.8</v>
      </c>
      <c r="G9" s="77">
        <v>672.63499999999999</v>
      </c>
      <c r="H9" s="76">
        <f t="shared" si="0"/>
        <v>-374.16499999999996</v>
      </c>
      <c r="I9" s="75">
        <f t="shared" si="1"/>
        <v>672.63499999999999</v>
      </c>
      <c r="J9" s="80">
        <f t="shared" si="2"/>
        <v>57.754999999999995</v>
      </c>
      <c r="K9" s="81">
        <v>614.88</v>
      </c>
      <c r="L9" s="78"/>
      <c r="M9" s="78">
        <v>1049.3083333333334</v>
      </c>
      <c r="N9" s="77">
        <v>709.01833333333343</v>
      </c>
      <c r="O9" s="76">
        <f t="shared" si="3"/>
        <v>-340.28999999999996</v>
      </c>
      <c r="P9" s="75">
        <f t="shared" si="4"/>
        <v>709.01833333333343</v>
      </c>
      <c r="Q9" s="80">
        <f t="shared" si="5"/>
        <v>94.138333333333435</v>
      </c>
      <c r="R9" s="79">
        <v>614.88</v>
      </c>
      <c r="S9" s="78"/>
      <c r="T9" s="78">
        <v>1046.7225000000001</v>
      </c>
      <c r="U9" s="77">
        <v>685.79750000000001</v>
      </c>
      <c r="V9" s="76">
        <f t="shared" si="6"/>
        <v>-360.92500000000007</v>
      </c>
      <c r="W9" s="75">
        <f t="shared" si="7"/>
        <v>685.79750000000001</v>
      </c>
      <c r="X9" s="74">
        <f t="shared" si="8"/>
        <v>70.917500000000018</v>
      </c>
    </row>
    <row r="10" spans="1:25" x14ac:dyDescent="0.2">
      <c r="A10" s="61" t="s">
        <v>19</v>
      </c>
      <c r="B10" s="60"/>
      <c r="C10" s="59">
        <f>C26/43560*86400*30</f>
        <v>476.03305785123962</v>
      </c>
      <c r="D10" s="58">
        <v>654.54999999999995</v>
      </c>
      <c r="E10" s="55"/>
      <c r="F10" s="55">
        <v>1006.02</v>
      </c>
      <c r="G10" s="54">
        <v>700.82499999999993</v>
      </c>
      <c r="H10" s="53">
        <f t="shared" si="0"/>
        <v>-305.19500000000005</v>
      </c>
      <c r="I10" s="52">
        <f t="shared" si="1"/>
        <v>700.82499999999993</v>
      </c>
      <c r="J10" s="57">
        <f t="shared" si="2"/>
        <v>46.274999999999977</v>
      </c>
      <c r="K10" s="58">
        <v>654.55000000000007</v>
      </c>
      <c r="L10" s="55"/>
      <c r="M10" s="55">
        <v>1003.2758333333333</v>
      </c>
      <c r="N10" s="54">
        <v>719.11</v>
      </c>
      <c r="O10" s="53">
        <f t="shared" si="3"/>
        <v>-284.16583333333324</v>
      </c>
      <c r="P10" s="52">
        <f t="shared" si="4"/>
        <v>719.11</v>
      </c>
      <c r="Q10" s="57">
        <f t="shared" si="5"/>
        <v>64.559999999999945</v>
      </c>
      <c r="R10" s="56">
        <v>654.54999999999995</v>
      </c>
      <c r="S10" s="55"/>
      <c r="T10" s="55">
        <v>1002.9100000000001</v>
      </c>
      <c r="U10" s="54">
        <v>706.69999999999993</v>
      </c>
      <c r="V10" s="53">
        <f t="shared" si="6"/>
        <v>-296.21000000000015</v>
      </c>
      <c r="W10" s="52">
        <f t="shared" si="7"/>
        <v>706.69999999999993</v>
      </c>
      <c r="X10" s="51">
        <f t="shared" si="8"/>
        <v>52.149999999999977</v>
      </c>
    </row>
    <row r="11" spans="1:25" x14ac:dyDescent="0.2">
      <c r="A11" s="73" t="s">
        <v>18</v>
      </c>
      <c r="B11" s="72"/>
      <c r="C11" s="71">
        <f>C27/43560*86400*31</f>
        <v>491.90082644628097</v>
      </c>
      <c r="D11" s="70">
        <v>676.36</v>
      </c>
      <c r="E11" s="67"/>
      <c r="F11" s="67">
        <v>1008.1675</v>
      </c>
      <c r="G11" s="66">
        <v>747.10249999999985</v>
      </c>
      <c r="H11" s="65">
        <f t="shared" si="0"/>
        <v>-261.06500000000017</v>
      </c>
      <c r="I11" s="64">
        <f t="shared" si="1"/>
        <v>747.10249999999985</v>
      </c>
      <c r="J11" s="69">
        <f t="shared" si="2"/>
        <v>70.742499999999836</v>
      </c>
      <c r="K11" s="70">
        <v>676.3599999999999</v>
      </c>
      <c r="L11" s="67"/>
      <c r="M11" s="67">
        <v>996.77500000000009</v>
      </c>
      <c r="N11" s="66">
        <v>732.6341666666666</v>
      </c>
      <c r="O11" s="65">
        <f t="shared" si="3"/>
        <v>-264.14083333333349</v>
      </c>
      <c r="P11" s="64">
        <f t="shared" si="4"/>
        <v>732.6341666666666</v>
      </c>
      <c r="Q11" s="69">
        <f t="shared" si="5"/>
        <v>56.274166666666702</v>
      </c>
      <c r="R11" s="68">
        <v>676.36</v>
      </c>
      <c r="S11" s="67"/>
      <c r="T11" s="67">
        <v>973.72</v>
      </c>
      <c r="U11" s="66">
        <v>715.88000000000011</v>
      </c>
      <c r="V11" s="65">
        <f t="shared" si="6"/>
        <v>-257.83999999999992</v>
      </c>
      <c r="W11" s="64">
        <f t="shared" si="7"/>
        <v>715.88000000000011</v>
      </c>
      <c r="X11" s="63">
        <f t="shared" si="8"/>
        <v>39.520000000000095</v>
      </c>
    </row>
    <row r="12" spans="1:25" x14ac:dyDescent="0.2">
      <c r="A12" s="73" t="s">
        <v>17</v>
      </c>
      <c r="B12" s="72"/>
      <c r="C12" s="71">
        <f>C28/43560*86400*30</f>
        <v>476.03305785123962</v>
      </c>
      <c r="D12" s="70">
        <v>714.05</v>
      </c>
      <c r="E12" s="67"/>
      <c r="F12" s="67">
        <v>1067.1325000000002</v>
      </c>
      <c r="G12" s="66">
        <v>785.67499999999995</v>
      </c>
      <c r="H12" s="65">
        <f t="shared" si="0"/>
        <v>-281.45750000000021</v>
      </c>
      <c r="I12" s="64">
        <f t="shared" si="1"/>
        <v>785.67499999999995</v>
      </c>
      <c r="J12" s="69">
        <f t="shared" si="2"/>
        <v>71.625</v>
      </c>
      <c r="K12" s="70">
        <v>714.05000000000007</v>
      </c>
      <c r="L12" s="67"/>
      <c r="M12" s="67">
        <v>1021.7116666666667</v>
      </c>
      <c r="N12" s="66">
        <v>775.91666666666663</v>
      </c>
      <c r="O12" s="65">
        <f t="shared" si="3"/>
        <v>-245.79500000000007</v>
      </c>
      <c r="P12" s="64">
        <f t="shared" si="4"/>
        <v>775.91666666666663</v>
      </c>
      <c r="Q12" s="69">
        <f t="shared" si="5"/>
        <v>61.866666666666561</v>
      </c>
      <c r="R12" s="68">
        <v>714.05</v>
      </c>
      <c r="S12" s="67"/>
      <c r="T12" s="67">
        <v>926.49250000000006</v>
      </c>
      <c r="U12" s="66">
        <v>762.28250000000003</v>
      </c>
      <c r="V12" s="65">
        <f t="shared" si="6"/>
        <v>-164.21000000000004</v>
      </c>
      <c r="W12" s="64">
        <f t="shared" si="7"/>
        <v>762.28250000000003</v>
      </c>
      <c r="X12" s="63">
        <f t="shared" si="8"/>
        <v>48.232500000000073</v>
      </c>
    </row>
    <row r="13" spans="1:25" x14ac:dyDescent="0.2">
      <c r="A13" s="73" t="s">
        <v>16</v>
      </c>
      <c r="B13" s="72"/>
      <c r="C13" s="71">
        <f>C29/43560*86400*31</f>
        <v>491.90082644628097</v>
      </c>
      <c r="D13" s="70">
        <v>799.34</v>
      </c>
      <c r="E13" s="67"/>
      <c r="F13" s="67">
        <v>1136.2224999999999</v>
      </c>
      <c r="G13" s="66">
        <v>926.34749999999997</v>
      </c>
      <c r="H13" s="65">
        <f t="shared" si="0"/>
        <v>-209.87499999999989</v>
      </c>
      <c r="I13" s="64">
        <f t="shared" si="1"/>
        <v>926.34749999999997</v>
      </c>
      <c r="J13" s="69">
        <f t="shared" si="2"/>
        <v>127.00749999999994</v>
      </c>
      <c r="K13" s="70">
        <v>799.34</v>
      </c>
      <c r="L13" s="67"/>
      <c r="M13" s="67">
        <v>1015.8750000000001</v>
      </c>
      <c r="N13" s="66">
        <v>905.7491666666665</v>
      </c>
      <c r="O13" s="65">
        <f t="shared" si="3"/>
        <v>-110.12583333333362</v>
      </c>
      <c r="P13" s="64">
        <f t="shared" si="4"/>
        <v>905.7491666666665</v>
      </c>
      <c r="Q13" s="69">
        <f t="shared" si="5"/>
        <v>106.40916666666647</v>
      </c>
      <c r="R13" s="68">
        <v>799.34</v>
      </c>
      <c r="S13" s="67"/>
      <c r="T13" s="67">
        <v>933.77250000000004</v>
      </c>
      <c r="U13" s="66">
        <v>873.58249999999998</v>
      </c>
      <c r="V13" s="65">
        <f t="shared" si="6"/>
        <v>-60.190000000000055</v>
      </c>
      <c r="W13" s="64">
        <f t="shared" si="7"/>
        <v>873.58249999999998</v>
      </c>
      <c r="X13" s="63">
        <f t="shared" si="8"/>
        <v>74.24249999999995</v>
      </c>
    </row>
    <row r="14" spans="1:25" x14ac:dyDescent="0.2">
      <c r="A14" s="73" t="s">
        <v>15</v>
      </c>
      <c r="B14" s="72"/>
      <c r="C14" s="71">
        <f>C30/43560*86400*31</f>
        <v>491.90082644628097</v>
      </c>
      <c r="D14" s="70">
        <v>614.88</v>
      </c>
      <c r="E14" s="67"/>
      <c r="F14" s="67">
        <v>1258.9099999999999</v>
      </c>
      <c r="G14" s="66">
        <v>890.23</v>
      </c>
      <c r="H14" s="65">
        <f t="shared" si="0"/>
        <v>-368.67999999999984</v>
      </c>
      <c r="I14" s="64">
        <f t="shared" si="1"/>
        <v>890.23</v>
      </c>
      <c r="J14" s="69">
        <f t="shared" si="2"/>
        <v>275.35000000000002</v>
      </c>
      <c r="K14" s="70">
        <v>614.88</v>
      </c>
      <c r="L14" s="67"/>
      <c r="M14" s="67">
        <v>1147.4866666666665</v>
      </c>
      <c r="N14" s="66">
        <v>845.95749999999998</v>
      </c>
      <c r="O14" s="65">
        <f t="shared" si="3"/>
        <v>-301.52916666666647</v>
      </c>
      <c r="P14" s="64">
        <f t="shared" si="4"/>
        <v>845.95749999999998</v>
      </c>
      <c r="Q14" s="69">
        <f t="shared" si="5"/>
        <v>231.07749999999999</v>
      </c>
      <c r="R14" s="68">
        <v>614.88</v>
      </c>
      <c r="S14" s="67"/>
      <c r="T14" s="67">
        <v>1038.21</v>
      </c>
      <c r="U14" s="66">
        <v>766.47749999999996</v>
      </c>
      <c r="V14" s="65">
        <f t="shared" si="6"/>
        <v>-271.73250000000007</v>
      </c>
      <c r="W14" s="64">
        <f t="shared" si="7"/>
        <v>766.47749999999996</v>
      </c>
      <c r="X14" s="63">
        <f t="shared" si="8"/>
        <v>151.59749999999997</v>
      </c>
    </row>
    <row r="15" spans="1:25" x14ac:dyDescent="0.2">
      <c r="A15" s="50" t="s">
        <v>14</v>
      </c>
      <c r="B15" s="49"/>
      <c r="C15" s="48">
        <f>C31/43560*86400*30</f>
        <v>476.03305785123962</v>
      </c>
      <c r="D15" s="47">
        <v>535.54</v>
      </c>
      <c r="E15" s="44"/>
      <c r="F15" s="44">
        <v>1261.7725</v>
      </c>
      <c r="G15" s="43">
        <v>930.83750000000009</v>
      </c>
      <c r="H15" s="42">
        <f t="shared" si="0"/>
        <v>-330.93499999999995</v>
      </c>
      <c r="I15" s="41">
        <f t="shared" si="1"/>
        <v>930.83750000000009</v>
      </c>
      <c r="J15" s="46">
        <f t="shared" si="2"/>
        <v>395.29750000000013</v>
      </c>
      <c r="K15" s="47">
        <v>535.54</v>
      </c>
      <c r="L15" s="44"/>
      <c r="M15" s="44">
        <v>1141.9066666666668</v>
      </c>
      <c r="N15" s="43">
        <v>839.95333333333326</v>
      </c>
      <c r="O15" s="42">
        <f t="shared" si="3"/>
        <v>-301.95333333333349</v>
      </c>
      <c r="P15" s="41">
        <f t="shared" si="4"/>
        <v>839.95333333333326</v>
      </c>
      <c r="Q15" s="46">
        <f t="shared" si="5"/>
        <v>304.4133333333333</v>
      </c>
      <c r="R15" s="45">
        <v>535.54</v>
      </c>
      <c r="S15" s="44"/>
      <c r="T15" s="44">
        <v>984.16250000000002</v>
      </c>
      <c r="U15" s="43">
        <v>762.61750000000006</v>
      </c>
      <c r="V15" s="42">
        <f t="shared" si="6"/>
        <v>-221.54499999999996</v>
      </c>
      <c r="W15" s="41">
        <f t="shared" si="7"/>
        <v>762.61750000000006</v>
      </c>
      <c r="X15" s="40">
        <f t="shared" si="8"/>
        <v>227.0775000000001</v>
      </c>
    </row>
    <row r="16" spans="1:25" x14ac:dyDescent="0.2">
      <c r="A16" s="62" t="s">
        <v>13</v>
      </c>
      <c r="B16" s="27"/>
      <c r="C16" s="26">
        <f>C32/43560*86400*31</f>
        <v>491.90082644628097</v>
      </c>
      <c r="D16" s="25">
        <v>553.39</v>
      </c>
      <c r="E16" s="22"/>
      <c r="F16" s="22">
        <v>1346.2774999999999</v>
      </c>
      <c r="G16" s="21">
        <v>989.60500000000002</v>
      </c>
      <c r="H16" s="20">
        <f t="shared" si="0"/>
        <v>-356.6724999999999</v>
      </c>
      <c r="I16" s="19">
        <f t="shared" si="1"/>
        <v>989.60500000000002</v>
      </c>
      <c r="J16" s="24">
        <f t="shared" si="2"/>
        <v>436.21500000000003</v>
      </c>
      <c r="K16" s="25">
        <v>553.3900000000001</v>
      </c>
      <c r="L16" s="22"/>
      <c r="M16" s="22">
        <v>1237.1958333333334</v>
      </c>
      <c r="N16" s="21">
        <v>862.28666666666675</v>
      </c>
      <c r="O16" s="20">
        <f t="shared" si="3"/>
        <v>-374.90916666666669</v>
      </c>
      <c r="P16" s="19">
        <f t="shared" si="4"/>
        <v>862.28666666666675</v>
      </c>
      <c r="Q16" s="24">
        <f t="shared" si="5"/>
        <v>308.89666666666665</v>
      </c>
      <c r="R16" s="23">
        <v>553.39</v>
      </c>
      <c r="S16" s="22"/>
      <c r="T16" s="22">
        <v>1117.45</v>
      </c>
      <c r="U16" s="21">
        <v>804.46500000000003</v>
      </c>
      <c r="V16" s="20">
        <f t="shared" si="6"/>
        <v>-312.98500000000001</v>
      </c>
      <c r="W16" s="19">
        <f t="shared" si="7"/>
        <v>804.46500000000003</v>
      </c>
      <c r="X16" s="18">
        <f t="shared" si="8"/>
        <v>251.07500000000005</v>
      </c>
    </row>
    <row r="17" spans="1:24" x14ac:dyDescent="0.2">
      <c r="A17" s="61" t="s">
        <v>12</v>
      </c>
      <c r="B17" s="60"/>
      <c r="C17" s="59">
        <f>C33/43560*86400*30</f>
        <v>476.03305785123962</v>
      </c>
      <c r="D17" s="58">
        <v>476.03</v>
      </c>
      <c r="E17" s="55"/>
      <c r="F17" s="55">
        <v>1239.99</v>
      </c>
      <c r="G17" s="54">
        <v>847.54750000000001</v>
      </c>
      <c r="H17" s="53">
        <f t="shared" si="0"/>
        <v>-392.4425</v>
      </c>
      <c r="I17" s="52">
        <f t="shared" si="1"/>
        <v>847.54750000000001</v>
      </c>
      <c r="J17" s="57">
        <f t="shared" si="2"/>
        <v>371.51750000000004</v>
      </c>
      <c r="K17" s="58">
        <v>476.0299999999998</v>
      </c>
      <c r="L17" s="55"/>
      <c r="M17" s="55">
        <v>1146.1283333333333</v>
      </c>
      <c r="N17" s="54">
        <v>731.42250000000001</v>
      </c>
      <c r="O17" s="53">
        <f t="shared" si="3"/>
        <v>-414.70583333333332</v>
      </c>
      <c r="P17" s="52">
        <f t="shared" si="4"/>
        <v>731.42250000000001</v>
      </c>
      <c r="Q17" s="57">
        <f t="shared" si="5"/>
        <v>255.39250000000021</v>
      </c>
      <c r="R17" s="56">
        <v>476.03</v>
      </c>
      <c r="S17" s="55"/>
      <c r="T17" s="55">
        <v>1035.4125000000001</v>
      </c>
      <c r="U17" s="54">
        <v>703.56999999999994</v>
      </c>
      <c r="V17" s="53">
        <f t="shared" si="6"/>
        <v>-331.8425000000002</v>
      </c>
      <c r="W17" s="52">
        <f t="shared" si="7"/>
        <v>703.56999999999994</v>
      </c>
      <c r="X17" s="51">
        <f t="shared" si="8"/>
        <v>227.53999999999996</v>
      </c>
    </row>
    <row r="18" spans="1:24" ht="13.5" thickBot="1" x14ac:dyDescent="0.25">
      <c r="A18" s="50" t="s">
        <v>11</v>
      </c>
      <c r="B18" s="49"/>
      <c r="C18" s="48">
        <f>C34/43560*86400*31</f>
        <v>491.90082644628097</v>
      </c>
      <c r="D18" s="47">
        <v>860.83</v>
      </c>
      <c r="E18" s="44"/>
      <c r="F18" s="44">
        <v>1217.4000000000001</v>
      </c>
      <c r="G18" s="43">
        <v>1159.0975000000001</v>
      </c>
      <c r="H18" s="42">
        <f t="shared" si="0"/>
        <v>-58.302500000000009</v>
      </c>
      <c r="I18" s="41">
        <f t="shared" si="1"/>
        <v>1159.0975000000001</v>
      </c>
      <c r="J18" s="46">
        <f t="shared" si="2"/>
        <v>298.26750000000004</v>
      </c>
      <c r="K18" s="47">
        <v>860.83</v>
      </c>
      <c r="L18" s="44"/>
      <c r="M18" s="44">
        <v>1144.8408333333334</v>
      </c>
      <c r="N18" s="43">
        <v>1064.865</v>
      </c>
      <c r="O18" s="42">
        <f t="shared" si="3"/>
        <v>-79.975833333333412</v>
      </c>
      <c r="P18" s="41">
        <f t="shared" si="4"/>
        <v>1064.865</v>
      </c>
      <c r="Q18" s="46">
        <f t="shared" si="5"/>
        <v>204.03499999999997</v>
      </c>
      <c r="R18" s="45">
        <v>860.83</v>
      </c>
      <c r="S18" s="44"/>
      <c r="T18" s="44">
        <v>1057.4974999999999</v>
      </c>
      <c r="U18" s="43">
        <v>1044.68</v>
      </c>
      <c r="V18" s="42">
        <f t="shared" si="6"/>
        <v>-12.817499999999882</v>
      </c>
      <c r="W18" s="41">
        <f t="shared" si="7"/>
        <v>1044.68</v>
      </c>
      <c r="X18" s="40">
        <f t="shared" si="8"/>
        <v>183.85000000000002</v>
      </c>
    </row>
    <row r="19" spans="1:24" x14ac:dyDescent="0.2">
      <c r="A19" s="39" t="s">
        <v>10</v>
      </c>
      <c r="B19" s="38"/>
      <c r="C19" s="37">
        <f>SUM(C7:C18)</f>
        <v>5791.7355371900812</v>
      </c>
      <c r="D19" s="36">
        <f>SUM(D7:D18)</f>
        <v>8193.74</v>
      </c>
      <c r="E19" s="33"/>
      <c r="F19" s="33">
        <f t="shared" ref="F19:K19" si="9">SUM(F7:F18)</f>
        <v>13617.465</v>
      </c>
      <c r="G19" s="32">
        <f t="shared" si="9"/>
        <v>10554.594999999999</v>
      </c>
      <c r="H19" s="31">
        <f t="shared" si="9"/>
        <v>-3062.87</v>
      </c>
      <c r="I19" s="30">
        <f t="shared" si="9"/>
        <v>10554.594999999999</v>
      </c>
      <c r="J19" s="35">
        <f t="shared" si="9"/>
        <v>2360.8549999999996</v>
      </c>
      <c r="K19" s="36">
        <f t="shared" si="9"/>
        <v>8193.74</v>
      </c>
      <c r="L19" s="33"/>
      <c r="M19" s="33">
        <f t="shared" ref="M19:R19" si="10">SUM(M7:M18)</f>
        <v>12965.245000000003</v>
      </c>
      <c r="N19" s="32">
        <f t="shared" si="10"/>
        <v>10199.715</v>
      </c>
      <c r="O19" s="31">
        <f t="shared" si="10"/>
        <v>-2765.5300000000007</v>
      </c>
      <c r="P19" s="30">
        <f t="shared" si="10"/>
        <v>10199.715</v>
      </c>
      <c r="Q19" s="35">
        <f t="shared" si="10"/>
        <v>2005.9749999999999</v>
      </c>
      <c r="R19" s="34">
        <f t="shared" si="10"/>
        <v>8193.74</v>
      </c>
      <c r="S19" s="33"/>
      <c r="T19" s="33">
        <f>SUM(T7:T18)</f>
        <v>12170.837500000001</v>
      </c>
      <c r="U19" s="32">
        <f>SUM(U7:U18)</f>
        <v>9760.4625000000015</v>
      </c>
      <c r="V19" s="31">
        <f>SUM(V7:V18)</f>
        <v>-2410.3750000000009</v>
      </c>
      <c r="W19" s="30">
        <f>SUM(W7:W18)</f>
        <v>9760.4625000000015</v>
      </c>
      <c r="X19" s="29">
        <f>SUM(X7:X18)</f>
        <v>1566.7224999999999</v>
      </c>
    </row>
    <row r="20" spans="1:24" x14ac:dyDescent="0.2">
      <c r="A20" s="28" t="s">
        <v>9</v>
      </c>
      <c r="B20" s="27"/>
      <c r="C20" s="26">
        <f>SUM(C10:C15)</f>
        <v>2903.8016528925618</v>
      </c>
      <c r="D20" s="25">
        <f>SUM(D10:D15)</f>
        <v>3994.72</v>
      </c>
      <c r="E20" s="22"/>
      <c r="F20" s="22">
        <f t="shared" ref="F20:K20" si="11">SUM(F10:F15)</f>
        <v>6738.2249999999995</v>
      </c>
      <c r="G20" s="21">
        <f t="shared" si="11"/>
        <v>4981.0174999999999</v>
      </c>
      <c r="H20" s="20">
        <f t="shared" si="11"/>
        <v>-1757.2075</v>
      </c>
      <c r="I20" s="19">
        <f t="shared" si="11"/>
        <v>4981.0174999999999</v>
      </c>
      <c r="J20" s="24">
        <f t="shared" si="11"/>
        <v>986.2974999999999</v>
      </c>
      <c r="K20" s="25">
        <f t="shared" si="11"/>
        <v>3994.7200000000003</v>
      </c>
      <c r="L20" s="22"/>
      <c r="M20" s="22">
        <f t="shared" ref="M20:R20" si="12">SUM(M10:M15)</f>
        <v>6327.0308333333332</v>
      </c>
      <c r="N20" s="21">
        <f t="shared" si="12"/>
        <v>4819.3208333333332</v>
      </c>
      <c r="O20" s="20">
        <f t="shared" si="12"/>
        <v>-1507.7100000000005</v>
      </c>
      <c r="P20" s="19">
        <f t="shared" si="12"/>
        <v>4819.3208333333332</v>
      </c>
      <c r="Q20" s="24">
        <f t="shared" si="12"/>
        <v>824.60083333333296</v>
      </c>
      <c r="R20" s="23">
        <f t="shared" si="12"/>
        <v>3994.72</v>
      </c>
      <c r="S20" s="22"/>
      <c r="T20" s="22">
        <f>SUM(T10:T15)</f>
        <v>5859.2675000000008</v>
      </c>
      <c r="U20" s="21">
        <f>SUM(U10:U15)</f>
        <v>4587.54</v>
      </c>
      <c r="V20" s="20">
        <f>SUM(V10:V15)</f>
        <v>-1271.7275000000004</v>
      </c>
      <c r="W20" s="19">
        <f>SUM(W10:W15)</f>
        <v>4587.54</v>
      </c>
      <c r="X20" s="18">
        <f>SUM(X10:X15)</f>
        <v>592.82000000000016</v>
      </c>
    </row>
    <row r="21" spans="1:24" ht="13.5" thickBot="1" x14ac:dyDescent="0.25">
      <c r="A21" s="17" t="s">
        <v>8</v>
      </c>
      <c r="B21" s="16"/>
      <c r="C21" s="15">
        <f>SUM(C7:C9,C16:C18)</f>
        <v>2887.9338842975203</v>
      </c>
      <c r="D21" s="14">
        <f>SUM(D7:D9,D16:D18)</f>
        <v>4199.0199999999995</v>
      </c>
      <c r="E21" s="11"/>
      <c r="F21" s="11">
        <f t="shared" ref="F21:K21" si="13">SUM(F7:F9,F16:F18)</f>
        <v>6879.24</v>
      </c>
      <c r="G21" s="10">
        <f t="shared" si="13"/>
        <v>5573.5774999999994</v>
      </c>
      <c r="H21" s="9">
        <f t="shared" si="13"/>
        <v>-1305.6625000000001</v>
      </c>
      <c r="I21" s="8">
        <f t="shared" si="13"/>
        <v>5573.5774999999994</v>
      </c>
      <c r="J21" s="13">
        <f t="shared" si="13"/>
        <v>1374.5574999999999</v>
      </c>
      <c r="K21" s="14">
        <f t="shared" si="13"/>
        <v>4199.0199999999995</v>
      </c>
      <c r="L21" s="11"/>
      <c r="M21" s="11">
        <f t="shared" ref="M21:R21" si="14">SUM(M7:M9,M16:M18)</f>
        <v>6638.2141666666666</v>
      </c>
      <c r="N21" s="10">
        <f t="shared" si="14"/>
        <v>5380.394166666666</v>
      </c>
      <c r="O21" s="9">
        <f t="shared" si="14"/>
        <v>-1257.8200000000002</v>
      </c>
      <c r="P21" s="8">
        <f t="shared" si="14"/>
        <v>5380.394166666666</v>
      </c>
      <c r="Q21" s="13">
        <f t="shared" si="14"/>
        <v>1181.374166666667</v>
      </c>
      <c r="R21" s="12">
        <f t="shared" si="14"/>
        <v>4199.0199999999995</v>
      </c>
      <c r="S21" s="11"/>
      <c r="T21" s="11">
        <f>SUM(T7:T9,T16:T18)</f>
        <v>6311.57</v>
      </c>
      <c r="U21" s="10">
        <f>SUM(U7:U9,U16:U18)</f>
        <v>5172.9225000000006</v>
      </c>
      <c r="V21" s="9">
        <f>SUM(V7:V9,V16:V18)</f>
        <v>-1138.6475000000003</v>
      </c>
      <c r="W21" s="8">
        <f>SUM(W7:W9,W16:W18)</f>
        <v>5172.9225000000006</v>
      </c>
      <c r="X21" s="7">
        <f>SUM(X7:X9,X16:X18)</f>
        <v>973.90249999999992</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8</v>
      </c>
      <c r="D23" s="92">
        <f>D7*43560/86400/31</f>
        <v>14.000057795698925</v>
      </c>
      <c r="E23" s="89"/>
      <c r="F23" s="89">
        <f t="shared" ref="F23:K23" si="15">F7*43560/86400/31</f>
        <v>17.118938508064517</v>
      </c>
      <c r="G23" s="88">
        <f t="shared" si="15"/>
        <v>16.013227822580646</v>
      </c>
      <c r="H23" s="87">
        <f t="shared" si="15"/>
        <v>-1.1057106854838721</v>
      </c>
      <c r="I23" s="86">
        <f t="shared" si="15"/>
        <v>16.013227822580646</v>
      </c>
      <c r="J23" s="91">
        <f t="shared" si="15"/>
        <v>2.0131700268817183</v>
      </c>
      <c r="K23" s="92">
        <f t="shared" si="15"/>
        <v>14.000057795698925</v>
      </c>
      <c r="L23" s="89"/>
      <c r="M23" s="89">
        <f t="shared" ref="M23:R23" si="16">M7*43560/86400/31</f>
        <v>17.42709005376344</v>
      </c>
      <c r="N23" s="88">
        <f t="shared" si="16"/>
        <v>16.967241263440858</v>
      </c>
      <c r="O23" s="87">
        <f t="shared" si="16"/>
        <v>-0.45984879032258213</v>
      </c>
      <c r="P23" s="86">
        <f t="shared" si="16"/>
        <v>16.967241263440858</v>
      </c>
      <c r="Q23" s="91">
        <f t="shared" si="16"/>
        <v>2.9671834677419326</v>
      </c>
      <c r="R23" s="90">
        <f t="shared" si="16"/>
        <v>14.000057795698925</v>
      </c>
      <c r="S23" s="89"/>
      <c r="T23" s="89">
        <f>T7*43560/86400/31</f>
        <v>17.367362567204303</v>
      </c>
      <c r="U23" s="88">
        <f>U7*43560/86400/31</f>
        <v>16.277630712365589</v>
      </c>
      <c r="V23" s="87">
        <f>V7*43560/86400/31</f>
        <v>-1.0897318548387114</v>
      </c>
      <c r="W23" s="86">
        <f>W7*43560/86400/31</f>
        <v>16.277630712365589</v>
      </c>
      <c r="X23" s="85">
        <f>X7*43560/86400/31</f>
        <v>2.2775729166666654</v>
      </c>
    </row>
    <row r="24" spans="1:24" x14ac:dyDescent="0.2">
      <c r="A24" s="73" t="s">
        <v>21</v>
      </c>
      <c r="B24" s="72"/>
      <c r="C24" s="71">
        <v>8</v>
      </c>
      <c r="D24" s="70">
        <f>D8*43560/86400/28</f>
        <v>15.000038690476188</v>
      </c>
      <c r="E24" s="67"/>
      <c r="F24" s="67">
        <f t="shared" ref="F24:K24" si="17">F8*43560/86400/28</f>
        <v>17.576870535714285</v>
      </c>
      <c r="G24" s="66">
        <f t="shared" si="17"/>
        <v>16.566871651785714</v>
      </c>
      <c r="H24" s="65">
        <f t="shared" si="17"/>
        <v>-1.009998883928573</v>
      </c>
      <c r="I24" s="64">
        <f t="shared" si="17"/>
        <v>16.566871651785714</v>
      </c>
      <c r="J24" s="69">
        <f t="shared" si="17"/>
        <v>1.5668329613095244</v>
      </c>
      <c r="K24" s="70">
        <f t="shared" si="17"/>
        <v>15.000038690476183</v>
      </c>
      <c r="L24" s="67"/>
      <c r="M24" s="67">
        <f t="shared" ref="M24:R24" si="18">M8*43560/86400/28</f>
        <v>17.811323040674601</v>
      </c>
      <c r="N24" s="66">
        <f t="shared" si="18"/>
        <v>17.457250992063493</v>
      </c>
      <c r="O24" s="65">
        <f t="shared" si="18"/>
        <v>-0.35407204861110947</v>
      </c>
      <c r="P24" s="64">
        <f t="shared" si="18"/>
        <v>17.457250992063493</v>
      </c>
      <c r="Q24" s="69">
        <f t="shared" si="18"/>
        <v>2.4572123015873082</v>
      </c>
      <c r="R24" s="68">
        <f t="shared" si="18"/>
        <v>15.000038690476188</v>
      </c>
      <c r="S24" s="67"/>
      <c r="T24" s="67">
        <f>T8*43560/86400/28</f>
        <v>17.76485267857143</v>
      </c>
      <c r="U24" s="66">
        <f>U8*43560/86400/28</f>
        <v>16.809231770833328</v>
      </c>
      <c r="V24" s="65">
        <f>V8*43560/86400/28</f>
        <v>-0.95562090773809716</v>
      </c>
      <c r="W24" s="64">
        <f>W8*43560/86400/28</f>
        <v>16.809231770833328</v>
      </c>
      <c r="X24" s="63">
        <f>X8*43560/86400/28</f>
        <v>1.8091930803571421</v>
      </c>
    </row>
    <row r="25" spans="1:24" x14ac:dyDescent="0.2">
      <c r="A25" s="84" t="s">
        <v>20</v>
      </c>
      <c r="B25" s="83"/>
      <c r="C25" s="82">
        <v>8</v>
      </c>
      <c r="D25" s="81">
        <f>D9*43560/86400/31</f>
        <v>10.000064516129033</v>
      </c>
      <c r="E25" s="78"/>
      <c r="F25" s="78">
        <f t="shared" ref="F25:K25" si="19">F9*43560/86400/31</f>
        <v>17.024569892473117</v>
      </c>
      <c r="G25" s="77">
        <f t="shared" si="19"/>
        <v>10.939359543010752</v>
      </c>
      <c r="H25" s="76">
        <f t="shared" si="19"/>
        <v>-6.0852103494623648</v>
      </c>
      <c r="I25" s="75">
        <f t="shared" si="19"/>
        <v>10.939359543010752</v>
      </c>
      <c r="J25" s="80">
        <f t="shared" si="19"/>
        <v>0.93929502688172029</v>
      </c>
      <c r="K25" s="81">
        <f t="shared" si="19"/>
        <v>10.000064516129033</v>
      </c>
      <c r="L25" s="78"/>
      <c r="M25" s="78">
        <f t="shared" ref="M25:R25" si="20">M9*43560/86400/31</f>
        <v>17.065364023297494</v>
      </c>
      <c r="N25" s="77">
        <f t="shared" si="20"/>
        <v>11.531077732974913</v>
      </c>
      <c r="O25" s="76">
        <f t="shared" si="20"/>
        <v>-5.53428629032258</v>
      </c>
      <c r="P25" s="75">
        <f t="shared" si="20"/>
        <v>11.531077732974913</v>
      </c>
      <c r="Q25" s="80">
        <f t="shared" si="20"/>
        <v>1.5310132168458797</v>
      </c>
      <c r="R25" s="79">
        <f t="shared" si="20"/>
        <v>10.000064516129033</v>
      </c>
      <c r="S25" s="78"/>
      <c r="T25" s="78">
        <f>T9*43560/86400/31</f>
        <v>17.02330947580645</v>
      </c>
      <c r="U25" s="77">
        <f>U9*43560/86400/31</f>
        <v>11.153427083333334</v>
      </c>
      <c r="V25" s="76">
        <f>V9*43560/86400/31</f>
        <v>-5.8698823924731203</v>
      </c>
      <c r="W25" s="75">
        <f>W9*43560/86400/31</f>
        <v>11.153427083333334</v>
      </c>
      <c r="X25" s="74">
        <f>X9*43560/86400/31</f>
        <v>1.1533625672043015</v>
      </c>
    </row>
    <row r="26" spans="1:24" x14ac:dyDescent="0.2">
      <c r="A26" s="61" t="s">
        <v>19</v>
      </c>
      <c r="B26" s="60"/>
      <c r="C26" s="59">
        <v>8</v>
      </c>
      <c r="D26" s="58">
        <f>D10*43560/86400/30</f>
        <v>11.000076388888887</v>
      </c>
      <c r="E26" s="55"/>
      <c r="F26" s="55">
        <f t="shared" ref="F26:K26" si="21">F10*43560/86400/30</f>
        <v>16.906724999999998</v>
      </c>
      <c r="G26" s="54">
        <f t="shared" si="21"/>
        <v>11.777753472222221</v>
      </c>
      <c r="H26" s="53">
        <f t="shared" si="21"/>
        <v>-5.1289715277777788</v>
      </c>
      <c r="I26" s="52">
        <f t="shared" si="21"/>
        <v>11.777753472222221</v>
      </c>
      <c r="J26" s="57">
        <f t="shared" si="21"/>
        <v>0.77767708333333307</v>
      </c>
      <c r="K26" s="58">
        <f t="shared" si="21"/>
        <v>11.000076388888891</v>
      </c>
      <c r="L26" s="55"/>
      <c r="M26" s="55">
        <f t="shared" ref="M26:R26" si="22">M10*43560/86400/30</f>
        <v>16.86060775462963</v>
      </c>
      <c r="N26" s="54">
        <f t="shared" si="22"/>
        <v>12.085043055555555</v>
      </c>
      <c r="O26" s="53">
        <f t="shared" si="22"/>
        <v>-4.7755646990740717</v>
      </c>
      <c r="P26" s="52">
        <f t="shared" si="22"/>
        <v>12.085043055555555</v>
      </c>
      <c r="Q26" s="57">
        <f t="shared" si="22"/>
        <v>1.0849666666666657</v>
      </c>
      <c r="R26" s="56">
        <f t="shared" si="22"/>
        <v>11.000076388888887</v>
      </c>
      <c r="S26" s="55"/>
      <c r="T26" s="55">
        <f>T10*43560/86400/30</f>
        <v>16.854459722222224</v>
      </c>
      <c r="U26" s="54">
        <f>U10*43560/86400/30</f>
        <v>11.87648611111111</v>
      </c>
      <c r="V26" s="53">
        <f>V10*43560/86400/30</f>
        <v>-4.9779736111111133</v>
      </c>
      <c r="W26" s="52">
        <f>W10*43560/86400/30</f>
        <v>11.87648611111111</v>
      </c>
      <c r="X26" s="51">
        <f>X10*43560/86400/30</f>
        <v>0.87640972222222191</v>
      </c>
    </row>
    <row r="27" spans="1:24" x14ac:dyDescent="0.2">
      <c r="A27" s="73" t="s">
        <v>18</v>
      </c>
      <c r="B27" s="72"/>
      <c r="C27" s="71">
        <v>8</v>
      </c>
      <c r="D27" s="70">
        <f>D11*43560/86400/31</f>
        <v>10.999940860215055</v>
      </c>
      <c r="E27" s="67"/>
      <c r="F27" s="67">
        <f t="shared" ref="F27:K27" si="23">F11*43560/86400/31</f>
        <v>16.396272513440859</v>
      </c>
      <c r="G27" s="66">
        <f t="shared" si="23"/>
        <v>12.150457325268816</v>
      </c>
      <c r="H27" s="65">
        <f t="shared" si="23"/>
        <v>-4.2458151881720463</v>
      </c>
      <c r="I27" s="64">
        <f t="shared" si="23"/>
        <v>12.150457325268816</v>
      </c>
      <c r="J27" s="69">
        <f t="shared" si="23"/>
        <v>1.1505164650537607</v>
      </c>
      <c r="K27" s="70">
        <f t="shared" si="23"/>
        <v>10.999940860215052</v>
      </c>
      <c r="L27" s="67"/>
      <c r="M27" s="67">
        <f t="shared" ref="M27:R27" si="24">M11*43560/86400/31</f>
        <v>16.210991263440864</v>
      </c>
      <c r="N27" s="66">
        <f t="shared" si="24"/>
        <v>11.915152441756272</v>
      </c>
      <c r="O27" s="65">
        <f t="shared" si="24"/>
        <v>-4.2958388216845904</v>
      </c>
      <c r="P27" s="64">
        <f t="shared" si="24"/>
        <v>11.915152441756272</v>
      </c>
      <c r="Q27" s="69">
        <f t="shared" si="24"/>
        <v>0.91521158154121918</v>
      </c>
      <c r="R27" s="68">
        <f t="shared" si="24"/>
        <v>10.999940860215055</v>
      </c>
      <c r="S27" s="67"/>
      <c r="T27" s="67">
        <f>T11*43560/86400/31</f>
        <v>15.836037634408603</v>
      </c>
      <c r="U27" s="66">
        <f>U11*43560/86400/31</f>
        <v>11.642672043010753</v>
      </c>
      <c r="V27" s="65">
        <f>V11*43560/86400/31</f>
        <v>-4.193365591397848</v>
      </c>
      <c r="W27" s="64">
        <f>W11*43560/86400/31</f>
        <v>11.642672043010753</v>
      </c>
      <c r="X27" s="63">
        <f>X11*43560/86400/31</f>
        <v>0.64273118279570041</v>
      </c>
    </row>
    <row r="28" spans="1:24" x14ac:dyDescent="0.2">
      <c r="A28" s="73" t="s">
        <v>17</v>
      </c>
      <c r="B28" s="72"/>
      <c r="C28" s="71">
        <v>8</v>
      </c>
      <c r="D28" s="70">
        <f>D12*43560/86400/30</f>
        <v>12.000006944444442</v>
      </c>
      <c r="E28" s="67"/>
      <c r="F28" s="67">
        <f t="shared" ref="F28:K28" si="25">F12*43560/86400/30</f>
        <v>17.933754513888893</v>
      </c>
      <c r="G28" s="66">
        <f t="shared" si="25"/>
        <v>13.203704861111111</v>
      </c>
      <c r="H28" s="65">
        <f t="shared" si="25"/>
        <v>-4.7300496527777813</v>
      </c>
      <c r="I28" s="64">
        <f t="shared" si="25"/>
        <v>13.203704861111111</v>
      </c>
      <c r="J28" s="69">
        <f t="shared" si="25"/>
        <v>1.2036979166666666</v>
      </c>
      <c r="K28" s="70">
        <f t="shared" si="25"/>
        <v>12.000006944444445</v>
      </c>
      <c r="L28" s="67"/>
      <c r="M28" s="67">
        <f t="shared" ref="M28:R28" si="26">M12*43560/86400/30</f>
        <v>17.170432175925928</v>
      </c>
      <c r="N28" s="66">
        <f t="shared" si="26"/>
        <v>13.039710648148148</v>
      </c>
      <c r="O28" s="65">
        <f t="shared" si="26"/>
        <v>-4.1307215277777791</v>
      </c>
      <c r="P28" s="64">
        <f t="shared" si="26"/>
        <v>13.039710648148148</v>
      </c>
      <c r="Q28" s="69">
        <f t="shared" si="26"/>
        <v>1.0397037037037018</v>
      </c>
      <c r="R28" s="68">
        <f t="shared" si="26"/>
        <v>12.000006944444442</v>
      </c>
      <c r="S28" s="67"/>
      <c r="T28" s="67">
        <f>T12*43560/86400/30</f>
        <v>15.570221180555558</v>
      </c>
      <c r="U28" s="66">
        <f>U12*43560/86400/30</f>
        <v>12.810580902777779</v>
      </c>
      <c r="V28" s="65">
        <f>V12*43560/86400/30</f>
        <v>-2.7596402777777782</v>
      </c>
      <c r="W28" s="64">
        <f>W12*43560/86400/30</f>
        <v>12.810580902777779</v>
      </c>
      <c r="X28" s="63">
        <f>X12*43560/86400/30</f>
        <v>0.81057395833333445</v>
      </c>
    </row>
    <row r="29" spans="1:24" x14ac:dyDescent="0.2">
      <c r="A29" s="73" t="s">
        <v>16</v>
      </c>
      <c r="B29" s="72"/>
      <c r="C29" s="71">
        <v>8</v>
      </c>
      <c r="D29" s="70">
        <f>D13*43560/86400/31</f>
        <v>13.000018817204301</v>
      </c>
      <c r="E29" s="67"/>
      <c r="F29" s="67">
        <f t="shared" ref="F29:K30" si="27">F13*43560/86400/31</f>
        <v>18.478887432795695</v>
      </c>
      <c r="G29" s="66">
        <f t="shared" si="27"/>
        <v>15.065597782258065</v>
      </c>
      <c r="H29" s="65">
        <f t="shared" si="27"/>
        <v>-3.4132896505376324</v>
      </c>
      <c r="I29" s="64">
        <f t="shared" si="27"/>
        <v>15.065597782258065</v>
      </c>
      <c r="J29" s="69">
        <f t="shared" si="27"/>
        <v>2.0655789650537626</v>
      </c>
      <c r="K29" s="70">
        <f t="shared" si="27"/>
        <v>13.000018817204301</v>
      </c>
      <c r="L29" s="67"/>
      <c r="M29" s="67">
        <f t="shared" ref="M29:R30" si="28">M13*43560/86400/31</f>
        <v>16.521622983870973</v>
      </c>
      <c r="N29" s="66">
        <f t="shared" si="28"/>
        <v>14.730598006272398</v>
      </c>
      <c r="O29" s="65">
        <f t="shared" si="28"/>
        <v>-1.7910249775985707</v>
      </c>
      <c r="P29" s="64">
        <f t="shared" si="28"/>
        <v>14.730598006272398</v>
      </c>
      <c r="Q29" s="69">
        <f t="shared" si="28"/>
        <v>1.730579189068097</v>
      </c>
      <c r="R29" s="68">
        <f t="shared" si="28"/>
        <v>13.000018817204301</v>
      </c>
      <c r="S29" s="67"/>
      <c r="T29" s="67">
        <f t="shared" ref="T29:X30" si="29">T13*43560/86400/31</f>
        <v>15.186353830645162</v>
      </c>
      <c r="U29" s="66">
        <f t="shared" si="29"/>
        <v>14.207457325268816</v>
      </c>
      <c r="V29" s="65">
        <f t="shared" si="29"/>
        <v>-0.97889650537634487</v>
      </c>
      <c r="W29" s="64">
        <f t="shared" si="29"/>
        <v>14.207457325268816</v>
      </c>
      <c r="X29" s="63">
        <f t="shared" si="29"/>
        <v>1.2074385080645154</v>
      </c>
    </row>
    <row r="30" spans="1:24" x14ac:dyDescent="0.2">
      <c r="A30" s="73" t="s">
        <v>15</v>
      </c>
      <c r="B30" s="72"/>
      <c r="C30" s="71">
        <v>8</v>
      </c>
      <c r="D30" s="70">
        <f>D14*43560/86400/31</f>
        <v>10.000064516129033</v>
      </c>
      <c r="E30" s="67"/>
      <c r="F30" s="67">
        <f t="shared" si="27"/>
        <v>20.47420833333333</v>
      </c>
      <c r="G30" s="66">
        <f t="shared" si="27"/>
        <v>14.47820295698925</v>
      </c>
      <c r="H30" s="65">
        <f t="shared" si="27"/>
        <v>-5.9960053763440833</v>
      </c>
      <c r="I30" s="64">
        <f t="shared" si="27"/>
        <v>14.47820295698925</v>
      </c>
      <c r="J30" s="69">
        <f t="shared" si="27"/>
        <v>4.4781384408602163</v>
      </c>
      <c r="K30" s="70">
        <f t="shared" si="27"/>
        <v>10.000064516129033</v>
      </c>
      <c r="L30" s="67"/>
      <c r="M30" s="67">
        <f t="shared" si="28"/>
        <v>18.662081541218633</v>
      </c>
      <c r="N30" s="66">
        <f t="shared" si="28"/>
        <v>13.758179771505374</v>
      </c>
      <c r="O30" s="65">
        <f t="shared" si="28"/>
        <v>-4.9039017697132579</v>
      </c>
      <c r="P30" s="64">
        <f t="shared" si="28"/>
        <v>13.758179771505374</v>
      </c>
      <c r="Q30" s="69">
        <f t="shared" si="28"/>
        <v>3.7581152553763433</v>
      </c>
      <c r="R30" s="68">
        <f t="shared" si="28"/>
        <v>10.000064516129033</v>
      </c>
      <c r="S30" s="67"/>
      <c r="T30" s="67">
        <f t="shared" si="29"/>
        <v>16.884866935483871</v>
      </c>
      <c r="U30" s="66">
        <f t="shared" si="29"/>
        <v>12.465561491935484</v>
      </c>
      <c r="V30" s="65">
        <f t="shared" si="29"/>
        <v>-4.4193054435483878</v>
      </c>
      <c r="W30" s="64">
        <f t="shared" si="29"/>
        <v>12.465561491935484</v>
      </c>
      <c r="X30" s="63">
        <f t="shared" si="29"/>
        <v>2.4654969758064511</v>
      </c>
    </row>
    <row r="31" spans="1:24" x14ac:dyDescent="0.2">
      <c r="A31" s="50" t="s">
        <v>14</v>
      </c>
      <c r="B31" s="49"/>
      <c r="C31" s="48">
        <v>8</v>
      </c>
      <c r="D31" s="47">
        <f>D15*43560/86400/30</f>
        <v>9.0000472222222232</v>
      </c>
      <c r="E31" s="44"/>
      <c r="F31" s="44">
        <f t="shared" ref="F31:K31" si="30">F15*43560/86400/30</f>
        <v>21.204787847222224</v>
      </c>
      <c r="G31" s="43">
        <f t="shared" si="30"/>
        <v>15.643241319444448</v>
      </c>
      <c r="H31" s="42">
        <f t="shared" si="30"/>
        <v>-5.5615465277777769</v>
      </c>
      <c r="I31" s="41">
        <f t="shared" si="30"/>
        <v>15.643241319444448</v>
      </c>
      <c r="J31" s="46">
        <f t="shared" si="30"/>
        <v>6.6431940972222243</v>
      </c>
      <c r="K31" s="47">
        <f t="shared" si="30"/>
        <v>9.0000472222222232</v>
      </c>
      <c r="L31" s="44"/>
      <c r="M31" s="44">
        <f t="shared" ref="M31:R31" si="31">M15*43560/86400/30</f>
        <v>19.190375925925927</v>
      </c>
      <c r="N31" s="43">
        <f t="shared" si="31"/>
        <v>14.115882407407407</v>
      </c>
      <c r="O31" s="42">
        <f t="shared" si="31"/>
        <v>-5.0744935185185209</v>
      </c>
      <c r="P31" s="41">
        <f t="shared" si="31"/>
        <v>14.115882407407407</v>
      </c>
      <c r="Q31" s="46">
        <f t="shared" si="31"/>
        <v>5.1158351851851851</v>
      </c>
      <c r="R31" s="45">
        <f t="shared" si="31"/>
        <v>9.0000472222222232</v>
      </c>
      <c r="S31" s="44"/>
      <c r="T31" s="44">
        <f>T15*43560/86400/30</f>
        <v>16.539397569444443</v>
      </c>
      <c r="U31" s="43">
        <f>U15*43560/86400/30</f>
        <v>12.816210763888892</v>
      </c>
      <c r="V31" s="42">
        <f>V15*43560/86400/30</f>
        <v>-3.7231868055555548</v>
      </c>
      <c r="W31" s="41">
        <f>W15*43560/86400/30</f>
        <v>12.816210763888892</v>
      </c>
      <c r="X31" s="40">
        <f>X15*43560/86400/30</f>
        <v>3.8161635416666684</v>
      </c>
    </row>
    <row r="32" spans="1:24" x14ac:dyDescent="0.2">
      <c r="A32" s="62" t="s">
        <v>13</v>
      </c>
      <c r="B32" s="27"/>
      <c r="C32" s="26">
        <v>8</v>
      </c>
      <c r="D32" s="25">
        <f>D16*43560/86400/31</f>
        <v>9.0000255376344089</v>
      </c>
      <c r="E32" s="22"/>
      <c r="F32" s="22">
        <f t="shared" ref="F32:K32" si="32">F16*43560/86400/31</f>
        <v>21.89510450268817</v>
      </c>
      <c r="G32" s="21">
        <f t="shared" si="32"/>
        <v>16.094382392473122</v>
      </c>
      <c r="H32" s="20">
        <f t="shared" si="32"/>
        <v>-5.8007221102150517</v>
      </c>
      <c r="I32" s="19">
        <f t="shared" si="32"/>
        <v>16.094382392473122</v>
      </c>
      <c r="J32" s="24">
        <f t="shared" si="32"/>
        <v>7.0943568548387104</v>
      </c>
      <c r="K32" s="25">
        <f t="shared" si="32"/>
        <v>9.0000255376344107</v>
      </c>
      <c r="L32" s="22"/>
      <c r="M32" s="22">
        <f t="shared" ref="M32:R32" si="33">M16*43560/86400/31</f>
        <v>20.121061267921149</v>
      </c>
      <c r="N32" s="21">
        <f t="shared" si="33"/>
        <v>14.023748207885307</v>
      </c>
      <c r="O32" s="20">
        <f t="shared" si="33"/>
        <v>-6.0973130600358427</v>
      </c>
      <c r="P32" s="19">
        <f t="shared" si="33"/>
        <v>14.023748207885307</v>
      </c>
      <c r="Q32" s="24">
        <f t="shared" si="33"/>
        <v>5.0237226702508959</v>
      </c>
      <c r="R32" s="23">
        <f t="shared" si="33"/>
        <v>9.0000255376344089</v>
      </c>
      <c r="S32" s="22"/>
      <c r="T32" s="22">
        <f>T16*43560/86400/31</f>
        <v>18.17358198924731</v>
      </c>
      <c r="U32" s="21">
        <f>U16*43560/86400/31</f>
        <v>13.083368951612902</v>
      </c>
      <c r="V32" s="20">
        <f>V16*43560/86400/31</f>
        <v>-5.0902130376344097</v>
      </c>
      <c r="W32" s="19">
        <f>W16*43560/86400/31</f>
        <v>13.083368951612902</v>
      </c>
      <c r="X32" s="18">
        <f>X16*43560/86400/31</f>
        <v>4.0833434139784952</v>
      </c>
    </row>
    <row r="33" spans="1:24" x14ac:dyDescent="0.2">
      <c r="A33" s="61" t="s">
        <v>12</v>
      </c>
      <c r="B33" s="60"/>
      <c r="C33" s="59">
        <v>8</v>
      </c>
      <c r="D33" s="58">
        <f>D17*43560/86400/30</f>
        <v>7.99994861111111</v>
      </c>
      <c r="E33" s="55"/>
      <c r="F33" s="55">
        <f t="shared" ref="F33:K33" si="34">F17*43560/86400/30</f>
        <v>20.838720833333333</v>
      </c>
      <c r="G33" s="54">
        <f t="shared" si="34"/>
        <v>14.243506597222222</v>
      </c>
      <c r="H33" s="53">
        <f t="shared" si="34"/>
        <v>-6.5952142361111106</v>
      </c>
      <c r="I33" s="52">
        <f t="shared" si="34"/>
        <v>14.243506597222222</v>
      </c>
      <c r="J33" s="57">
        <f t="shared" si="34"/>
        <v>6.2435579861111119</v>
      </c>
      <c r="K33" s="58">
        <f t="shared" si="34"/>
        <v>7.9999486111111073</v>
      </c>
      <c r="L33" s="55"/>
      <c r="M33" s="55">
        <f t="shared" ref="M33:R33" si="35">M17*43560/86400/30</f>
        <v>19.26132337962963</v>
      </c>
      <c r="N33" s="54">
        <f t="shared" si="35"/>
        <v>12.291961458333335</v>
      </c>
      <c r="O33" s="53">
        <f t="shared" si="35"/>
        <v>-6.9693619212962954</v>
      </c>
      <c r="P33" s="52">
        <f t="shared" si="35"/>
        <v>12.291961458333335</v>
      </c>
      <c r="Q33" s="57">
        <f t="shared" si="35"/>
        <v>4.2920128472222263</v>
      </c>
      <c r="R33" s="56">
        <f t="shared" si="35"/>
        <v>7.99994861111111</v>
      </c>
      <c r="S33" s="55"/>
      <c r="T33" s="55">
        <f>T17*43560/86400/30</f>
        <v>17.400682291666669</v>
      </c>
      <c r="U33" s="54">
        <f>U17*43560/86400/30</f>
        <v>11.823884722222221</v>
      </c>
      <c r="V33" s="53">
        <f>V17*43560/86400/30</f>
        <v>-5.576797569444448</v>
      </c>
      <c r="W33" s="52">
        <f>W17*43560/86400/30</f>
        <v>11.823884722222221</v>
      </c>
      <c r="X33" s="51">
        <f>X17*43560/86400/30</f>
        <v>3.8239361111111103</v>
      </c>
    </row>
    <row r="34" spans="1:24" ht="13.5" thickBot="1" x14ac:dyDescent="0.25">
      <c r="A34" s="50" t="s">
        <v>11</v>
      </c>
      <c r="B34" s="49"/>
      <c r="C34" s="48">
        <v>8</v>
      </c>
      <c r="D34" s="47">
        <f>D18*43560/86400/31</f>
        <v>14.000057795698925</v>
      </c>
      <c r="E34" s="44"/>
      <c r="F34" s="44">
        <f t="shared" ref="F34:K34" si="36">F18*43560/86400/31</f>
        <v>19.799112903225808</v>
      </c>
      <c r="G34" s="43">
        <f t="shared" si="36"/>
        <v>18.850913642473117</v>
      </c>
      <c r="H34" s="42">
        <f t="shared" si="36"/>
        <v>-0.94819926075268834</v>
      </c>
      <c r="I34" s="41">
        <f t="shared" si="36"/>
        <v>18.850913642473117</v>
      </c>
      <c r="J34" s="46">
        <f t="shared" si="36"/>
        <v>4.850855846774194</v>
      </c>
      <c r="K34" s="47">
        <f t="shared" si="36"/>
        <v>14.000057795698925</v>
      </c>
      <c r="L34" s="44"/>
      <c r="M34" s="44">
        <f t="shared" ref="M34:R34" si="37">M18*43560/86400/31</f>
        <v>18.619051187275986</v>
      </c>
      <c r="N34" s="43">
        <f t="shared" si="37"/>
        <v>17.318368951612904</v>
      </c>
      <c r="O34" s="42">
        <f t="shared" si="37"/>
        <v>-1.3006822356630836</v>
      </c>
      <c r="P34" s="41">
        <f t="shared" si="37"/>
        <v>17.318368951612904</v>
      </c>
      <c r="Q34" s="46">
        <f t="shared" si="37"/>
        <v>3.3183111559139777</v>
      </c>
      <c r="R34" s="45">
        <f t="shared" si="37"/>
        <v>14.000057795698925</v>
      </c>
      <c r="S34" s="44"/>
      <c r="T34" s="44">
        <f>T18*43560/86400/31</f>
        <v>17.198548051075267</v>
      </c>
      <c r="U34" s="43">
        <f>U18*43560/86400/31</f>
        <v>16.990091397849465</v>
      </c>
      <c r="V34" s="42">
        <f>V18*43560/86400/31</f>
        <v>-0.20845665322580451</v>
      </c>
      <c r="W34" s="41">
        <f>W18*43560/86400/31</f>
        <v>16.990091397849465</v>
      </c>
      <c r="X34" s="40">
        <f>X18*43560/86400/31</f>
        <v>2.9900336021505378</v>
      </c>
    </row>
    <row r="35" spans="1:24" x14ac:dyDescent="0.2">
      <c r="A35" s="39" t="s">
        <v>10</v>
      </c>
      <c r="B35" s="38"/>
      <c r="C35" s="37">
        <f>AVERAGE(C23:C34)</f>
        <v>8</v>
      </c>
      <c r="D35" s="36">
        <f>D19*43560/86400/365</f>
        <v>11.31783721461187</v>
      </c>
      <c r="E35" s="33"/>
      <c r="F35" s="33">
        <f t="shared" ref="F35:K35" si="38">F19*43560/86400/365</f>
        <v>18.809512157534247</v>
      </c>
      <c r="G35" s="32">
        <f t="shared" si="38"/>
        <v>14.57883555936073</v>
      </c>
      <c r="H35" s="31">
        <f t="shared" si="38"/>
        <v>-4.2306765981735159</v>
      </c>
      <c r="I35" s="30">
        <f t="shared" si="38"/>
        <v>14.57883555936073</v>
      </c>
      <c r="J35" s="35">
        <f t="shared" si="38"/>
        <v>3.2609983447488577</v>
      </c>
      <c r="K35" s="36">
        <f t="shared" si="38"/>
        <v>11.31783721461187</v>
      </c>
      <c r="L35" s="33"/>
      <c r="M35" s="33">
        <f t="shared" ref="M35:R35" si="39">M19*43560/86400/365</f>
        <v>17.908614668949777</v>
      </c>
      <c r="N35" s="32">
        <f t="shared" si="39"/>
        <v>14.08864743150685</v>
      </c>
      <c r="O35" s="31">
        <f t="shared" si="39"/>
        <v>-3.8199672374429232</v>
      </c>
      <c r="P35" s="30">
        <f t="shared" si="39"/>
        <v>14.08864743150685</v>
      </c>
      <c r="Q35" s="35">
        <f t="shared" si="39"/>
        <v>2.7708102168949771</v>
      </c>
      <c r="R35" s="34">
        <f t="shared" si="39"/>
        <v>11.31783721461187</v>
      </c>
      <c r="S35" s="33"/>
      <c r="T35" s="33">
        <f>T19*43560/86400/365</f>
        <v>16.811316638127856</v>
      </c>
      <c r="U35" s="32">
        <f>U19*43560/86400/365</f>
        <v>13.481917380136988</v>
      </c>
      <c r="V35" s="31">
        <f>V19*43560/86400/365</f>
        <v>-3.3293992579908691</v>
      </c>
      <c r="W35" s="30">
        <f>W19*43560/86400/365</f>
        <v>13.481917380136988</v>
      </c>
      <c r="X35" s="29">
        <f>X19*43560/86400/365</f>
        <v>2.1640801655251138</v>
      </c>
    </row>
    <row r="36" spans="1:24" x14ac:dyDescent="0.2">
      <c r="A36" s="28" t="s">
        <v>9</v>
      </c>
      <c r="B36" s="27"/>
      <c r="C36" s="26">
        <f>AVERAGE(C26:C31)</f>
        <v>8</v>
      </c>
      <c r="D36" s="25">
        <f>D20*43560/86400/183</f>
        <v>11.005489981785063</v>
      </c>
      <c r="E36" s="22"/>
      <c r="F36" s="22">
        <f t="shared" ref="F36:K36" si="40">F20*43560/86400/183</f>
        <v>18.563871243169398</v>
      </c>
      <c r="G36" s="21">
        <f t="shared" si="40"/>
        <v>13.722748576958104</v>
      </c>
      <c r="H36" s="20">
        <f t="shared" si="40"/>
        <v>-4.8411226662112936</v>
      </c>
      <c r="I36" s="19">
        <f t="shared" si="40"/>
        <v>13.722748576958104</v>
      </c>
      <c r="J36" s="24">
        <f t="shared" si="40"/>
        <v>2.7172585951730417</v>
      </c>
      <c r="K36" s="25">
        <f t="shared" si="40"/>
        <v>11.005489981785065</v>
      </c>
      <c r="L36" s="22"/>
      <c r="M36" s="22">
        <f t="shared" ref="M36:R36" si="41">M20*43560/86400/183</f>
        <v>17.43102756906497</v>
      </c>
      <c r="N36" s="21">
        <f t="shared" si="41"/>
        <v>13.2772727876442</v>
      </c>
      <c r="O36" s="20">
        <f t="shared" si="41"/>
        <v>-4.1537547814207665</v>
      </c>
      <c r="P36" s="19">
        <f t="shared" si="41"/>
        <v>13.2772727876442</v>
      </c>
      <c r="Q36" s="24">
        <f t="shared" si="41"/>
        <v>2.2717828058591367</v>
      </c>
      <c r="R36" s="23">
        <f t="shared" si="41"/>
        <v>11.005489981785063</v>
      </c>
      <c r="S36" s="22"/>
      <c r="T36" s="22">
        <f>T20*43560/86400/183</f>
        <v>16.14233532559199</v>
      </c>
      <c r="U36" s="21">
        <f>U20*43560/86400/183</f>
        <v>12.638714480874318</v>
      </c>
      <c r="V36" s="20">
        <f>V20*43560/86400/183</f>
        <v>-3.5036208447176698</v>
      </c>
      <c r="W36" s="19">
        <f>W20*43560/86400/183</f>
        <v>12.638714480874318</v>
      </c>
      <c r="X36" s="18">
        <f>X20*43560/86400/183</f>
        <v>1.6332244990892535</v>
      </c>
    </row>
    <row r="37" spans="1:24" ht="13.5" thickBot="1" x14ac:dyDescent="0.25">
      <c r="A37" s="17" t="s">
        <v>8</v>
      </c>
      <c r="B37" s="16"/>
      <c r="C37" s="15">
        <f>AVERAGE(C32:C34,C23:C25)</f>
        <v>8</v>
      </c>
      <c r="D37" s="14">
        <f>D21*43560/86400/182</f>
        <v>11.63190064102564</v>
      </c>
      <c r="E37" s="11"/>
      <c r="F37" s="11">
        <f t="shared" ref="F37:K37" si="42">F21*43560/86400/182</f>
        <v>19.056502747252743</v>
      </c>
      <c r="G37" s="10">
        <f t="shared" si="42"/>
        <v>15.439626316391941</v>
      </c>
      <c r="H37" s="9">
        <f t="shared" si="42"/>
        <v>-3.6168764308608061</v>
      </c>
      <c r="I37" s="8">
        <f t="shared" si="42"/>
        <v>15.439626316391941</v>
      </c>
      <c r="J37" s="13">
        <f t="shared" si="42"/>
        <v>3.8077256753663002</v>
      </c>
      <c r="K37" s="14">
        <f t="shared" si="42"/>
        <v>11.63190064102564</v>
      </c>
      <c r="L37" s="11"/>
      <c r="M37" s="11">
        <f t="shared" ref="M37:R37" si="43">M21*43560/86400/182</f>
        <v>18.388825873778998</v>
      </c>
      <c r="N37" s="10">
        <f t="shared" si="43"/>
        <v>14.904480177808303</v>
      </c>
      <c r="O37" s="9">
        <f t="shared" si="43"/>
        <v>-3.4843456959706969</v>
      </c>
      <c r="P37" s="8">
        <f t="shared" si="43"/>
        <v>14.904480177808303</v>
      </c>
      <c r="Q37" s="13">
        <f t="shared" si="43"/>
        <v>3.2725795367826622</v>
      </c>
      <c r="R37" s="12">
        <f t="shared" si="43"/>
        <v>11.63190064102564</v>
      </c>
      <c r="S37" s="11"/>
      <c r="T37" s="11">
        <f>T21*43560/86400/182</f>
        <v>17.48397367216117</v>
      </c>
      <c r="U37" s="10">
        <f>U21*43560/86400/182</f>
        <v>14.329753262362638</v>
      </c>
      <c r="V37" s="9">
        <f>V21*43560/86400/182</f>
        <v>-3.1542204097985356</v>
      </c>
      <c r="W37" s="8">
        <f>W21*43560/86400/182</f>
        <v>14.329753262362638</v>
      </c>
      <c r="X37" s="7">
        <f>X21*43560/86400/182</f>
        <v>2.6978526213369962</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'354600'!$A$1</f>
        <v>&lt;SITE CATEGORY: PRIMARY/SECONDARY&gt;</v>
      </c>
      <c r="C1" s="129"/>
      <c r="D1" s="129"/>
      <c r="E1" s="129"/>
      <c r="F1" s="129"/>
      <c r="G1" s="129"/>
      <c r="H1" s="129"/>
      <c r="I1" s="129"/>
      <c r="J1" s="129"/>
      <c r="K1" s="129"/>
      <c r="L1" s="129"/>
      <c r="M1" s="129"/>
      <c r="N1" s="129"/>
      <c r="O1" s="129"/>
    </row>
    <row r="2" spans="2:15" ht="23.25" x14ac:dyDescent="0.35">
      <c r="B2" s="130" t="str">
        <f>'354600'!A2</f>
        <v>HYDROSS MODEL NODE — Ronan Spring Creek near Ronan (#354600)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C19" sqref="C19:C21"/>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154</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153</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184.46280991735537</v>
      </c>
      <c r="C7" s="93">
        <f>C23/43560*86400*31</f>
        <v>153.71900826446281</v>
      </c>
      <c r="D7" s="92">
        <v>484.27750000000003</v>
      </c>
      <c r="E7" s="89">
        <v>210.23459686666661</v>
      </c>
      <c r="F7" s="89">
        <v>421.72250000000003</v>
      </c>
      <c r="G7" s="88">
        <v>282.44499999999999</v>
      </c>
      <c r="H7" s="87">
        <f t="shared" ref="H7:H18" si="0">G7-F7</f>
        <v>-139.27750000000003</v>
      </c>
      <c r="I7" s="86">
        <f t="shared" ref="I7:I18" si="1">G7-E7</f>
        <v>72.210403133333386</v>
      </c>
      <c r="J7" s="91">
        <f t="shared" ref="J7:J18" si="2">G7-D7</f>
        <v>-201.83250000000004</v>
      </c>
      <c r="K7" s="92">
        <v>403.84750000000003</v>
      </c>
      <c r="L7" s="89">
        <v>123.14643968181821</v>
      </c>
      <c r="M7" s="89">
        <v>303.74250000000001</v>
      </c>
      <c r="N7" s="88">
        <v>198.94166666666663</v>
      </c>
      <c r="O7" s="87">
        <f t="shared" ref="O7:O18" si="3">N7-M7</f>
        <v>-104.80083333333337</v>
      </c>
      <c r="P7" s="86">
        <f t="shared" ref="P7:P18" si="4">N7-L7</f>
        <v>75.795226984848426</v>
      </c>
      <c r="Q7" s="91">
        <f t="shared" ref="Q7:Q18" si="5">N7-K7</f>
        <v>-204.90583333333339</v>
      </c>
      <c r="R7" s="90">
        <v>340.70499999999998</v>
      </c>
      <c r="S7" s="89">
        <v>96.437728164285701</v>
      </c>
      <c r="T7" s="89">
        <v>197.25749999999999</v>
      </c>
      <c r="U7" s="88">
        <v>174.155</v>
      </c>
      <c r="V7" s="87">
        <f t="shared" ref="V7:V18" si="6">U7-T7</f>
        <v>-23.102499999999992</v>
      </c>
      <c r="W7" s="86">
        <f t="shared" ref="W7:W18" si="7">U7-S7</f>
        <v>77.7172718357143</v>
      </c>
      <c r="X7" s="85">
        <f t="shared" ref="X7:X18" si="8">U7-R7</f>
        <v>-166.54999999999998</v>
      </c>
    </row>
    <row r="8" spans="1:25" x14ac:dyDescent="0.2">
      <c r="A8" s="73" t="s">
        <v>21</v>
      </c>
      <c r="B8" s="72">
        <f>B24/43560*86400*28</f>
        <v>166.61157024793388</v>
      </c>
      <c r="C8" s="71">
        <f>C24/43560*86400*28</f>
        <v>138.84297520661158</v>
      </c>
      <c r="D8" s="70">
        <v>319.30250000000001</v>
      </c>
      <c r="E8" s="67">
        <v>219.16021186666669</v>
      </c>
      <c r="F8" s="67">
        <v>194.32500000000002</v>
      </c>
      <c r="G8" s="66">
        <v>202.08750000000001</v>
      </c>
      <c r="H8" s="65">
        <f t="shared" si="0"/>
        <v>7.7624999999999886</v>
      </c>
      <c r="I8" s="64">
        <f t="shared" si="1"/>
        <v>-17.07271186666668</v>
      </c>
      <c r="J8" s="69">
        <f t="shared" si="2"/>
        <v>-117.215</v>
      </c>
      <c r="K8" s="70">
        <v>291.53333333333336</v>
      </c>
      <c r="L8" s="67">
        <v>115.13502403636363</v>
      </c>
      <c r="M8" s="67">
        <v>197.34083333333334</v>
      </c>
      <c r="N8" s="66">
        <v>182.02583333333334</v>
      </c>
      <c r="O8" s="65">
        <f t="shared" si="3"/>
        <v>-15.314999999999998</v>
      </c>
      <c r="P8" s="64">
        <f t="shared" si="4"/>
        <v>66.890809296969707</v>
      </c>
      <c r="Q8" s="69">
        <f t="shared" si="5"/>
        <v>-109.50750000000002</v>
      </c>
      <c r="R8" s="68">
        <v>223.35750000000002</v>
      </c>
      <c r="S8" s="67">
        <v>85.542338552380954</v>
      </c>
      <c r="T8" s="67">
        <v>166.36500000000001</v>
      </c>
      <c r="U8" s="66">
        <v>142.86249999999998</v>
      </c>
      <c r="V8" s="65">
        <f t="shared" si="6"/>
        <v>-23.502500000000026</v>
      </c>
      <c r="W8" s="64">
        <f t="shared" si="7"/>
        <v>57.320161447619029</v>
      </c>
      <c r="X8" s="63">
        <f t="shared" si="8"/>
        <v>-80.495000000000033</v>
      </c>
    </row>
    <row r="9" spans="1:25" x14ac:dyDescent="0.2">
      <c r="A9" s="84" t="s">
        <v>20</v>
      </c>
      <c r="B9" s="83">
        <f>B25/43560*86400*31</f>
        <v>184.46280991735537</v>
      </c>
      <c r="C9" s="82">
        <f>C25/43560*86400*31</f>
        <v>245.95041322314049</v>
      </c>
      <c r="D9" s="81">
        <v>359.935</v>
      </c>
      <c r="E9" s="78">
        <v>292.77339513333339</v>
      </c>
      <c r="F9" s="78">
        <v>46.115000000000002</v>
      </c>
      <c r="G9" s="77">
        <v>280.01499999999999</v>
      </c>
      <c r="H9" s="76">
        <f t="shared" si="0"/>
        <v>233.89999999999998</v>
      </c>
      <c r="I9" s="75">
        <f t="shared" si="1"/>
        <v>-12.758395133333408</v>
      </c>
      <c r="J9" s="80">
        <f t="shared" si="2"/>
        <v>-79.920000000000016</v>
      </c>
      <c r="K9" s="81">
        <v>339.11416666666668</v>
      </c>
      <c r="L9" s="78">
        <v>123.69820497272725</v>
      </c>
      <c r="M9" s="78">
        <v>24.947500000000002</v>
      </c>
      <c r="N9" s="77">
        <v>269.26249999999999</v>
      </c>
      <c r="O9" s="76">
        <f t="shared" si="3"/>
        <v>244.315</v>
      </c>
      <c r="P9" s="75">
        <f t="shared" si="4"/>
        <v>145.56429502727275</v>
      </c>
      <c r="Q9" s="80">
        <f t="shared" si="5"/>
        <v>-69.851666666666688</v>
      </c>
      <c r="R9" s="79">
        <v>307.26499999999999</v>
      </c>
      <c r="S9" s="78">
        <v>123.16687543333335</v>
      </c>
      <c r="T9" s="78">
        <v>0</v>
      </c>
      <c r="U9" s="77">
        <v>264.73</v>
      </c>
      <c r="V9" s="76">
        <f t="shared" si="6"/>
        <v>264.73</v>
      </c>
      <c r="W9" s="75">
        <f t="shared" si="7"/>
        <v>141.56312456666666</v>
      </c>
      <c r="X9" s="74">
        <f t="shared" si="8"/>
        <v>-42.534999999999968</v>
      </c>
    </row>
    <row r="10" spans="1:25" x14ac:dyDescent="0.2">
      <c r="A10" s="61" t="s">
        <v>19</v>
      </c>
      <c r="B10" s="60">
        <f>B26/43560*86400*30</f>
        <v>178.51239669421486</v>
      </c>
      <c r="C10" s="59">
        <f>C26/43560*86400*30</f>
        <v>297.52066115702479</v>
      </c>
      <c r="D10" s="58">
        <v>866.005</v>
      </c>
      <c r="E10" s="55">
        <v>245.04449536666661</v>
      </c>
      <c r="F10" s="55">
        <v>178.51</v>
      </c>
      <c r="G10" s="54">
        <v>386.78</v>
      </c>
      <c r="H10" s="53">
        <f t="shared" si="0"/>
        <v>208.26999999999998</v>
      </c>
      <c r="I10" s="52">
        <f t="shared" si="1"/>
        <v>141.73550463333336</v>
      </c>
      <c r="J10" s="57">
        <f t="shared" si="2"/>
        <v>-479.22500000000002</v>
      </c>
      <c r="K10" s="58">
        <v>712.61666666666667</v>
      </c>
      <c r="L10" s="55">
        <v>223.13135922727272</v>
      </c>
      <c r="M10" s="55">
        <v>153.78833333333333</v>
      </c>
      <c r="N10" s="54">
        <v>414.72</v>
      </c>
      <c r="O10" s="53">
        <f t="shared" si="3"/>
        <v>260.93166666666673</v>
      </c>
      <c r="P10" s="52">
        <f t="shared" si="4"/>
        <v>191.5886407727273</v>
      </c>
      <c r="Q10" s="57">
        <f t="shared" si="5"/>
        <v>-297.89666666666665</v>
      </c>
      <c r="R10" s="56">
        <v>906.28</v>
      </c>
      <c r="S10" s="55">
        <v>196.04286901666669</v>
      </c>
      <c r="T10" s="55">
        <v>178.51</v>
      </c>
      <c r="U10" s="54">
        <v>297.52</v>
      </c>
      <c r="V10" s="53">
        <f t="shared" si="6"/>
        <v>119.00999999999999</v>
      </c>
      <c r="W10" s="52">
        <f t="shared" si="7"/>
        <v>101.4771309833333</v>
      </c>
      <c r="X10" s="51">
        <f t="shared" si="8"/>
        <v>-608.76</v>
      </c>
    </row>
    <row r="11" spans="1:25" x14ac:dyDescent="0.2">
      <c r="A11" s="73" t="s">
        <v>18</v>
      </c>
      <c r="B11" s="72">
        <f>B27/43560*86400*31</f>
        <v>184.46280991735537</v>
      </c>
      <c r="C11" s="71">
        <f>C27/43560*86400*31</f>
        <v>799.3388429752066</v>
      </c>
      <c r="D11" s="70">
        <v>3000.9075000000003</v>
      </c>
      <c r="E11" s="67">
        <v>274.00976893333336</v>
      </c>
      <c r="F11" s="67">
        <v>383.12750000000005</v>
      </c>
      <c r="G11" s="66">
        <v>1537.19</v>
      </c>
      <c r="H11" s="65">
        <f t="shared" si="0"/>
        <v>1154.0625</v>
      </c>
      <c r="I11" s="64">
        <f t="shared" si="1"/>
        <v>1263.1802310666667</v>
      </c>
      <c r="J11" s="69">
        <f t="shared" si="2"/>
        <v>-1463.7175000000002</v>
      </c>
      <c r="K11" s="70">
        <v>3039.5241666666666</v>
      </c>
      <c r="L11" s="67">
        <v>203.18666680000004</v>
      </c>
      <c r="M11" s="67">
        <v>285.39</v>
      </c>
      <c r="N11" s="66">
        <v>1278.4524999999996</v>
      </c>
      <c r="O11" s="65">
        <f t="shared" si="3"/>
        <v>993.06249999999966</v>
      </c>
      <c r="P11" s="64">
        <f t="shared" si="4"/>
        <v>1075.2658331999996</v>
      </c>
      <c r="Q11" s="69">
        <f t="shared" si="5"/>
        <v>-1761.0716666666669</v>
      </c>
      <c r="R11" s="68">
        <v>2688.2224999999999</v>
      </c>
      <c r="S11" s="67">
        <v>180.29081143333337</v>
      </c>
      <c r="T11" s="67">
        <v>184.46</v>
      </c>
      <c r="U11" s="66">
        <v>989.38000000000011</v>
      </c>
      <c r="V11" s="65">
        <f t="shared" si="6"/>
        <v>804.92000000000007</v>
      </c>
      <c r="W11" s="64">
        <f t="shared" si="7"/>
        <v>809.08918856666673</v>
      </c>
      <c r="X11" s="63">
        <f t="shared" si="8"/>
        <v>-1698.8424999999997</v>
      </c>
    </row>
    <row r="12" spans="1:25" x14ac:dyDescent="0.2">
      <c r="A12" s="73" t="s">
        <v>17</v>
      </c>
      <c r="B12" s="72">
        <f>B28/43560*86400*30</f>
        <v>178.51239669421486</v>
      </c>
      <c r="C12" s="71">
        <f>C28/43560*86400*30</f>
        <v>535.53719008264466</v>
      </c>
      <c r="D12" s="70">
        <v>5580.8125</v>
      </c>
      <c r="E12" s="67">
        <v>260.66101583333335</v>
      </c>
      <c r="F12" s="67">
        <v>1750.8674999999998</v>
      </c>
      <c r="G12" s="66">
        <v>2975.21</v>
      </c>
      <c r="H12" s="65">
        <f t="shared" si="0"/>
        <v>1224.3425000000002</v>
      </c>
      <c r="I12" s="64">
        <f t="shared" si="1"/>
        <v>2714.5489841666667</v>
      </c>
      <c r="J12" s="69">
        <f t="shared" si="2"/>
        <v>-2605.6025</v>
      </c>
      <c r="K12" s="70">
        <v>3748.7658333333329</v>
      </c>
      <c r="L12" s="67">
        <v>230.13841779090916</v>
      </c>
      <c r="M12" s="67">
        <v>192.02166666666665</v>
      </c>
      <c r="N12" s="66">
        <v>1487.6000000000001</v>
      </c>
      <c r="O12" s="65">
        <f t="shared" si="3"/>
        <v>1295.5783333333334</v>
      </c>
      <c r="P12" s="64">
        <f t="shared" si="4"/>
        <v>1257.4615822090909</v>
      </c>
      <c r="Q12" s="69">
        <f t="shared" si="5"/>
        <v>-2261.1658333333326</v>
      </c>
      <c r="R12" s="68">
        <v>2007.06</v>
      </c>
      <c r="S12" s="67">
        <v>113.48093026666668</v>
      </c>
      <c r="T12" s="67">
        <v>144.64750000000001</v>
      </c>
      <c r="U12" s="66">
        <v>535.54</v>
      </c>
      <c r="V12" s="65">
        <f t="shared" si="6"/>
        <v>390.89249999999993</v>
      </c>
      <c r="W12" s="64">
        <f t="shared" si="7"/>
        <v>422.05906973333327</v>
      </c>
      <c r="X12" s="63">
        <f t="shared" si="8"/>
        <v>-1471.52</v>
      </c>
    </row>
    <row r="13" spans="1:25" x14ac:dyDescent="0.2">
      <c r="A13" s="73" t="s">
        <v>16</v>
      </c>
      <c r="B13" s="72">
        <f>B29/43560*86400*31</f>
        <v>184.46280991735537</v>
      </c>
      <c r="C13" s="71">
        <f>C29/43560*86400*31</f>
        <v>307.43801652892563</v>
      </c>
      <c r="D13" s="70">
        <v>4400.7925000000005</v>
      </c>
      <c r="E13" s="67">
        <v>263.88084880000008</v>
      </c>
      <c r="F13" s="67">
        <v>1479.4</v>
      </c>
      <c r="G13" s="66">
        <v>2152.0700000000002</v>
      </c>
      <c r="H13" s="65">
        <f t="shared" si="0"/>
        <v>672.67000000000007</v>
      </c>
      <c r="I13" s="64">
        <f t="shared" si="1"/>
        <v>1888.1891512000002</v>
      </c>
      <c r="J13" s="69">
        <f t="shared" si="2"/>
        <v>-2248.7225000000003</v>
      </c>
      <c r="K13" s="70">
        <v>2552.9124999999999</v>
      </c>
      <c r="L13" s="67">
        <v>285.65934940000005</v>
      </c>
      <c r="M13" s="67">
        <v>151.25916666666669</v>
      </c>
      <c r="N13" s="66">
        <v>850.97083333333342</v>
      </c>
      <c r="O13" s="65">
        <f t="shared" si="3"/>
        <v>699.7116666666667</v>
      </c>
      <c r="P13" s="64">
        <f t="shared" si="4"/>
        <v>565.31148393333342</v>
      </c>
      <c r="Q13" s="69">
        <f t="shared" si="5"/>
        <v>-1701.9416666666666</v>
      </c>
      <c r="R13" s="68">
        <v>892.18250000000012</v>
      </c>
      <c r="S13" s="67">
        <v>273.67257903333342</v>
      </c>
      <c r="T13" s="67">
        <v>110.29</v>
      </c>
      <c r="U13" s="66">
        <v>362.32</v>
      </c>
      <c r="V13" s="65">
        <f t="shared" si="6"/>
        <v>252.02999999999997</v>
      </c>
      <c r="W13" s="64">
        <f t="shared" si="7"/>
        <v>88.647420966666573</v>
      </c>
      <c r="X13" s="63">
        <f t="shared" si="8"/>
        <v>-529.86250000000018</v>
      </c>
    </row>
    <row r="14" spans="1:25" x14ac:dyDescent="0.2">
      <c r="A14" s="73" t="s">
        <v>15</v>
      </c>
      <c r="B14" s="72">
        <f>B30/43560*86400*31</f>
        <v>184.46280991735537</v>
      </c>
      <c r="C14" s="71">
        <f>C30/43560*86400*31</f>
        <v>172.16528925619835</v>
      </c>
      <c r="D14" s="70">
        <v>1673.62</v>
      </c>
      <c r="E14" s="67">
        <v>346.6841097333334</v>
      </c>
      <c r="F14" s="67">
        <v>250.63</v>
      </c>
      <c r="G14" s="66">
        <v>262.88249999999999</v>
      </c>
      <c r="H14" s="65">
        <f t="shared" si="0"/>
        <v>12.252499999999998</v>
      </c>
      <c r="I14" s="64">
        <f t="shared" si="1"/>
        <v>-83.801609733333407</v>
      </c>
      <c r="J14" s="69">
        <f t="shared" si="2"/>
        <v>-1410.7375</v>
      </c>
      <c r="K14" s="70">
        <v>1108.9824999999998</v>
      </c>
      <c r="L14" s="67">
        <v>295.19623379090905</v>
      </c>
      <c r="M14" s="67">
        <v>179.77833333333334</v>
      </c>
      <c r="N14" s="66">
        <v>223.67833333333331</v>
      </c>
      <c r="O14" s="65">
        <f t="shared" si="3"/>
        <v>43.899999999999977</v>
      </c>
      <c r="P14" s="64">
        <f t="shared" si="4"/>
        <v>-71.517900457575735</v>
      </c>
      <c r="Q14" s="69">
        <f t="shared" si="5"/>
        <v>-885.30416666666656</v>
      </c>
      <c r="R14" s="68">
        <v>562.89249999999993</v>
      </c>
      <c r="S14" s="67">
        <v>292.68744476666672</v>
      </c>
      <c r="T14" s="67">
        <v>11.52</v>
      </c>
      <c r="U14" s="66">
        <v>172.17</v>
      </c>
      <c r="V14" s="65">
        <f t="shared" si="6"/>
        <v>160.64999999999998</v>
      </c>
      <c r="W14" s="64">
        <f t="shared" si="7"/>
        <v>-120.51744476666673</v>
      </c>
      <c r="X14" s="63">
        <f t="shared" si="8"/>
        <v>-390.72249999999997</v>
      </c>
    </row>
    <row r="15" spans="1:25" x14ac:dyDescent="0.2">
      <c r="A15" s="50" t="s">
        <v>14</v>
      </c>
      <c r="B15" s="49">
        <f>B31/43560*86400*30</f>
        <v>178.51239669421486</v>
      </c>
      <c r="C15" s="48">
        <f>C31/43560*86400*30</f>
        <v>166.61157024793388</v>
      </c>
      <c r="D15" s="47">
        <v>1163.4275</v>
      </c>
      <c r="E15" s="44">
        <v>185.56023006666669</v>
      </c>
      <c r="F15" s="44">
        <v>176.36250000000001</v>
      </c>
      <c r="G15" s="43">
        <v>178.51</v>
      </c>
      <c r="H15" s="42">
        <f t="shared" si="0"/>
        <v>2.1474999999999795</v>
      </c>
      <c r="I15" s="41">
        <f t="shared" si="1"/>
        <v>-7.0502300666666997</v>
      </c>
      <c r="J15" s="46">
        <f t="shared" si="2"/>
        <v>-984.91750000000002</v>
      </c>
      <c r="K15" s="47">
        <v>868.23500000000001</v>
      </c>
      <c r="L15" s="44">
        <v>186.80861406363644</v>
      </c>
      <c r="M15" s="44">
        <v>69.01166666666667</v>
      </c>
      <c r="N15" s="43">
        <v>237.65833333333339</v>
      </c>
      <c r="O15" s="42">
        <f t="shared" si="3"/>
        <v>168.6466666666667</v>
      </c>
      <c r="P15" s="41">
        <f t="shared" si="4"/>
        <v>50.849719269696948</v>
      </c>
      <c r="Q15" s="46">
        <f t="shared" si="5"/>
        <v>-630.5766666666666</v>
      </c>
      <c r="R15" s="45">
        <v>453.65000000000003</v>
      </c>
      <c r="S15" s="44">
        <v>121.67596714999998</v>
      </c>
      <c r="T15" s="44">
        <v>0.13500000000000001</v>
      </c>
      <c r="U15" s="43">
        <v>166.61</v>
      </c>
      <c r="V15" s="42">
        <f t="shared" si="6"/>
        <v>166.47500000000002</v>
      </c>
      <c r="W15" s="41">
        <f t="shared" si="7"/>
        <v>44.934032850000037</v>
      </c>
      <c r="X15" s="40">
        <f t="shared" si="8"/>
        <v>-287.04000000000002</v>
      </c>
    </row>
    <row r="16" spans="1:25" x14ac:dyDescent="0.2">
      <c r="A16" s="62" t="s">
        <v>13</v>
      </c>
      <c r="B16" s="27">
        <f>B32/43560*86400*31</f>
        <v>184.46280991735537</v>
      </c>
      <c r="C16" s="26">
        <f>C32/43560*86400*31</f>
        <v>172.16528925619835</v>
      </c>
      <c r="D16" s="25">
        <v>986.90000000000009</v>
      </c>
      <c r="E16" s="22">
        <v>228.6015290666667</v>
      </c>
      <c r="F16" s="22">
        <v>337.80250000000001</v>
      </c>
      <c r="G16" s="21">
        <v>172.17</v>
      </c>
      <c r="H16" s="20">
        <f t="shared" si="0"/>
        <v>-165.63250000000002</v>
      </c>
      <c r="I16" s="19">
        <f t="shared" si="1"/>
        <v>-56.431529066666712</v>
      </c>
      <c r="J16" s="24">
        <f t="shared" si="2"/>
        <v>-814.73000000000013</v>
      </c>
      <c r="K16" s="25">
        <v>812.74666666666656</v>
      </c>
      <c r="L16" s="22">
        <v>209.49951086363637</v>
      </c>
      <c r="M16" s="22">
        <v>145.89499999999998</v>
      </c>
      <c r="N16" s="21">
        <v>315.89500000000004</v>
      </c>
      <c r="O16" s="20">
        <f t="shared" si="3"/>
        <v>170.00000000000006</v>
      </c>
      <c r="P16" s="19">
        <f t="shared" si="4"/>
        <v>106.39548913636366</v>
      </c>
      <c r="Q16" s="24">
        <f t="shared" si="5"/>
        <v>-496.85166666666652</v>
      </c>
      <c r="R16" s="23">
        <v>503.83499999999998</v>
      </c>
      <c r="S16" s="22">
        <v>226.35359640000001</v>
      </c>
      <c r="T16" s="22">
        <v>10.702500000000001</v>
      </c>
      <c r="U16" s="21">
        <v>172.17</v>
      </c>
      <c r="V16" s="20">
        <f t="shared" si="6"/>
        <v>161.46749999999997</v>
      </c>
      <c r="W16" s="19">
        <f t="shared" si="7"/>
        <v>-54.183596400000027</v>
      </c>
      <c r="X16" s="18">
        <f t="shared" si="8"/>
        <v>-331.66499999999996</v>
      </c>
    </row>
    <row r="17" spans="1:24" x14ac:dyDescent="0.2">
      <c r="A17" s="61" t="s">
        <v>12</v>
      </c>
      <c r="B17" s="60">
        <f>B33/43560*86400*30</f>
        <v>178.51239669421486</v>
      </c>
      <c r="C17" s="59">
        <f>C33/43560*86400*30</f>
        <v>166.61157024793388</v>
      </c>
      <c r="D17" s="58">
        <v>894.07749999999999</v>
      </c>
      <c r="E17" s="55">
        <v>179.62965476666673</v>
      </c>
      <c r="F17" s="55">
        <v>247.37</v>
      </c>
      <c r="G17" s="54">
        <v>261.94000000000005</v>
      </c>
      <c r="H17" s="53">
        <f t="shared" si="0"/>
        <v>14.57000000000005</v>
      </c>
      <c r="I17" s="52">
        <f t="shared" si="1"/>
        <v>82.310345233333322</v>
      </c>
      <c r="J17" s="57">
        <f t="shared" si="2"/>
        <v>-632.13749999999993</v>
      </c>
      <c r="K17" s="58">
        <v>689.57666666666671</v>
      </c>
      <c r="L17" s="55">
        <v>234.27124800909095</v>
      </c>
      <c r="M17" s="55">
        <v>70.841666666666654</v>
      </c>
      <c r="N17" s="54">
        <v>334.63749999999999</v>
      </c>
      <c r="O17" s="53">
        <f t="shared" si="3"/>
        <v>263.79583333333335</v>
      </c>
      <c r="P17" s="52">
        <f t="shared" si="4"/>
        <v>100.36625199090903</v>
      </c>
      <c r="Q17" s="57">
        <f t="shared" si="5"/>
        <v>-354.93916666666672</v>
      </c>
      <c r="R17" s="56">
        <v>442.53250000000003</v>
      </c>
      <c r="S17" s="55">
        <v>201.44782476666671</v>
      </c>
      <c r="T17" s="55">
        <v>8.5474999999999994</v>
      </c>
      <c r="U17" s="54">
        <v>188.35250000000002</v>
      </c>
      <c r="V17" s="53">
        <f t="shared" si="6"/>
        <v>179.80500000000001</v>
      </c>
      <c r="W17" s="52">
        <f t="shared" si="7"/>
        <v>-13.095324766666693</v>
      </c>
      <c r="X17" s="51">
        <f t="shared" si="8"/>
        <v>-254.18</v>
      </c>
    </row>
    <row r="18" spans="1:24" ht="13.5" thickBot="1" x14ac:dyDescent="0.25">
      <c r="A18" s="50" t="s">
        <v>11</v>
      </c>
      <c r="B18" s="49">
        <f>B34/43560*86400*31</f>
        <v>184.46280991735537</v>
      </c>
      <c r="C18" s="48">
        <f>C34/43560*86400*31</f>
        <v>166.01652892561984</v>
      </c>
      <c r="D18" s="47">
        <v>669.45749999999998</v>
      </c>
      <c r="E18" s="44">
        <v>165.96354646666666</v>
      </c>
      <c r="F18" s="44">
        <v>429.1875</v>
      </c>
      <c r="G18" s="43">
        <v>233.52750000000003</v>
      </c>
      <c r="H18" s="42">
        <f t="shared" si="0"/>
        <v>-195.65999999999997</v>
      </c>
      <c r="I18" s="41">
        <f t="shared" si="1"/>
        <v>67.563953533333375</v>
      </c>
      <c r="J18" s="46">
        <f t="shared" si="2"/>
        <v>-435.92999999999995</v>
      </c>
      <c r="K18" s="47">
        <v>540.16916666666668</v>
      </c>
      <c r="L18" s="44">
        <v>156.74281517272729</v>
      </c>
      <c r="M18" s="44">
        <v>253.38500000000002</v>
      </c>
      <c r="N18" s="43">
        <v>253.08416666666665</v>
      </c>
      <c r="O18" s="42">
        <f t="shared" si="3"/>
        <v>-0.30083333333337237</v>
      </c>
      <c r="P18" s="41">
        <f t="shared" si="4"/>
        <v>96.341351493939356</v>
      </c>
      <c r="Q18" s="46">
        <f t="shared" si="5"/>
        <v>-287.08500000000004</v>
      </c>
      <c r="R18" s="45">
        <v>317.99250000000001</v>
      </c>
      <c r="S18" s="44">
        <v>134.38009249999996</v>
      </c>
      <c r="T18" s="44">
        <v>184.46</v>
      </c>
      <c r="U18" s="43">
        <v>169.9325</v>
      </c>
      <c r="V18" s="42">
        <f t="shared" si="6"/>
        <v>-14.527500000000003</v>
      </c>
      <c r="W18" s="41">
        <f t="shared" si="7"/>
        <v>35.552407500000044</v>
      </c>
      <c r="X18" s="40">
        <f t="shared" si="8"/>
        <v>-148.06</v>
      </c>
    </row>
    <row r="19" spans="1:24" x14ac:dyDescent="0.2">
      <c r="A19" s="39" t="s">
        <v>10</v>
      </c>
      <c r="B19" s="38">
        <f t="shared" ref="B19:X19" si="9">SUM(B7:B18)</f>
        <v>2171.9008264462809</v>
      </c>
      <c r="C19" s="37">
        <f t="shared" si="9"/>
        <v>3321.9173553719006</v>
      </c>
      <c r="D19" s="36">
        <f t="shared" si="9"/>
        <v>20399.515000000003</v>
      </c>
      <c r="E19" s="33">
        <f t="shared" si="9"/>
        <v>2872.2034029000001</v>
      </c>
      <c r="F19" s="33">
        <f t="shared" si="9"/>
        <v>5895.42</v>
      </c>
      <c r="G19" s="32">
        <f t="shared" si="9"/>
        <v>8924.8275000000012</v>
      </c>
      <c r="H19" s="31">
        <f t="shared" si="9"/>
        <v>3029.4075000000007</v>
      </c>
      <c r="I19" s="30">
        <f t="shared" si="9"/>
        <v>6052.6240970999997</v>
      </c>
      <c r="J19" s="35">
        <f t="shared" si="9"/>
        <v>-11474.6875</v>
      </c>
      <c r="K19" s="36">
        <f t="shared" si="9"/>
        <v>15108.024166666666</v>
      </c>
      <c r="L19" s="33">
        <f t="shared" si="9"/>
        <v>2386.613883809091</v>
      </c>
      <c r="M19" s="33">
        <f t="shared" si="9"/>
        <v>2027.4016666666669</v>
      </c>
      <c r="N19" s="32">
        <f t="shared" si="9"/>
        <v>6046.9266666666672</v>
      </c>
      <c r="O19" s="31">
        <f t="shared" si="9"/>
        <v>4019.5250000000001</v>
      </c>
      <c r="P19" s="30">
        <f t="shared" si="9"/>
        <v>3660.3127828575753</v>
      </c>
      <c r="Q19" s="35">
        <f t="shared" si="9"/>
        <v>-9061.0974999999999</v>
      </c>
      <c r="R19" s="34">
        <f t="shared" si="9"/>
        <v>9645.9749999999985</v>
      </c>
      <c r="S19" s="33">
        <f t="shared" si="9"/>
        <v>2045.1790574833335</v>
      </c>
      <c r="T19" s="33">
        <f t="shared" si="9"/>
        <v>1196.895</v>
      </c>
      <c r="U19" s="32">
        <f t="shared" si="9"/>
        <v>3635.7425000000003</v>
      </c>
      <c r="V19" s="31">
        <f t="shared" si="9"/>
        <v>2438.8474999999994</v>
      </c>
      <c r="W19" s="30">
        <f t="shared" si="9"/>
        <v>1590.5634425166666</v>
      </c>
      <c r="X19" s="29">
        <f t="shared" si="9"/>
        <v>-6010.232500000001</v>
      </c>
    </row>
    <row r="20" spans="1:24" x14ac:dyDescent="0.2">
      <c r="A20" s="28" t="s">
        <v>9</v>
      </c>
      <c r="B20" s="27">
        <f t="shared" ref="B20:X20" si="10">SUM(B10:B15)</f>
        <v>1088.9256198347107</v>
      </c>
      <c r="C20" s="26">
        <f t="shared" si="10"/>
        <v>2278.6115702479337</v>
      </c>
      <c r="D20" s="25">
        <f t="shared" si="10"/>
        <v>16685.565000000002</v>
      </c>
      <c r="E20" s="22">
        <f t="shared" si="10"/>
        <v>1575.8404687333336</v>
      </c>
      <c r="F20" s="22">
        <f t="shared" si="10"/>
        <v>4218.8975</v>
      </c>
      <c r="G20" s="21">
        <f t="shared" si="10"/>
        <v>7492.6424999999999</v>
      </c>
      <c r="H20" s="20">
        <f t="shared" si="10"/>
        <v>3273.7450000000003</v>
      </c>
      <c r="I20" s="19">
        <f t="shared" si="10"/>
        <v>5916.8020312666667</v>
      </c>
      <c r="J20" s="24">
        <f t="shared" si="10"/>
        <v>-9192.9224999999988</v>
      </c>
      <c r="K20" s="25">
        <f t="shared" si="10"/>
        <v>12031.036666666667</v>
      </c>
      <c r="L20" s="22">
        <f t="shared" si="10"/>
        <v>1424.1206410727275</v>
      </c>
      <c r="M20" s="22">
        <f t="shared" si="10"/>
        <v>1031.2491666666667</v>
      </c>
      <c r="N20" s="21">
        <f t="shared" si="10"/>
        <v>4493.0800000000008</v>
      </c>
      <c r="O20" s="20">
        <f t="shared" si="10"/>
        <v>3461.830833333333</v>
      </c>
      <c r="P20" s="19">
        <f t="shared" si="10"/>
        <v>3068.9593589272722</v>
      </c>
      <c r="Q20" s="24">
        <f t="shared" si="10"/>
        <v>-7537.9566666666669</v>
      </c>
      <c r="R20" s="23">
        <f t="shared" si="10"/>
        <v>7510.2874999999995</v>
      </c>
      <c r="S20" s="22">
        <f t="shared" si="10"/>
        <v>1177.8506016666668</v>
      </c>
      <c r="T20" s="22">
        <f t="shared" si="10"/>
        <v>629.5625</v>
      </c>
      <c r="U20" s="21">
        <f t="shared" si="10"/>
        <v>2523.5400000000004</v>
      </c>
      <c r="V20" s="20">
        <f t="shared" si="10"/>
        <v>1893.9775</v>
      </c>
      <c r="W20" s="19">
        <f t="shared" si="10"/>
        <v>1345.6893983333332</v>
      </c>
      <c r="X20" s="18">
        <f t="shared" si="10"/>
        <v>-4986.7475000000004</v>
      </c>
    </row>
    <row r="21" spans="1:24" ht="13.5" thickBot="1" x14ac:dyDescent="0.25">
      <c r="A21" s="17" t="s">
        <v>8</v>
      </c>
      <c r="B21" s="16">
        <f t="shared" ref="B21:X21" si="11">SUM(B7:B9,B16:B18)</f>
        <v>1082.9752066115702</v>
      </c>
      <c r="C21" s="15">
        <f t="shared" si="11"/>
        <v>1043.3057851239669</v>
      </c>
      <c r="D21" s="14">
        <f t="shared" si="11"/>
        <v>3713.95</v>
      </c>
      <c r="E21" s="11">
        <f t="shared" si="11"/>
        <v>1296.3629341666669</v>
      </c>
      <c r="F21" s="11">
        <f t="shared" si="11"/>
        <v>1676.5225</v>
      </c>
      <c r="G21" s="10">
        <f t="shared" si="11"/>
        <v>1432.1849999999999</v>
      </c>
      <c r="H21" s="9">
        <f t="shared" si="11"/>
        <v>-244.33750000000001</v>
      </c>
      <c r="I21" s="8">
        <f t="shared" si="11"/>
        <v>135.82206583333328</v>
      </c>
      <c r="J21" s="13">
        <f t="shared" si="11"/>
        <v>-2281.7649999999999</v>
      </c>
      <c r="K21" s="14">
        <f t="shared" si="11"/>
        <v>3076.9875000000002</v>
      </c>
      <c r="L21" s="11">
        <f t="shared" si="11"/>
        <v>962.49324273636375</v>
      </c>
      <c r="M21" s="11">
        <f t="shared" si="11"/>
        <v>996.15250000000003</v>
      </c>
      <c r="N21" s="10">
        <f t="shared" si="11"/>
        <v>1553.8466666666668</v>
      </c>
      <c r="O21" s="9">
        <f t="shared" si="11"/>
        <v>557.69416666666666</v>
      </c>
      <c r="P21" s="8">
        <f t="shared" si="11"/>
        <v>591.35342393030294</v>
      </c>
      <c r="Q21" s="13">
        <f t="shared" si="11"/>
        <v>-1523.1408333333334</v>
      </c>
      <c r="R21" s="12">
        <f t="shared" si="11"/>
        <v>2135.6875</v>
      </c>
      <c r="S21" s="11">
        <f t="shared" si="11"/>
        <v>867.32845581666675</v>
      </c>
      <c r="T21" s="11">
        <f t="shared" si="11"/>
        <v>567.33249999999998</v>
      </c>
      <c r="U21" s="10">
        <f t="shared" si="11"/>
        <v>1112.2024999999999</v>
      </c>
      <c r="V21" s="9">
        <f t="shared" si="11"/>
        <v>544.87</v>
      </c>
      <c r="W21" s="8">
        <f t="shared" si="11"/>
        <v>244.8740441833333</v>
      </c>
      <c r="X21" s="7">
        <f t="shared" si="11"/>
        <v>-1023.4849999999999</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3</v>
      </c>
      <c r="C23" s="93">
        <v>2.5</v>
      </c>
      <c r="D23" s="92">
        <f t="shared" ref="D23:X23" si="12">D7*43560/86400/31</f>
        <v>7.8760184811827969</v>
      </c>
      <c r="E23" s="89">
        <f t="shared" si="12"/>
        <v>3.4191379329121849</v>
      </c>
      <c r="F23" s="89">
        <f t="shared" si="12"/>
        <v>6.8586589381720442</v>
      </c>
      <c r="G23" s="88">
        <f t="shared" si="12"/>
        <v>4.5935275537634404</v>
      </c>
      <c r="H23" s="87">
        <f t="shared" si="12"/>
        <v>-2.2651313844086025</v>
      </c>
      <c r="I23" s="86">
        <f t="shared" si="12"/>
        <v>1.1743896208512554</v>
      </c>
      <c r="J23" s="91">
        <f t="shared" si="12"/>
        <v>-3.2824909274193552</v>
      </c>
      <c r="K23" s="92">
        <f t="shared" si="12"/>
        <v>6.5679499327956998</v>
      </c>
      <c r="L23" s="89">
        <f t="shared" si="12"/>
        <v>2.0027848389112908</v>
      </c>
      <c r="M23" s="89">
        <f t="shared" si="12"/>
        <v>4.9398981854838713</v>
      </c>
      <c r="N23" s="88">
        <f t="shared" si="12"/>
        <v>3.2354760304659491</v>
      </c>
      <c r="O23" s="87">
        <f t="shared" si="12"/>
        <v>-1.7044221550179217</v>
      </c>
      <c r="P23" s="86">
        <f t="shared" si="12"/>
        <v>1.2326911915546583</v>
      </c>
      <c r="Q23" s="91">
        <f t="shared" si="12"/>
        <v>-3.3324739023297503</v>
      </c>
      <c r="R23" s="90">
        <f t="shared" si="12"/>
        <v>5.5410356182795697</v>
      </c>
      <c r="S23" s="89">
        <f t="shared" si="12"/>
        <v>1.5684092886933561</v>
      </c>
      <c r="T23" s="89">
        <f t="shared" si="12"/>
        <v>3.2080856854838706</v>
      </c>
      <c r="U23" s="88">
        <f t="shared" si="12"/>
        <v>2.8323595430107527</v>
      </c>
      <c r="V23" s="87">
        <f t="shared" si="12"/>
        <v>-0.37572614247311814</v>
      </c>
      <c r="W23" s="86">
        <f t="shared" si="12"/>
        <v>1.2639502543173964</v>
      </c>
      <c r="X23" s="85">
        <f t="shared" si="12"/>
        <v>-2.7086760752688166</v>
      </c>
    </row>
    <row r="24" spans="1:24" x14ac:dyDescent="0.2">
      <c r="A24" s="73" t="s">
        <v>21</v>
      </c>
      <c r="B24" s="72">
        <v>3</v>
      </c>
      <c r="C24" s="71">
        <v>2.5</v>
      </c>
      <c r="D24" s="70">
        <f t="shared" ref="D24:X24" si="13">D8*43560/86400/28</f>
        <v>5.7493456101190477</v>
      </c>
      <c r="E24" s="67">
        <f t="shared" si="13"/>
        <v>3.9461883386706353</v>
      </c>
      <c r="F24" s="67">
        <f t="shared" si="13"/>
        <v>3.4990066964285718</v>
      </c>
      <c r="G24" s="66">
        <f t="shared" si="13"/>
        <v>3.6387779017857143</v>
      </c>
      <c r="H24" s="65">
        <f t="shared" si="13"/>
        <v>0.13977120535714263</v>
      </c>
      <c r="I24" s="64">
        <f t="shared" si="13"/>
        <v>-0.30741043688492081</v>
      </c>
      <c r="J24" s="69">
        <f t="shared" si="13"/>
        <v>-2.1105677083333334</v>
      </c>
      <c r="K24" s="70">
        <f t="shared" si="13"/>
        <v>5.2493353174603188</v>
      </c>
      <c r="L24" s="67">
        <f t="shared" si="13"/>
        <v>2.0731157601785712</v>
      </c>
      <c r="M24" s="67">
        <f t="shared" si="13"/>
        <v>3.5533096478174602</v>
      </c>
      <c r="N24" s="66">
        <f t="shared" si="13"/>
        <v>3.2775484871031746</v>
      </c>
      <c r="O24" s="65">
        <f t="shared" si="13"/>
        <v>-0.27576116071428569</v>
      </c>
      <c r="P24" s="64">
        <f t="shared" si="13"/>
        <v>1.2044327269246031</v>
      </c>
      <c r="Q24" s="69">
        <f t="shared" si="13"/>
        <v>-1.9717868303571433</v>
      </c>
      <c r="R24" s="68">
        <f t="shared" si="13"/>
        <v>4.0217645089285714</v>
      </c>
      <c r="S24" s="67">
        <f t="shared" si="13"/>
        <v>1.5402712745294784</v>
      </c>
      <c r="T24" s="67">
        <f t="shared" si="13"/>
        <v>2.9955602678571429</v>
      </c>
      <c r="U24" s="66">
        <f t="shared" si="13"/>
        <v>2.5723753720238092</v>
      </c>
      <c r="V24" s="65">
        <f t="shared" si="13"/>
        <v>-0.4231848958333338</v>
      </c>
      <c r="W24" s="64">
        <f t="shared" si="13"/>
        <v>1.0321040974943307</v>
      </c>
      <c r="X24" s="63">
        <f t="shared" si="13"/>
        <v>-1.4493891369047627</v>
      </c>
    </row>
    <row r="25" spans="1:24" x14ac:dyDescent="0.2">
      <c r="A25" s="84" t="s">
        <v>20</v>
      </c>
      <c r="B25" s="83">
        <v>3</v>
      </c>
      <c r="C25" s="82">
        <v>4</v>
      </c>
      <c r="D25" s="81">
        <f t="shared" ref="D25:X25" si="14">D9*43560/86400/31</f>
        <v>5.8537815860215057</v>
      </c>
      <c r="E25" s="78">
        <f t="shared" si="14"/>
        <v>4.761502797195341</v>
      </c>
      <c r="F25" s="78">
        <f t="shared" si="14"/>
        <v>0.74998857526881724</v>
      </c>
      <c r="G25" s="77">
        <f t="shared" si="14"/>
        <v>4.5540073924731184</v>
      </c>
      <c r="H25" s="76">
        <f t="shared" si="14"/>
        <v>3.8040188172043004</v>
      </c>
      <c r="I25" s="75">
        <f t="shared" si="14"/>
        <v>-0.20749540472222344</v>
      </c>
      <c r="J25" s="80">
        <f t="shared" si="14"/>
        <v>-1.2997741935483873</v>
      </c>
      <c r="K25" s="81">
        <f t="shared" si="14"/>
        <v>5.5151631944444448</v>
      </c>
      <c r="L25" s="78">
        <f t="shared" si="14"/>
        <v>2.0117584410887095</v>
      </c>
      <c r="M25" s="78">
        <f t="shared" si="14"/>
        <v>0.40573219086021511</v>
      </c>
      <c r="N25" s="77">
        <f t="shared" si="14"/>
        <v>4.3791347446236557</v>
      </c>
      <c r="O25" s="76">
        <f t="shared" si="14"/>
        <v>3.973402553763441</v>
      </c>
      <c r="P25" s="75">
        <f t="shared" si="14"/>
        <v>2.3673763035349462</v>
      </c>
      <c r="Q25" s="80">
        <f t="shared" si="14"/>
        <v>-1.1360284498207891</v>
      </c>
      <c r="R25" s="79">
        <f t="shared" si="14"/>
        <v>4.9971861559139779</v>
      </c>
      <c r="S25" s="78">
        <f t="shared" si="14"/>
        <v>2.003117194547491</v>
      </c>
      <c r="T25" s="78">
        <f t="shared" si="14"/>
        <v>0</v>
      </c>
      <c r="U25" s="77">
        <f t="shared" si="14"/>
        <v>4.3054206989247312</v>
      </c>
      <c r="V25" s="76">
        <f t="shared" si="14"/>
        <v>4.3054206989247312</v>
      </c>
      <c r="W25" s="75">
        <f t="shared" si="14"/>
        <v>2.3023035043772397</v>
      </c>
      <c r="X25" s="74">
        <f t="shared" si="14"/>
        <v>-0.69176545698924685</v>
      </c>
    </row>
    <row r="26" spans="1:24" x14ac:dyDescent="0.2">
      <c r="A26" s="61" t="s">
        <v>19</v>
      </c>
      <c r="B26" s="60">
        <v>3</v>
      </c>
      <c r="C26" s="59">
        <v>5</v>
      </c>
      <c r="D26" s="58">
        <f t="shared" ref="D26:X26" si="15">D10*43560/86400/30</f>
        <v>14.553695138888887</v>
      </c>
      <c r="E26" s="55">
        <f t="shared" si="15"/>
        <v>4.1181088804675916</v>
      </c>
      <c r="F26" s="55">
        <f t="shared" si="15"/>
        <v>2.9999597222222221</v>
      </c>
      <c r="G26" s="54">
        <f t="shared" si="15"/>
        <v>6.5000527777777766</v>
      </c>
      <c r="H26" s="53">
        <f t="shared" si="15"/>
        <v>3.5000930555555549</v>
      </c>
      <c r="I26" s="52">
        <f t="shared" si="15"/>
        <v>2.3819438973101854</v>
      </c>
      <c r="J26" s="57">
        <f t="shared" si="15"/>
        <v>-8.0536423611111108</v>
      </c>
      <c r="K26" s="58">
        <f t="shared" si="15"/>
        <v>11.975918981481481</v>
      </c>
      <c r="L26" s="55">
        <f t="shared" si="15"/>
        <v>3.7498464536805556</v>
      </c>
      <c r="M26" s="55">
        <f t="shared" si="15"/>
        <v>2.5844983796296295</v>
      </c>
      <c r="N26" s="54">
        <f t="shared" si="15"/>
        <v>6.9696000000000007</v>
      </c>
      <c r="O26" s="53">
        <f t="shared" si="15"/>
        <v>4.3851016203703717</v>
      </c>
      <c r="P26" s="52">
        <f t="shared" si="15"/>
        <v>3.2197535463194451</v>
      </c>
      <c r="Q26" s="57">
        <f t="shared" si="15"/>
        <v>-5.0063189814814812</v>
      </c>
      <c r="R26" s="56">
        <f t="shared" si="15"/>
        <v>15.230538888888889</v>
      </c>
      <c r="S26" s="55">
        <f t="shared" si="15"/>
        <v>3.2946093265300926</v>
      </c>
      <c r="T26" s="55">
        <f t="shared" si="15"/>
        <v>2.9999597222222221</v>
      </c>
      <c r="U26" s="54">
        <f t="shared" si="15"/>
        <v>4.9999888888888888</v>
      </c>
      <c r="V26" s="53">
        <f t="shared" si="15"/>
        <v>2.0000291666666663</v>
      </c>
      <c r="W26" s="52">
        <f t="shared" si="15"/>
        <v>1.7053795623587955</v>
      </c>
      <c r="X26" s="51">
        <f t="shared" si="15"/>
        <v>-10.230549999999999</v>
      </c>
    </row>
    <row r="27" spans="1:24" x14ac:dyDescent="0.2">
      <c r="A27" s="73" t="s">
        <v>18</v>
      </c>
      <c r="B27" s="72">
        <v>3</v>
      </c>
      <c r="C27" s="71">
        <v>13</v>
      </c>
      <c r="D27" s="70">
        <f t="shared" ref="D27:X27" si="16">D11*43560/86400/31</f>
        <v>48.805081653225812</v>
      </c>
      <c r="E27" s="67">
        <f t="shared" si="16"/>
        <v>4.4563416721684597</v>
      </c>
      <c r="F27" s="67">
        <f t="shared" si="16"/>
        <v>6.2309714381720438</v>
      </c>
      <c r="G27" s="66">
        <f t="shared" si="16"/>
        <v>24.999998655913981</v>
      </c>
      <c r="H27" s="65">
        <f t="shared" si="16"/>
        <v>18.769027217741936</v>
      </c>
      <c r="I27" s="64">
        <f t="shared" si="16"/>
        <v>20.543656983745521</v>
      </c>
      <c r="J27" s="69">
        <f t="shared" si="16"/>
        <v>-23.805082997311832</v>
      </c>
      <c r="K27" s="70">
        <f t="shared" si="16"/>
        <v>49.433121527777779</v>
      </c>
      <c r="L27" s="67">
        <f t="shared" si="16"/>
        <v>3.3045143390860225</v>
      </c>
      <c r="M27" s="67">
        <f t="shared" si="16"/>
        <v>4.6414233870967738</v>
      </c>
      <c r="N27" s="66">
        <f t="shared" si="16"/>
        <v>20.792036626344078</v>
      </c>
      <c r="O27" s="65">
        <f t="shared" si="16"/>
        <v>16.150613239247306</v>
      </c>
      <c r="P27" s="64">
        <f t="shared" si="16"/>
        <v>17.487522287258056</v>
      </c>
      <c r="Q27" s="69">
        <f t="shared" si="16"/>
        <v>-28.641084901433697</v>
      </c>
      <c r="R27" s="68">
        <f t="shared" si="16"/>
        <v>43.719747647849459</v>
      </c>
      <c r="S27" s="67">
        <f t="shared" si="16"/>
        <v>2.9321489493862014</v>
      </c>
      <c r="T27" s="67">
        <f t="shared" si="16"/>
        <v>2.9999543010752689</v>
      </c>
      <c r="U27" s="66">
        <f t="shared" si="16"/>
        <v>16.09072311827957</v>
      </c>
      <c r="V27" s="65">
        <f t="shared" si="16"/>
        <v>13.090768817204303</v>
      </c>
      <c r="W27" s="64">
        <f t="shared" si="16"/>
        <v>13.15857416889337</v>
      </c>
      <c r="X27" s="63">
        <f t="shared" si="16"/>
        <v>-27.629024529569886</v>
      </c>
    </row>
    <row r="28" spans="1:24" x14ac:dyDescent="0.2">
      <c r="A28" s="73" t="s">
        <v>17</v>
      </c>
      <c r="B28" s="72">
        <v>3</v>
      </c>
      <c r="C28" s="71">
        <v>9</v>
      </c>
      <c r="D28" s="70">
        <f t="shared" ref="D28:X28" si="17">D12*43560/86400/30</f>
        <v>93.788654513888886</v>
      </c>
      <c r="E28" s="67">
        <f t="shared" si="17"/>
        <v>4.3805531827546291</v>
      </c>
      <c r="F28" s="67">
        <f t="shared" si="17"/>
        <v>29.424301041666663</v>
      </c>
      <c r="G28" s="66">
        <f t="shared" si="17"/>
        <v>50.000056944444445</v>
      </c>
      <c r="H28" s="65">
        <f t="shared" si="17"/>
        <v>20.575755902777782</v>
      </c>
      <c r="I28" s="64">
        <f t="shared" si="17"/>
        <v>45.619503761689813</v>
      </c>
      <c r="J28" s="69">
        <f t="shared" si="17"/>
        <v>-43.788597569444441</v>
      </c>
      <c r="K28" s="70">
        <f t="shared" si="17"/>
        <v>63.000092476851847</v>
      </c>
      <c r="L28" s="67">
        <f t="shared" si="17"/>
        <v>3.8676039656527785</v>
      </c>
      <c r="M28" s="67">
        <f t="shared" si="17"/>
        <v>3.2270307870370365</v>
      </c>
      <c r="N28" s="66">
        <f t="shared" si="17"/>
        <v>24.999944444444449</v>
      </c>
      <c r="O28" s="65">
        <f t="shared" si="17"/>
        <v>21.772913657407408</v>
      </c>
      <c r="P28" s="64">
        <f t="shared" si="17"/>
        <v>21.132340478791665</v>
      </c>
      <c r="Q28" s="69">
        <f t="shared" si="17"/>
        <v>-38.000148032407395</v>
      </c>
      <c r="R28" s="68">
        <f t="shared" si="17"/>
        <v>33.729758333333329</v>
      </c>
      <c r="S28" s="67">
        <f t="shared" si="17"/>
        <v>1.9071100780925927</v>
      </c>
      <c r="T28" s="67">
        <f t="shared" si="17"/>
        <v>2.4308815972222226</v>
      </c>
      <c r="U28" s="66">
        <f t="shared" si="17"/>
        <v>9.0000472222222232</v>
      </c>
      <c r="V28" s="65">
        <f t="shared" si="17"/>
        <v>6.5691656249999983</v>
      </c>
      <c r="W28" s="64">
        <f t="shared" si="17"/>
        <v>7.0929371441296292</v>
      </c>
      <c r="X28" s="63">
        <f t="shared" si="17"/>
        <v>-24.729711111111108</v>
      </c>
    </row>
    <row r="29" spans="1:24" x14ac:dyDescent="0.2">
      <c r="A29" s="73" t="s">
        <v>16</v>
      </c>
      <c r="B29" s="72">
        <v>3</v>
      </c>
      <c r="C29" s="71">
        <v>5</v>
      </c>
      <c r="D29" s="70">
        <f t="shared" ref="D29:X29" si="18">D13*43560/86400/31</f>
        <v>71.572028561827963</v>
      </c>
      <c r="E29" s="67">
        <f t="shared" si="18"/>
        <v>4.2916105786021523</v>
      </c>
      <c r="F29" s="67">
        <f t="shared" si="18"/>
        <v>24.060134408602153</v>
      </c>
      <c r="G29" s="66">
        <f t="shared" si="18"/>
        <v>35.000063172043006</v>
      </c>
      <c r="H29" s="65">
        <f t="shared" si="18"/>
        <v>10.939928763440863</v>
      </c>
      <c r="I29" s="64">
        <f t="shared" si="18"/>
        <v>30.70845259344086</v>
      </c>
      <c r="J29" s="69">
        <f t="shared" si="18"/>
        <v>-36.57196538978495</v>
      </c>
      <c r="K29" s="70">
        <f t="shared" si="18"/>
        <v>41.519141465053764</v>
      </c>
      <c r="L29" s="67">
        <f t="shared" si="18"/>
        <v>4.6458039351344098</v>
      </c>
      <c r="M29" s="67">
        <f t="shared" si="18"/>
        <v>2.4599945116487456</v>
      </c>
      <c r="N29" s="66">
        <f t="shared" si="18"/>
        <v>13.839713821684589</v>
      </c>
      <c r="O29" s="65">
        <f t="shared" si="18"/>
        <v>11.379719310035844</v>
      </c>
      <c r="P29" s="64">
        <f t="shared" si="18"/>
        <v>9.1939098865501805</v>
      </c>
      <c r="Q29" s="69">
        <f t="shared" si="18"/>
        <v>-27.679427643369177</v>
      </c>
      <c r="R29" s="68">
        <f t="shared" si="18"/>
        <v>14.509957325268818</v>
      </c>
      <c r="S29" s="67">
        <f t="shared" si="18"/>
        <v>4.4508578041711484</v>
      </c>
      <c r="T29" s="67">
        <f t="shared" si="18"/>
        <v>1.7936948924731184</v>
      </c>
      <c r="U29" s="66">
        <f t="shared" si="18"/>
        <v>5.8925698924731185</v>
      </c>
      <c r="V29" s="65">
        <f t="shared" si="18"/>
        <v>4.0988749999999996</v>
      </c>
      <c r="W29" s="64">
        <f t="shared" si="18"/>
        <v>1.4417120883019698</v>
      </c>
      <c r="X29" s="63">
        <f t="shared" si="18"/>
        <v>-8.6173874327957005</v>
      </c>
    </row>
    <row r="30" spans="1:24" x14ac:dyDescent="0.2">
      <c r="A30" s="73" t="s">
        <v>15</v>
      </c>
      <c r="B30" s="72">
        <v>3</v>
      </c>
      <c r="C30" s="71">
        <v>2.8</v>
      </c>
      <c r="D30" s="70">
        <f t="shared" ref="D30:X30" si="19">D14*43560/86400/31</f>
        <v>27.218819892473114</v>
      </c>
      <c r="E30" s="67">
        <f t="shared" si="19"/>
        <v>5.6382765158243737</v>
      </c>
      <c r="F30" s="67">
        <f t="shared" si="19"/>
        <v>4.0761061827956988</v>
      </c>
      <c r="G30" s="66">
        <f t="shared" si="19"/>
        <v>4.2753739919354832</v>
      </c>
      <c r="H30" s="65">
        <f t="shared" si="19"/>
        <v>0.19926780913978492</v>
      </c>
      <c r="I30" s="64">
        <f t="shared" si="19"/>
        <v>-1.3629025238888901</v>
      </c>
      <c r="J30" s="69">
        <f t="shared" si="19"/>
        <v>-22.943445900537636</v>
      </c>
      <c r="K30" s="70">
        <f t="shared" si="19"/>
        <v>18.035871303763439</v>
      </c>
      <c r="L30" s="67">
        <f t="shared" si="19"/>
        <v>4.8009064904166667</v>
      </c>
      <c r="M30" s="67">
        <f t="shared" si="19"/>
        <v>2.9238142921146957</v>
      </c>
      <c r="N30" s="66">
        <f t="shared" si="19"/>
        <v>3.6377793458781356</v>
      </c>
      <c r="O30" s="65">
        <f t="shared" si="19"/>
        <v>0.71396505376344055</v>
      </c>
      <c r="P30" s="64">
        <f t="shared" si="19"/>
        <v>-1.1631271445385301</v>
      </c>
      <c r="Q30" s="69">
        <f t="shared" si="19"/>
        <v>-14.398091957885303</v>
      </c>
      <c r="R30" s="68">
        <f t="shared" si="19"/>
        <v>9.1545688844086008</v>
      </c>
      <c r="S30" s="67">
        <f t="shared" si="19"/>
        <v>4.7601049484901443</v>
      </c>
      <c r="T30" s="67">
        <f t="shared" si="19"/>
        <v>0.18735483870967742</v>
      </c>
      <c r="U30" s="66">
        <f t="shared" si="19"/>
        <v>2.8000766129032257</v>
      </c>
      <c r="V30" s="65">
        <f t="shared" si="19"/>
        <v>2.612721774193548</v>
      </c>
      <c r="W30" s="64">
        <f t="shared" si="19"/>
        <v>-1.9600283355869186</v>
      </c>
      <c r="X30" s="63">
        <f t="shared" si="19"/>
        <v>-6.3544922715053751</v>
      </c>
    </row>
    <row r="31" spans="1:24" x14ac:dyDescent="0.2">
      <c r="A31" s="50" t="s">
        <v>14</v>
      </c>
      <c r="B31" s="49">
        <v>3</v>
      </c>
      <c r="C31" s="48">
        <v>2.8</v>
      </c>
      <c r="D31" s="47">
        <f t="shared" ref="D31:X31" si="20">D15*43560/86400/30</f>
        <v>19.552045486111112</v>
      </c>
      <c r="E31" s="44">
        <f t="shared" si="20"/>
        <v>3.1184427552870373</v>
      </c>
      <c r="F31" s="44">
        <f t="shared" si="20"/>
        <v>2.9638697916666672</v>
      </c>
      <c r="G31" s="43">
        <f t="shared" si="20"/>
        <v>2.9999597222222221</v>
      </c>
      <c r="H31" s="42">
        <f t="shared" si="20"/>
        <v>3.6089930555555212E-2</v>
      </c>
      <c r="I31" s="41">
        <f t="shared" si="20"/>
        <v>-0.11848303306481539</v>
      </c>
      <c r="J31" s="46">
        <f t="shared" si="20"/>
        <v>-16.55208576388889</v>
      </c>
      <c r="K31" s="47">
        <f t="shared" si="20"/>
        <v>14.59117152777778</v>
      </c>
      <c r="L31" s="44">
        <f t="shared" si="20"/>
        <v>3.1394225419027793</v>
      </c>
      <c r="M31" s="44">
        <f t="shared" si="20"/>
        <v>1.1597793981481483</v>
      </c>
      <c r="N31" s="43">
        <f t="shared" si="20"/>
        <v>3.9939803240740748</v>
      </c>
      <c r="O31" s="42">
        <f t="shared" si="20"/>
        <v>2.8342009259259267</v>
      </c>
      <c r="P31" s="41">
        <f t="shared" si="20"/>
        <v>0.85455778217129597</v>
      </c>
      <c r="Q31" s="46">
        <f t="shared" si="20"/>
        <v>-10.597191203703703</v>
      </c>
      <c r="R31" s="45">
        <f t="shared" si="20"/>
        <v>7.6238402777777772</v>
      </c>
      <c r="S31" s="44">
        <f t="shared" si="20"/>
        <v>2.0448322257152771</v>
      </c>
      <c r="T31" s="44">
        <f t="shared" si="20"/>
        <v>2.2687499999999999E-3</v>
      </c>
      <c r="U31" s="43">
        <f t="shared" si="20"/>
        <v>2.7999736111111115</v>
      </c>
      <c r="V31" s="42">
        <f t="shared" si="20"/>
        <v>2.7977048611111117</v>
      </c>
      <c r="W31" s="41">
        <f t="shared" si="20"/>
        <v>0.75514138539583398</v>
      </c>
      <c r="X31" s="40">
        <f t="shared" si="20"/>
        <v>-4.8238666666666665</v>
      </c>
    </row>
    <row r="32" spans="1:24" x14ac:dyDescent="0.2">
      <c r="A32" s="62" t="s">
        <v>13</v>
      </c>
      <c r="B32" s="27">
        <v>3</v>
      </c>
      <c r="C32" s="26">
        <v>2.8</v>
      </c>
      <c r="D32" s="25">
        <f t="shared" ref="D32:X32" si="21">D16*43560/86400/31</f>
        <v>16.05038978494624</v>
      </c>
      <c r="E32" s="22">
        <f t="shared" si="21"/>
        <v>3.7178474485304664</v>
      </c>
      <c r="F32" s="22">
        <f t="shared" si="21"/>
        <v>5.4938309811827954</v>
      </c>
      <c r="G32" s="21">
        <f t="shared" si="21"/>
        <v>2.8000766129032257</v>
      </c>
      <c r="H32" s="20">
        <f t="shared" si="21"/>
        <v>-2.6937543682795702</v>
      </c>
      <c r="I32" s="19">
        <f t="shared" si="21"/>
        <v>-0.91777083562724093</v>
      </c>
      <c r="J32" s="24">
        <f t="shared" si="21"/>
        <v>-13.250313172043013</v>
      </c>
      <c r="K32" s="25">
        <f t="shared" si="21"/>
        <v>13.21805734767025</v>
      </c>
      <c r="L32" s="22">
        <f t="shared" si="21"/>
        <v>3.4071829051747318</v>
      </c>
      <c r="M32" s="22">
        <f t="shared" si="21"/>
        <v>2.3727547043010748</v>
      </c>
      <c r="N32" s="21">
        <f t="shared" si="21"/>
        <v>5.1375396505376347</v>
      </c>
      <c r="O32" s="20">
        <f t="shared" si="21"/>
        <v>2.7647849462365603</v>
      </c>
      <c r="P32" s="19">
        <f t="shared" si="21"/>
        <v>1.7303567453629038</v>
      </c>
      <c r="Q32" s="24">
        <f t="shared" si="21"/>
        <v>-8.0805176971326134</v>
      </c>
      <c r="R32" s="23">
        <f t="shared" si="21"/>
        <v>8.1940907258064506</v>
      </c>
      <c r="S32" s="22">
        <f t="shared" si="21"/>
        <v>3.6812883285483875</v>
      </c>
      <c r="T32" s="22">
        <f t="shared" si="21"/>
        <v>0.17405947580645162</v>
      </c>
      <c r="U32" s="21">
        <f t="shared" si="21"/>
        <v>2.8000766129032257</v>
      </c>
      <c r="V32" s="20">
        <f t="shared" si="21"/>
        <v>2.6260171370967735</v>
      </c>
      <c r="W32" s="19">
        <f t="shared" si="21"/>
        <v>-0.88121171564516176</v>
      </c>
      <c r="X32" s="18">
        <f t="shared" si="21"/>
        <v>-5.3940141129032249</v>
      </c>
    </row>
    <row r="33" spans="1:24" x14ac:dyDescent="0.2">
      <c r="A33" s="61" t="s">
        <v>12</v>
      </c>
      <c r="B33" s="60">
        <v>3</v>
      </c>
      <c r="C33" s="59">
        <v>2.8</v>
      </c>
      <c r="D33" s="58">
        <f t="shared" ref="D33:X33" si="22">D17*43560/86400/30</f>
        <v>15.025469097222221</v>
      </c>
      <c r="E33" s="55">
        <f t="shared" si="22"/>
        <v>3.0187761426064825</v>
      </c>
      <c r="F33" s="55">
        <f t="shared" si="22"/>
        <v>4.1571902777777785</v>
      </c>
      <c r="G33" s="54">
        <f t="shared" si="22"/>
        <v>4.4020472222222233</v>
      </c>
      <c r="H33" s="53">
        <f t="shared" si="22"/>
        <v>0.24485694444444528</v>
      </c>
      <c r="I33" s="52">
        <f t="shared" si="22"/>
        <v>1.3832710796157406</v>
      </c>
      <c r="J33" s="57">
        <f t="shared" si="22"/>
        <v>-10.623421874999998</v>
      </c>
      <c r="K33" s="58">
        <f t="shared" si="22"/>
        <v>11.588718981481483</v>
      </c>
      <c r="L33" s="55">
        <f t="shared" si="22"/>
        <v>3.937058473486112</v>
      </c>
      <c r="M33" s="55">
        <f t="shared" si="22"/>
        <v>1.1905335648148145</v>
      </c>
      <c r="N33" s="54">
        <f t="shared" si="22"/>
        <v>5.6237690972222225</v>
      </c>
      <c r="O33" s="53">
        <f t="shared" si="22"/>
        <v>4.4332355324074078</v>
      </c>
      <c r="P33" s="52">
        <f t="shared" si="22"/>
        <v>1.6867106237361102</v>
      </c>
      <c r="Q33" s="57">
        <f t="shared" si="22"/>
        <v>-5.9649498842592594</v>
      </c>
      <c r="R33" s="56">
        <f t="shared" si="22"/>
        <v>7.4370045138888905</v>
      </c>
      <c r="S33" s="55">
        <f t="shared" si="22"/>
        <v>3.3854426106620381</v>
      </c>
      <c r="T33" s="55">
        <f t="shared" si="22"/>
        <v>0.14364548611111111</v>
      </c>
      <c r="U33" s="54">
        <f t="shared" si="22"/>
        <v>3.1653684027777782</v>
      </c>
      <c r="V33" s="53">
        <f t="shared" si="22"/>
        <v>3.021722916666667</v>
      </c>
      <c r="W33" s="52">
        <f t="shared" si="22"/>
        <v>-0.22007420788425971</v>
      </c>
      <c r="X33" s="51">
        <f t="shared" si="22"/>
        <v>-4.2716361111111114</v>
      </c>
    </row>
    <row r="34" spans="1:24" ht="13.5" thickBot="1" x14ac:dyDescent="0.25">
      <c r="A34" s="50" t="s">
        <v>11</v>
      </c>
      <c r="B34" s="49">
        <v>3</v>
      </c>
      <c r="C34" s="48">
        <v>2.7</v>
      </c>
      <c r="D34" s="47">
        <f t="shared" ref="D34:X34" si="23">D18*43560/86400/31</f>
        <v>10.88768245967742</v>
      </c>
      <c r="E34" s="44">
        <f t="shared" si="23"/>
        <v>2.6991383229121864</v>
      </c>
      <c r="F34" s="44">
        <f t="shared" si="23"/>
        <v>6.9800655241935488</v>
      </c>
      <c r="G34" s="43">
        <f t="shared" si="23"/>
        <v>3.7979606854838717</v>
      </c>
      <c r="H34" s="42">
        <f t="shared" si="23"/>
        <v>-3.1821048387096766</v>
      </c>
      <c r="I34" s="41">
        <f t="shared" si="23"/>
        <v>1.0988223625716853</v>
      </c>
      <c r="J34" s="46">
        <f t="shared" si="23"/>
        <v>-7.0897217741935474</v>
      </c>
      <c r="K34" s="47">
        <f t="shared" si="23"/>
        <v>8.785009296594982</v>
      </c>
      <c r="L34" s="44">
        <f t="shared" si="23"/>
        <v>2.5491775048252689</v>
      </c>
      <c r="M34" s="44">
        <f t="shared" si="23"/>
        <v>4.1209119623655921</v>
      </c>
      <c r="N34" s="43">
        <f t="shared" si="23"/>
        <v>4.1160193772401428</v>
      </c>
      <c r="O34" s="42">
        <f t="shared" si="23"/>
        <v>-4.8925851254486633E-3</v>
      </c>
      <c r="P34" s="41">
        <f t="shared" si="23"/>
        <v>1.566841872414874</v>
      </c>
      <c r="Q34" s="46">
        <f t="shared" si="23"/>
        <v>-4.6689899193548392</v>
      </c>
      <c r="R34" s="45">
        <f t="shared" si="23"/>
        <v>5.1716522177419355</v>
      </c>
      <c r="S34" s="44">
        <f t="shared" si="23"/>
        <v>2.1854826871639781</v>
      </c>
      <c r="T34" s="44">
        <f t="shared" si="23"/>
        <v>2.9999543010752689</v>
      </c>
      <c r="U34" s="43">
        <f t="shared" si="23"/>
        <v>2.7636871639784943</v>
      </c>
      <c r="V34" s="42">
        <f t="shared" si="23"/>
        <v>-0.23626713709677424</v>
      </c>
      <c r="W34" s="41">
        <f t="shared" si="23"/>
        <v>0.57820447681451681</v>
      </c>
      <c r="X34" s="40">
        <f t="shared" si="23"/>
        <v>-2.4079650537634412</v>
      </c>
    </row>
    <row r="35" spans="1:24" x14ac:dyDescent="0.2">
      <c r="A35" s="39" t="s">
        <v>10</v>
      </c>
      <c r="B35" s="38">
        <f>AVERAGE(B23:B34)</f>
        <v>3</v>
      </c>
      <c r="C35" s="37">
        <f>AVERAGE(C23:C34)</f>
        <v>4.5749999999999993</v>
      </c>
      <c r="D35" s="36">
        <f t="shared" ref="D35:X35" si="24">D19*43560/86400/365</f>
        <v>28.177412271689501</v>
      </c>
      <c r="E35" s="33">
        <f t="shared" si="24"/>
        <v>3.9673129195308219</v>
      </c>
      <c r="F35" s="33">
        <f t="shared" si="24"/>
        <v>8.1432171232876716</v>
      </c>
      <c r="G35" s="32">
        <f t="shared" si="24"/>
        <v>12.327672688356165</v>
      </c>
      <c r="H35" s="31">
        <f t="shared" si="24"/>
        <v>4.184455565068494</v>
      </c>
      <c r="I35" s="30">
        <f t="shared" si="24"/>
        <v>8.3603597688253419</v>
      </c>
      <c r="J35" s="35">
        <f t="shared" si="24"/>
        <v>-15.849739583333335</v>
      </c>
      <c r="K35" s="36">
        <f t="shared" si="24"/>
        <v>20.86838954528158</v>
      </c>
      <c r="L35" s="33">
        <f t="shared" si="24"/>
        <v>3.2965785381381281</v>
      </c>
      <c r="M35" s="33">
        <f t="shared" si="24"/>
        <v>2.8004064117199392</v>
      </c>
      <c r="N35" s="32">
        <f t="shared" si="24"/>
        <v>8.3524900304414018</v>
      </c>
      <c r="O35" s="31">
        <f t="shared" si="24"/>
        <v>5.5520836187214613</v>
      </c>
      <c r="P35" s="30">
        <f t="shared" si="24"/>
        <v>5.055911492303272</v>
      </c>
      <c r="Q35" s="35">
        <f t="shared" si="24"/>
        <v>-12.51589951484018</v>
      </c>
      <c r="R35" s="34">
        <f t="shared" si="24"/>
        <v>13.323778253424656</v>
      </c>
      <c r="S35" s="33">
        <f t="shared" si="24"/>
        <v>2.8249619401310886</v>
      </c>
      <c r="T35" s="33">
        <f t="shared" si="24"/>
        <v>1.6532453767123287</v>
      </c>
      <c r="U35" s="32">
        <f t="shared" si="24"/>
        <v>5.0219730878995437</v>
      </c>
      <c r="V35" s="31">
        <f t="shared" si="24"/>
        <v>3.3687277111872143</v>
      </c>
      <c r="W35" s="30">
        <f t="shared" si="24"/>
        <v>2.1970111477684551</v>
      </c>
      <c r="X35" s="29">
        <f t="shared" si="24"/>
        <v>-8.3018051655251153</v>
      </c>
    </row>
    <row r="36" spans="1:24" x14ac:dyDescent="0.2">
      <c r="A36" s="28" t="s">
        <v>9</v>
      </c>
      <c r="B36" s="27">
        <f>AVERAGE(B26:B31)</f>
        <v>3</v>
      </c>
      <c r="C36" s="26">
        <f>AVERAGE(C26:C31)</f>
        <v>6.2666666666666657</v>
      </c>
      <c r="D36" s="25">
        <f t="shared" ref="D36:X36" si="25">D20*43560/86400/183</f>
        <v>45.968883538251369</v>
      </c>
      <c r="E36" s="22">
        <f t="shared" si="25"/>
        <v>4.3414548432771713</v>
      </c>
      <c r="F36" s="22">
        <f t="shared" si="25"/>
        <v>11.623101035974498</v>
      </c>
      <c r="G36" s="21">
        <f t="shared" si="25"/>
        <v>20.642298326502733</v>
      </c>
      <c r="H36" s="20">
        <f t="shared" si="25"/>
        <v>9.0191972905282345</v>
      </c>
      <c r="I36" s="19">
        <f t="shared" si="25"/>
        <v>16.300843483225563</v>
      </c>
      <c r="J36" s="24">
        <f t="shared" si="25"/>
        <v>-25.326585211748629</v>
      </c>
      <c r="K36" s="25">
        <f t="shared" si="25"/>
        <v>33.145615588949603</v>
      </c>
      <c r="L36" s="22">
        <f t="shared" si="25"/>
        <v>3.9234653362887069</v>
      </c>
      <c r="M36" s="22">
        <f t="shared" si="25"/>
        <v>2.8411008462355798</v>
      </c>
      <c r="N36" s="21">
        <f t="shared" si="25"/>
        <v>12.37847632058288</v>
      </c>
      <c r="O36" s="20">
        <f t="shared" si="25"/>
        <v>9.5373754743472983</v>
      </c>
      <c r="P36" s="19">
        <f t="shared" si="25"/>
        <v>8.4550109842941712</v>
      </c>
      <c r="Q36" s="24">
        <f t="shared" si="25"/>
        <v>-20.76713926836673</v>
      </c>
      <c r="R36" s="23">
        <f t="shared" si="25"/>
        <v>20.690910462204005</v>
      </c>
      <c r="S36" s="22">
        <f t="shared" si="25"/>
        <v>3.2449891348284763</v>
      </c>
      <c r="T36" s="22">
        <f t="shared" si="25"/>
        <v>1.7344504212204008</v>
      </c>
      <c r="U36" s="21">
        <f t="shared" si="25"/>
        <v>6.9523756830601107</v>
      </c>
      <c r="V36" s="20">
        <f t="shared" si="25"/>
        <v>5.2179252618397083</v>
      </c>
      <c r="W36" s="19">
        <f t="shared" si="25"/>
        <v>3.7073865482316326</v>
      </c>
      <c r="X36" s="18">
        <f t="shared" si="25"/>
        <v>-13.738534779143899</v>
      </c>
    </row>
    <row r="37" spans="1:24" ht="13.5" thickBot="1" x14ac:dyDescent="0.25">
      <c r="A37" s="17" t="s">
        <v>8</v>
      </c>
      <c r="B37" s="16">
        <f>AVERAGE(B32:B34,B23:B25)</f>
        <v>3</v>
      </c>
      <c r="C37" s="15">
        <f>AVERAGE(C32:C34,C23:C25)</f>
        <v>2.8833333333333333</v>
      </c>
      <c r="D37" s="14">
        <f t="shared" ref="D37:X37" si="26">D21*43560/86400/182</f>
        <v>10.288185668498169</v>
      </c>
      <c r="E37" s="11">
        <f t="shared" si="26"/>
        <v>3.5911152709287246</v>
      </c>
      <c r="F37" s="11">
        <f t="shared" si="26"/>
        <v>4.6442129693223455</v>
      </c>
      <c r="G37" s="10">
        <f t="shared" si="26"/>
        <v>3.9673622939560436</v>
      </c>
      <c r="H37" s="9">
        <f t="shared" si="26"/>
        <v>-0.67685067536630039</v>
      </c>
      <c r="I37" s="8">
        <f t="shared" si="26"/>
        <v>0.37624702302731977</v>
      </c>
      <c r="J37" s="13">
        <f t="shared" si="26"/>
        <v>-6.3208233745421234</v>
      </c>
      <c r="K37" s="14">
        <f t="shared" si="26"/>
        <v>8.5237062156593417</v>
      </c>
      <c r="L37" s="11">
        <f t="shared" si="26"/>
        <v>2.666247307030678</v>
      </c>
      <c r="M37" s="11">
        <f t="shared" si="26"/>
        <v>2.7594883814102564</v>
      </c>
      <c r="N37" s="10">
        <f t="shared" si="26"/>
        <v>4.3043829365079374</v>
      </c>
      <c r="O37" s="9">
        <f t="shared" si="26"/>
        <v>1.54489455509768</v>
      </c>
      <c r="P37" s="8">
        <f t="shared" si="26"/>
        <v>1.6381356294772584</v>
      </c>
      <c r="Q37" s="13">
        <f t="shared" si="26"/>
        <v>-4.2193232791514044</v>
      </c>
      <c r="R37" s="12">
        <f t="shared" si="26"/>
        <v>5.9161672962454208</v>
      </c>
      <c r="S37" s="11">
        <f t="shared" si="26"/>
        <v>2.402626903704594</v>
      </c>
      <c r="T37" s="11">
        <f t="shared" si="26"/>
        <v>1.5715941506410256</v>
      </c>
      <c r="U37" s="10">
        <f t="shared" si="26"/>
        <v>3.0809638850732592</v>
      </c>
      <c r="V37" s="9">
        <f t="shared" si="26"/>
        <v>1.5093697344322343</v>
      </c>
      <c r="W37" s="8">
        <f t="shared" si="26"/>
        <v>0.67833698136866594</v>
      </c>
      <c r="X37" s="7">
        <f t="shared" si="26"/>
        <v>-2.8352034111721611</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'356800'!$A$1</f>
        <v>&lt;SITE CATEGORY: PRIMARY/SECONDARY&gt;</v>
      </c>
      <c r="C1" s="129"/>
      <c r="D1" s="129"/>
      <c r="E1" s="129"/>
      <c r="F1" s="129"/>
      <c r="G1" s="129"/>
      <c r="H1" s="129"/>
      <c r="I1" s="129"/>
      <c r="J1" s="129"/>
      <c r="K1" s="129"/>
      <c r="L1" s="129"/>
      <c r="M1" s="129"/>
      <c r="N1" s="129"/>
      <c r="O1" s="129"/>
    </row>
    <row r="2" spans="2:15" ht="23.25" x14ac:dyDescent="0.35">
      <c r="B2" s="130" t="str">
        <f>'356800'!A2</f>
        <v>HYDROSS MODEL NODE — Mud Creek bl Ronan B Canal (#356800)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155</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c r="D7" s="92">
        <v>484.27750000000003</v>
      </c>
      <c r="E7" s="89"/>
      <c r="F7" s="89">
        <v>703.14750000000004</v>
      </c>
      <c r="G7" s="88">
        <v>496.29999999999995</v>
      </c>
      <c r="H7" s="87">
        <f t="shared" ref="H7:H18" si="0">G7-F7</f>
        <v>-206.84750000000008</v>
      </c>
      <c r="I7" s="86"/>
      <c r="J7" s="91">
        <f t="shared" ref="J7:J18" si="1">G7-D7</f>
        <v>12.022499999999923</v>
      </c>
      <c r="K7" s="92">
        <v>403.84750000000003</v>
      </c>
      <c r="L7" s="89"/>
      <c r="M7" s="89">
        <v>626.4174999999999</v>
      </c>
      <c r="N7" s="88">
        <v>496.48000000000008</v>
      </c>
      <c r="O7" s="87">
        <f t="shared" ref="O7:O18" si="2">N7-M7</f>
        <v>-129.93749999999983</v>
      </c>
      <c r="P7" s="86"/>
      <c r="Q7" s="91">
        <f t="shared" ref="Q7:Q18" si="3">N7-K7</f>
        <v>92.63250000000005</v>
      </c>
      <c r="R7" s="90">
        <v>340.70499999999998</v>
      </c>
      <c r="S7" s="89"/>
      <c r="T7" s="89">
        <v>513.1099999999999</v>
      </c>
      <c r="U7" s="88">
        <v>411.1825</v>
      </c>
      <c r="V7" s="87">
        <f t="shared" ref="V7:V18" si="4">U7-T7</f>
        <v>-101.9274999999999</v>
      </c>
      <c r="W7" s="86"/>
      <c r="X7" s="85">
        <f t="shared" ref="X7:X18" si="5">U7-R7</f>
        <v>70.47750000000002</v>
      </c>
    </row>
    <row r="8" spans="1:25" x14ac:dyDescent="0.2">
      <c r="A8" s="73" t="s">
        <v>21</v>
      </c>
      <c r="B8" s="72"/>
      <c r="C8" s="71"/>
      <c r="D8" s="70">
        <v>319.30250000000001</v>
      </c>
      <c r="E8" s="67"/>
      <c r="F8" s="67">
        <v>403.79500000000002</v>
      </c>
      <c r="G8" s="66">
        <v>352.36250000000001</v>
      </c>
      <c r="H8" s="65">
        <f t="shared" si="0"/>
        <v>-51.432500000000005</v>
      </c>
      <c r="I8" s="64"/>
      <c r="J8" s="69">
        <f t="shared" si="1"/>
        <v>33.06</v>
      </c>
      <c r="K8" s="70">
        <v>291.53333333333336</v>
      </c>
      <c r="L8" s="67"/>
      <c r="M8" s="67">
        <v>435.43083333333328</v>
      </c>
      <c r="N8" s="66">
        <v>403.85666666666663</v>
      </c>
      <c r="O8" s="65">
        <f t="shared" si="2"/>
        <v>-31.574166666666656</v>
      </c>
      <c r="P8" s="64"/>
      <c r="Q8" s="69">
        <f t="shared" si="3"/>
        <v>112.32333333333327</v>
      </c>
      <c r="R8" s="68">
        <v>223.35750000000002</v>
      </c>
      <c r="S8" s="67"/>
      <c r="T8" s="67">
        <v>398.3775</v>
      </c>
      <c r="U8" s="66">
        <v>313.84999999999997</v>
      </c>
      <c r="V8" s="65">
        <f t="shared" si="4"/>
        <v>-84.527500000000032</v>
      </c>
      <c r="W8" s="64"/>
      <c r="X8" s="63">
        <f t="shared" si="5"/>
        <v>90.49249999999995</v>
      </c>
    </row>
    <row r="9" spans="1:25" x14ac:dyDescent="0.2">
      <c r="A9" s="84" t="s">
        <v>20</v>
      </c>
      <c r="B9" s="83"/>
      <c r="C9" s="82"/>
      <c r="D9" s="81">
        <v>359.935</v>
      </c>
      <c r="E9" s="78"/>
      <c r="F9" s="78">
        <v>576.46249999999998</v>
      </c>
      <c r="G9" s="77">
        <v>383.03249999999997</v>
      </c>
      <c r="H9" s="76">
        <f t="shared" si="0"/>
        <v>-193.43</v>
      </c>
      <c r="I9" s="75"/>
      <c r="J9" s="80">
        <f t="shared" si="1"/>
        <v>23.097499999999968</v>
      </c>
      <c r="K9" s="81">
        <v>339.11416666666668</v>
      </c>
      <c r="L9" s="78"/>
      <c r="M9" s="78">
        <v>551.52</v>
      </c>
      <c r="N9" s="77">
        <v>425.55916666666667</v>
      </c>
      <c r="O9" s="76">
        <f t="shared" si="2"/>
        <v>-125.96083333333331</v>
      </c>
      <c r="P9" s="75"/>
      <c r="Q9" s="80">
        <f t="shared" si="3"/>
        <v>86.444999999999993</v>
      </c>
      <c r="R9" s="79">
        <v>307.26499999999999</v>
      </c>
      <c r="S9" s="78"/>
      <c r="T9" s="78">
        <v>482.53499999999997</v>
      </c>
      <c r="U9" s="77">
        <v>387.59000000000003</v>
      </c>
      <c r="V9" s="76">
        <f t="shared" si="4"/>
        <v>-94.944999999999936</v>
      </c>
      <c r="W9" s="75"/>
      <c r="X9" s="74">
        <f t="shared" si="5"/>
        <v>80.325000000000045</v>
      </c>
    </row>
    <row r="10" spans="1:25" x14ac:dyDescent="0.2">
      <c r="A10" s="61" t="s">
        <v>19</v>
      </c>
      <c r="B10" s="60"/>
      <c r="C10" s="59"/>
      <c r="D10" s="58">
        <v>866.005</v>
      </c>
      <c r="E10" s="55"/>
      <c r="F10" s="55">
        <v>655.17250000000001</v>
      </c>
      <c r="G10" s="54">
        <v>474.20500000000004</v>
      </c>
      <c r="H10" s="53">
        <f t="shared" si="0"/>
        <v>-180.96749999999997</v>
      </c>
      <c r="I10" s="52"/>
      <c r="J10" s="57">
        <f t="shared" si="1"/>
        <v>-391.79999999999995</v>
      </c>
      <c r="K10" s="58">
        <v>712.61666666666667</v>
      </c>
      <c r="L10" s="55"/>
      <c r="M10" s="55">
        <v>628.44083333333322</v>
      </c>
      <c r="N10" s="54">
        <v>530.96249999999998</v>
      </c>
      <c r="O10" s="53">
        <f t="shared" si="2"/>
        <v>-97.478333333333239</v>
      </c>
      <c r="P10" s="52"/>
      <c r="Q10" s="57">
        <f t="shared" si="3"/>
        <v>-181.6541666666667</v>
      </c>
      <c r="R10" s="56">
        <v>906.28</v>
      </c>
      <c r="S10" s="55"/>
      <c r="T10" s="55">
        <v>612.79999999999995</v>
      </c>
      <c r="U10" s="54">
        <v>391.76250000000005</v>
      </c>
      <c r="V10" s="53">
        <f t="shared" si="4"/>
        <v>-221.03749999999991</v>
      </c>
      <c r="W10" s="52"/>
      <c r="X10" s="51">
        <f t="shared" si="5"/>
        <v>-514.51749999999993</v>
      </c>
    </row>
    <row r="11" spans="1:25" x14ac:dyDescent="0.2">
      <c r="A11" s="73" t="s">
        <v>18</v>
      </c>
      <c r="B11" s="72"/>
      <c r="C11" s="71"/>
      <c r="D11" s="70">
        <v>3000.9075000000003</v>
      </c>
      <c r="E11" s="67"/>
      <c r="F11" s="67">
        <v>873.44499999999994</v>
      </c>
      <c r="G11" s="66">
        <v>1680.2575000000002</v>
      </c>
      <c r="H11" s="65">
        <f t="shared" si="0"/>
        <v>806.81250000000023</v>
      </c>
      <c r="I11" s="64"/>
      <c r="J11" s="69">
        <f t="shared" si="1"/>
        <v>-1320.65</v>
      </c>
      <c r="K11" s="70">
        <v>3039.5241666666666</v>
      </c>
      <c r="L11" s="67"/>
      <c r="M11" s="67">
        <v>747.8033333333334</v>
      </c>
      <c r="N11" s="66">
        <v>1399.0583333333332</v>
      </c>
      <c r="O11" s="65">
        <f t="shared" si="2"/>
        <v>651.25499999999977</v>
      </c>
      <c r="P11" s="64"/>
      <c r="Q11" s="69">
        <f t="shared" si="3"/>
        <v>-1640.4658333333334</v>
      </c>
      <c r="R11" s="68">
        <v>2688.2224999999999</v>
      </c>
      <c r="S11" s="67"/>
      <c r="T11" s="67">
        <v>620.6724999999999</v>
      </c>
      <c r="U11" s="66">
        <v>1101.145</v>
      </c>
      <c r="V11" s="65">
        <f t="shared" si="4"/>
        <v>480.47250000000008</v>
      </c>
      <c r="W11" s="64"/>
      <c r="X11" s="63">
        <f t="shared" si="5"/>
        <v>-1587.0774999999999</v>
      </c>
    </row>
    <row r="12" spans="1:25" x14ac:dyDescent="0.2">
      <c r="A12" s="73" t="s">
        <v>17</v>
      </c>
      <c r="B12" s="72"/>
      <c r="C12" s="71"/>
      <c r="D12" s="70">
        <v>5580.8125</v>
      </c>
      <c r="E12" s="67"/>
      <c r="F12" s="67">
        <v>2282.4474999999998</v>
      </c>
      <c r="G12" s="66">
        <v>3186.89</v>
      </c>
      <c r="H12" s="65">
        <f t="shared" si="0"/>
        <v>904.44250000000011</v>
      </c>
      <c r="I12" s="64"/>
      <c r="J12" s="69">
        <f t="shared" si="1"/>
        <v>-2393.9225000000001</v>
      </c>
      <c r="K12" s="70">
        <v>3748.7658333333329</v>
      </c>
      <c r="L12" s="67"/>
      <c r="M12" s="67">
        <v>705.19083333333322</v>
      </c>
      <c r="N12" s="66">
        <v>1689.0058333333334</v>
      </c>
      <c r="O12" s="65">
        <f t="shared" si="2"/>
        <v>983.81500000000017</v>
      </c>
      <c r="P12" s="64"/>
      <c r="Q12" s="69">
        <f t="shared" si="3"/>
        <v>-2059.7599999999993</v>
      </c>
      <c r="R12" s="68">
        <v>2007.06</v>
      </c>
      <c r="S12" s="67"/>
      <c r="T12" s="67">
        <v>555.84249999999997</v>
      </c>
      <c r="U12" s="66">
        <v>740.18000000000006</v>
      </c>
      <c r="V12" s="65">
        <f t="shared" si="4"/>
        <v>184.33750000000009</v>
      </c>
      <c r="W12" s="64"/>
      <c r="X12" s="63">
        <f t="shared" si="5"/>
        <v>-1266.8799999999999</v>
      </c>
    </row>
    <row r="13" spans="1:25" x14ac:dyDescent="0.2">
      <c r="A13" s="73" t="s">
        <v>16</v>
      </c>
      <c r="B13" s="72"/>
      <c r="C13" s="71"/>
      <c r="D13" s="70">
        <v>4400.7925000000005</v>
      </c>
      <c r="E13" s="67"/>
      <c r="F13" s="67">
        <v>2058.4325000000003</v>
      </c>
      <c r="G13" s="66">
        <v>2535.375</v>
      </c>
      <c r="H13" s="65">
        <f t="shared" si="0"/>
        <v>476.94249999999965</v>
      </c>
      <c r="I13" s="64"/>
      <c r="J13" s="69">
        <f t="shared" si="1"/>
        <v>-1865.4175000000005</v>
      </c>
      <c r="K13" s="70">
        <v>2552.9124999999999</v>
      </c>
      <c r="L13" s="67"/>
      <c r="M13" s="67">
        <v>621.48416666666662</v>
      </c>
      <c r="N13" s="66">
        <v>1219.8841666666665</v>
      </c>
      <c r="O13" s="65">
        <f t="shared" si="2"/>
        <v>598.39999999999986</v>
      </c>
      <c r="P13" s="64"/>
      <c r="Q13" s="69">
        <f t="shared" si="3"/>
        <v>-1333.0283333333334</v>
      </c>
      <c r="R13" s="68">
        <v>892.18250000000012</v>
      </c>
      <c r="S13" s="67"/>
      <c r="T13" s="67">
        <v>454.0675</v>
      </c>
      <c r="U13" s="66">
        <v>659.15250000000003</v>
      </c>
      <c r="V13" s="65">
        <f t="shared" si="4"/>
        <v>205.08500000000004</v>
      </c>
      <c r="W13" s="64"/>
      <c r="X13" s="63">
        <f t="shared" si="5"/>
        <v>-233.03000000000009</v>
      </c>
    </row>
    <row r="14" spans="1:25" x14ac:dyDescent="0.2">
      <c r="A14" s="73" t="s">
        <v>15</v>
      </c>
      <c r="B14" s="72"/>
      <c r="C14" s="71"/>
      <c r="D14" s="70">
        <v>1673.62</v>
      </c>
      <c r="E14" s="67"/>
      <c r="F14" s="67">
        <v>1135.8150000000001</v>
      </c>
      <c r="G14" s="66">
        <v>827.495</v>
      </c>
      <c r="H14" s="65">
        <f t="shared" si="0"/>
        <v>-308.32000000000005</v>
      </c>
      <c r="I14" s="64"/>
      <c r="J14" s="69">
        <f t="shared" si="1"/>
        <v>-846.12499999999989</v>
      </c>
      <c r="K14" s="70">
        <v>1108.9824999999998</v>
      </c>
      <c r="L14" s="67"/>
      <c r="M14" s="67">
        <v>945.44166666666661</v>
      </c>
      <c r="N14" s="66">
        <v>725.79083333333347</v>
      </c>
      <c r="O14" s="65">
        <f t="shared" si="2"/>
        <v>-219.65083333333314</v>
      </c>
      <c r="P14" s="64"/>
      <c r="Q14" s="69">
        <f t="shared" si="3"/>
        <v>-383.19166666666638</v>
      </c>
      <c r="R14" s="68">
        <v>562.89249999999993</v>
      </c>
      <c r="S14" s="67"/>
      <c r="T14" s="67">
        <v>559.62</v>
      </c>
      <c r="U14" s="66">
        <v>538.09</v>
      </c>
      <c r="V14" s="65">
        <f t="shared" si="4"/>
        <v>-21.529999999999973</v>
      </c>
      <c r="W14" s="64"/>
      <c r="X14" s="63">
        <f t="shared" si="5"/>
        <v>-24.802499999999895</v>
      </c>
    </row>
    <row r="15" spans="1:25" x14ac:dyDescent="0.2">
      <c r="A15" s="50" t="s">
        <v>14</v>
      </c>
      <c r="B15" s="49"/>
      <c r="C15" s="48"/>
      <c r="D15" s="47">
        <v>1163.4275</v>
      </c>
      <c r="E15" s="44"/>
      <c r="F15" s="44">
        <v>1183.03</v>
      </c>
      <c r="G15" s="43">
        <v>861.24749999999995</v>
      </c>
      <c r="H15" s="42">
        <f t="shared" si="0"/>
        <v>-321.78250000000003</v>
      </c>
      <c r="I15" s="41"/>
      <c r="J15" s="46">
        <f t="shared" si="1"/>
        <v>-302.18000000000006</v>
      </c>
      <c r="K15" s="47">
        <v>868.23500000000001</v>
      </c>
      <c r="L15" s="44"/>
      <c r="M15" s="44">
        <v>907.05583333333323</v>
      </c>
      <c r="N15" s="43">
        <v>799.68916666666667</v>
      </c>
      <c r="O15" s="42">
        <f t="shared" si="2"/>
        <v>-107.36666666666656</v>
      </c>
      <c r="P15" s="41"/>
      <c r="Q15" s="46">
        <f t="shared" si="3"/>
        <v>-68.545833333333348</v>
      </c>
      <c r="R15" s="45">
        <v>453.65000000000003</v>
      </c>
      <c r="S15" s="44"/>
      <c r="T15" s="44">
        <v>558.45749999999998</v>
      </c>
      <c r="U15" s="43">
        <v>605.09</v>
      </c>
      <c r="V15" s="42">
        <f t="shared" si="4"/>
        <v>46.63250000000005</v>
      </c>
      <c r="W15" s="41"/>
      <c r="X15" s="40">
        <f t="shared" si="5"/>
        <v>151.44</v>
      </c>
    </row>
    <row r="16" spans="1:25" x14ac:dyDescent="0.2">
      <c r="A16" s="62" t="s">
        <v>13</v>
      </c>
      <c r="B16" s="27"/>
      <c r="C16" s="26"/>
      <c r="D16" s="25">
        <v>986.90000000000009</v>
      </c>
      <c r="E16" s="22"/>
      <c r="F16" s="22">
        <v>1414.27</v>
      </c>
      <c r="G16" s="21">
        <v>874.33749999999998</v>
      </c>
      <c r="H16" s="20">
        <f t="shared" si="0"/>
        <v>-539.9325</v>
      </c>
      <c r="I16" s="19"/>
      <c r="J16" s="24">
        <f t="shared" si="1"/>
        <v>-112.56250000000011</v>
      </c>
      <c r="K16" s="25">
        <v>812.74666666666656</v>
      </c>
      <c r="L16" s="22"/>
      <c r="M16" s="22">
        <v>1110.8858333333335</v>
      </c>
      <c r="N16" s="21">
        <v>847.53083333333325</v>
      </c>
      <c r="O16" s="20">
        <f t="shared" si="2"/>
        <v>-263.35500000000025</v>
      </c>
      <c r="P16" s="19"/>
      <c r="Q16" s="24">
        <f t="shared" si="3"/>
        <v>34.784166666666692</v>
      </c>
      <c r="R16" s="23">
        <v>503.83499999999998</v>
      </c>
      <c r="S16" s="22"/>
      <c r="T16" s="22">
        <v>771.68499999999995</v>
      </c>
      <c r="U16" s="21">
        <v>608.84749999999997</v>
      </c>
      <c r="V16" s="20">
        <f t="shared" si="4"/>
        <v>-162.83749999999998</v>
      </c>
      <c r="W16" s="19"/>
      <c r="X16" s="18">
        <f t="shared" si="5"/>
        <v>105.01249999999999</v>
      </c>
    </row>
    <row r="17" spans="1:24" x14ac:dyDescent="0.2">
      <c r="A17" s="61" t="s">
        <v>12</v>
      </c>
      <c r="B17" s="60"/>
      <c r="C17" s="59"/>
      <c r="D17" s="58">
        <v>894.07749999999999</v>
      </c>
      <c r="E17" s="55"/>
      <c r="F17" s="55">
        <v>1289.45</v>
      </c>
      <c r="G17" s="54">
        <v>857.00749999999994</v>
      </c>
      <c r="H17" s="53">
        <f t="shared" si="0"/>
        <v>-432.44250000000011</v>
      </c>
      <c r="I17" s="52"/>
      <c r="J17" s="57">
        <f t="shared" si="1"/>
        <v>-37.07000000000005</v>
      </c>
      <c r="K17" s="58">
        <v>689.57666666666671</v>
      </c>
      <c r="L17" s="55"/>
      <c r="M17" s="55">
        <v>969.47833333333335</v>
      </c>
      <c r="N17" s="54">
        <v>773.04833333333318</v>
      </c>
      <c r="O17" s="53">
        <f t="shared" si="2"/>
        <v>-196.43000000000018</v>
      </c>
      <c r="P17" s="52"/>
      <c r="Q17" s="57">
        <f t="shared" si="3"/>
        <v>83.471666666666465</v>
      </c>
      <c r="R17" s="56">
        <v>442.53250000000003</v>
      </c>
      <c r="S17" s="55"/>
      <c r="T17" s="55">
        <v>726.28250000000003</v>
      </c>
      <c r="U17" s="54">
        <v>574.98500000000001</v>
      </c>
      <c r="V17" s="53">
        <f t="shared" si="4"/>
        <v>-151.29750000000001</v>
      </c>
      <c r="W17" s="52"/>
      <c r="X17" s="51">
        <f t="shared" si="5"/>
        <v>132.45249999999999</v>
      </c>
    </row>
    <row r="18" spans="1:24" ht="13.5" thickBot="1" x14ac:dyDescent="0.25">
      <c r="A18" s="50" t="s">
        <v>11</v>
      </c>
      <c r="B18" s="49"/>
      <c r="C18" s="48"/>
      <c r="D18" s="47">
        <v>669.45749999999998</v>
      </c>
      <c r="E18" s="44"/>
      <c r="F18" s="44">
        <v>960.89750000000004</v>
      </c>
      <c r="G18" s="43">
        <v>708.74</v>
      </c>
      <c r="H18" s="42">
        <f t="shared" si="0"/>
        <v>-252.15750000000003</v>
      </c>
      <c r="I18" s="41"/>
      <c r="J18" s="46">
        <f t="shared" si="1"/>
        <v>39.282500000000027</v>
      </c>
      <c r="K18" s="47">
        <v>540.16916666666668</v>
      </c>
      <c r="L18" s="44"/>
      <c r="M18" s="44">
        <v>690.87333333333333</v>
      </c>
      <c r="N18" s="43">
        <v>602.53250000000003</v>
      </c>
      <c r="O18" s="42">
        <f t="shared" si="2"/>
        <v>-88.340833333333308</v>
      </c>
      <c r="P18" s="41"/>
      <c r="Q18" s="46">
        <f t="shared" si="3"/>
        <v>62.363333333333344</v>
      </c>
      <c r="R18" s="45">
        <v>317.99250000000001</v>
      </c>
      <c r="S18" s="44"/>
      <c r="T18" s="44">
        <v>499.72</v>
      </c>
      <c r="U18" s="43">
        <v>479.1875</v>
      </c>
      <c r="V18" s="42">
        <f t="shared" si="4"/>
        <v>-20.532500000000027</v>
      </c>
      <c r="W18" s="41"/>
      <c r="X18" s="40">
        <f t="shared" si="5"/>
        <v>161.19499999999999</v>
      </c>
    </row>
    <row r="19" spans="1:24" x14ac:dyDescent="0.2">
      <c r="A19" s="39" t="s">
        <v>10</v>
      </c>
      <c r="B19" s="38"/>
      <c r="C19" s="37"/>
      <c r="D19" s="36">
        <f>SUM(D7:D18)</f>
        <v>20399.515000000003</v>
      </c>
      <c r="E19" s="33"/>
      <c r="F19" s="33">
        <f>SUM(F7:F18)</f>
        <v>13536.365000000002</v>
      </c>
      <c r="G19" s="32">
        <f>SUM(G7:G18)</f>
        <v>13237.25</v>
      </c>
      <c r="H19" s="31">
        <f>SUM(H7:H18)</f>
        <v>-299.11500000000035</v>
      </c>
      <c r="I19" s="30"/>
      <c r="J19" s="35">
        <f>SUM(J7:J18)</f>
        <v>-7162.2650000000003</v>
      </c>
      <c r="K19" s="36">
        <f>SUM(K7:K18)</f>
        <v>15108.024166666666</v>
      </c>
      <c r="L19" s="33"/>
      <c r="M19" s="33">
        <f>SUM(M7:M18)</f>
        <v>8940.0224999999991</v>
      </c>
      <c r="N19" s="32">
        <f>SUM(N7:N18)</f>
        <v>9913.3983333333326</v>
      </c>
      <c r="O19" s="31">
        <f>SUM(O7:O18)</f>
        <v>973.37583333333339</v>
      </c>
      <c r="P19" s="30"/>
      <c r="Q19" s="35">
        <f>SUM(Q7:Q18)</f>
        <v>-5194.6258333333335</v>
      </c>
      <c r="R19" s="34">
        <f>SUM(R7:R18)</f>
        <v>9645.9749999999985</v>
      </c>
      <c r="S19" s="33"/>
      <c r="T19" s="33">
        <f>SUM(T7:T18)</f>
        <v>6753.17</v>
      </c>
      <c r="U19" s="32">
        <f>SUM(U7:U18)</f>
        <v>6811.0625</v>
      </c>
      <c r="V19" s="31">
        <f>SUM(V7:V18)</f>
        <v>57.892500000000496</v>
      </c>
      <c r="W19" s="30"/>
      <c r="X19" s="29">
        <f>SUM(X7:X18)</f>
        <v>-2834.9124999999995</v>
      </c>
    </row>
    <row r="20" spans="1:24" x14ac:dyDescent="0.2">
      <c r="A20" s="28" t="s">
        <v>9</v>
      </c>
      <c r="B20" s="27"/>
      <c r="C20" s="26"/>
      <c r="D20" s="25">
        <f>SUM(D10:D15)</f>
        <v>16685.565000000002</v>
      </c>
      <c r="E20" s="22"/>
      <c r="F20" s="22">
        <f>SUM(F10:F15)</f>
        <v>8188.3424999999997</v>
      </c>
      <c r="G20" s="21">
        <f>SUM(G10:G15)</f>
        <v>9565.4699999999993</v>
      </c>
      <c r="H20" s="20">
        <f>SUM(H10:H15)</f>
        <v>1377.1274999999998</v>
      </c>
      <c r="I20" s="19"/>
      <c r="J20" s="24">
        <f>SUM(J10:J15)</f>
        <v>-7120.0950000000012</v>
      </c>
      <c r="K20" s="25">
        <f>SUM(K10:K15)</f>
        <v>12031.036666666667</v>
      </c>
      <c r="L20" s="22"/>
      <c r="M20" s="22">
        <f>SUM(M10:M15)</f>
        <v>4555.4166666666661</v>
      </c>
      <c r="N20" s="21">
        <f>SUM(N10:N15)</f>
        <v>6364.3908333333338</v>
      </c>
      <c r="O20" s="20">
        <f>SUM(O10:O15)</f>
        <v>1808.9741666666671</v>
      </c>
      <c r="P20" s="19"/>
      <c r="Q20" s="24">
        <f>SUM(Q10:Q15)</f>
        <v>-5666.645833333333</v>
      </c>
      <c r="R20" s="23">
        <f>SUM(R10:R15)</f>
        <v>7510.2874999999995</v>
      </c>
      <c r="S20" s="22"/>
      <c r="T20" s="22">
        <f>SUM(T10:T15)</f>
        <v>3361.4599999999996</v>
      </c>
      <c r="U20" s="21">
        <f>SUM(U10:U15)</f>
        <v>4035.4200000000005</v>
      </c>
      <c r="V20" s="20">
        <f>SUM(V10:V15)</f>
        <v>673.96000000000038</v>
      </c>
      <c r="W20" s="19"/>
      <c r="X20" s="18">
        <f>SUM(X10:X15)</f>
        <v>-3474.8674999999994</v>
      </c>
    </row>
    <row r="21" spans="1:24" ht="13.5" thickBot="1" x14ac:dyDescent="0.25">
      <c r="A21" s="17" t="s">
        <v>8</v>
      </c>
      <c r="B21" s="16"/>
      <c r="C21" s="15"/>
      <c r="D21" s="14">
        <f>SUM(D7:D9,D16:D18)</f>
        <v>3713.95</v>
      </c>
      <c r="E21" s="11"/>
      <c r="F21" s="11">
        <f>SUM(F7:F9,F16:F18)</f>
        <v>5348.0225</v>
      </c>
      <c r="G21" s="10">
        <f>SUM(G7:G9,G16:G18)</f>
        <v>3671.7799999999997</v>
      </c>
      <c r="H21" s="9">
        <f>SUM(H7:H9,H16:H18)</f>
        <v>-1676.2425000000003</v>
      </c>
      <c r="I21" s="8"/>
      <c r="J21" s="13">
        <f>SUM(J7:J9,J16:J18)</f>
        <v>-42.170000000000243</v>
      </c>
      <c r="K21" s="14">
        <f>SUM(K7:K9,K16:K18)</f>
        <v>3076.9875000000002</v>
      </c>
      <c r="L21" s="11"/>
      <c r="M21" s="11">
        <f>SUM(M7:M9,M16:M18)</f>
        <v>4384.6058333333331</v>
      </c>
      <c r="N21" s="10">
        <f>SUM(N7:N9,N16:N18)</f>
        <v>3549.0074999999997</v>
      </c>
      <c r="O21" s="9">
        <f>SUM(O7:O9,O16:O18)</f>
        <v>-835.59833333333358</v>
      </c>
      <c r="P21" s="8"/>
      <c r="Q21" s="13">
        <f>SUM(Q7:Q9,Q16:Q18)</f>
        <v>472.01999999999981</v>
      </c>
      <c r="R21" s="12">
        <f>SUM(R7:R9,R16:R18)</f>
        <v>2135.6875</v>
      </c>
      <c r="S21" s="11"/>
      <c r="T21" s="11">
        <f>SUM(T7:T9,T16:T18)</f>
        <v>3391.71</v>
      </c>
      <c r="U21" s="10">
        <f>SUM(U7:U9,U16:U18)</f>
        <v>2775.6424999999999</v>
      </c>
      <c r="V21" s="9">
        <f>SUM(V7:V9,V16:V18)</f>
        <v>-616.06749999999988</v>
      </c>
      <c r="W21" s="8"/>
      <c r="X21" s="7">
        <f>SUM(X7:X9,X16:X18)</f>
        <v>639.95499999999993</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c r="D23" s="92">
        <f>D7*43560/86400/31</f>
        <v>7.8760184811827969</v>
      </c>
      <c r="E23" s="89"/>
      <c r="F23" s="89">
        <f>F7*43560/86400/31</f>
        <v>11.435597782258066</v>
      </c>
      <c r="G23" s="88">
        <f>G7*43560/86400/31</f>
        <v>8.0715456989247301</v>
      </c>
      <c r="H23" s="87">
        <f>H7*43560/86400/31</f>
        <v>-3.3640520833333345</v>
      </c>
      <c r="I23" s="86"/>
      <c r="J23" s="91">
        <f>J7*43560/86400/31</f>
        <v>0.19552721774193424</v>
      </c>
      <c r="K23" s="92">
        <f>K7*43560/86400/31</f>
        <v>6.5679499327956998</v>
      </c>
      <c r="L23" s="89"/>
      <c r="M23" s="89">
        <f>M7*43560/86400/31</f>
        <v>10.187703965053762</v>
      </c>
      <c r="N23" s="88">
        <f>N7*43560/86400/31</f>
        <v>8.0744731182795721</v>
      </c>
      <c r="O23" s="87">
        <f>O7*43560/86400/31</f>
        <v>-2.1132308467741905</v>
      </c>
      <c r="P23" s="86"/>
      <c r="Q23" s="91">
        <f>Q7*43560/86400/31</f>
        <v>1.5065231854838717</v>
      </c>
      <c r="R23" s="90">
        <f>R7*43560/86400/31</f>
        <v>5.5410356182795697</v>
      </c>
      <c r="S23" s="89"/>
      <c r="T23" s="89">
        <f>T7*43560/86400/31</f>
        <v>8.344934139784943</v>
      </c>
      <c r="U23" s="88">
        <f>U7*43560/86400/31</f>
        <v>6.6872422715053759</v>
      </c>
      <c r="V23" s="87">
        <f>V7*43560/86400/31</f>
        <v>-1.6576918682795683</v>
      </c>
      <c r="W23" s="86"/>
      <c r="X23" s="85">
        <f>X7*43560/86400/31</f>
        <v>1.1462066532258066</v>
      </c>
    </row>
    <row r="24" spans="1:24" x14ac:dyDescent="0.2">
      <c r="A24" s="73" t="s">
        <v>21</v>
      </c>
      <c r="B24" s="72"/>
      <c r="C24" s="71"/>
      <c r="D24" s="70">
        <f>D8*43560/86400/28</f>
        <v>5.7493456101190477</v>
      </c>
      <c r="E24" s="67"/>
      <c r="F24" s="67">
        <f>F8*43560/86400/28</f>
        <v>7.2707135416666659</v>
      </c>
      <c r="G24" s="66">
        <f>G8*43560/86400/28</f>
        <v>6.3446223958333334</v>
      </c>
      <c r="H24" s="65">
        <f>H8*43560/86400/28</f>
        <v>-0.92609114583333341</v>
      </c>
      <c r="I24" s="64"/>
      <c r="J24" s="69">
        <f>J8*43560/86400/28</f>
        <v>0.59527678571428577</v>
      </c>
      <c r="K24" s="70">
        <f>K8*43560/86400/28</f>
        <v>5.2493353174603188</v>
      </c>
      <c r="L24" s="67"/>
      <c r="M24" s="67">
        <f>M8*43560/86400/28</f>
        <v>7.8403468501984124</v>
      </c>
      <c r="N24" s="66">
        <f>N8*43560/86400/28</f>
        <v>7.2718239087301582</v>
      </c>
      <c r="O24" s="65">
        <f>O8*43560/86400/28</f>
        <v>-0.56852294146825377</v>
      </c>
      <c r="P24" s="64"/>
      <c r="Q24" s="69">
        <f>Q8*43560/86400/28</f>
        <v>2.0224885912698398</v>
      </c>
      <c r="R24" s="68">
        <f>R8*43560/86400/28</f>
        <v>4.0217645089285714</v>
      </c>
      <c r="S24" s="67"/>
      <c r="T24" s="67">
        <f>T8*43560/86400/28</f>
        <v>7.173166294642856</v>
      </c>
      <c r="U24" s="66">
        <f>U8*43560/86400/28</f>
        <v>5.6511681547619039</v>
      </c>
      <c r="V24" s="65">
        <f>V8*43560/86400/28</f>
        <v>-1.521998139880953</v>
      </c>
      <c r="W24" s="64"/>
      <c r="X24" s="63">
        <f>X8*43560/86400/28</f>
        <v>1.6294036458333323</v>
      </c>
    </row>
    <row r="25" spans="1:24" x14ac:dyDescent="0.2">
      <c r="A25" s="84" t="s">
        <v>20</v>
      </c>
      <c r="B25" s="83"/>
      <c r="C25" s="82"/>
      <c r="D25" s="81">
        <f>D9*43560/86400/31</f>
        <v>5.8537815860215057</v>
      </c>
      <c r="E25" s="78"/>
      <c r="F25" s="78">
        <f>F9*43560/86400/31</f>
        <v>9.3752637768817202</v>
      </c>
      <c r="G25" s="77">
        <f>G9*43560/86400/31</f>
        <v>6.2294264112903219</v>
      </c>
      <c r="H25" s="76">
        <f>H9*43560/86400/31</f>
        <v>-3.1458373655913983</v>
      </c>
      <c r="I25" s="75"/>
      <c r="J25" s="80">
        <f>J9*43560/86400/31</f>
        <v>0.37564482526881665</v>
      </c>
      <c r="K25" s="81">
        <f>K9*43560/86400/31</f>
        <v>5.5151631944444448</v>
      </c>
      <c r="L25" s="78"/>
      <c r="M25" s="78">
        <f>M9*43560/86400/31</f>
        <v>8.9696129032258067</v>
      </c>
      <c r="N25" s="77">
        <f>N9*43560/86400/31</f>
        <v>6.9210563396057356</v>
      </c>
      <c r="O25" s="76">
        <f>O9*43560/86400/31</f>
        <v>-2.0485565636200715</v>
      </c>
      <c r="P25" s="75"/>
      <c r="Q25" s="80">
        <f>Q9*43560/86400/31</f>
        <v>1.4058931451612904</v>
      </c>
      <c r="R25" s="79">
        <f>R9*43560/86400/31</f>
        <v>4.9971861559139779</v>
      </c>
      <c r="S25" s="78"/>
      <c r="T25" s="78">
        <f>T9*43560/86400/31</f>
        <v>7.8476794354838706</v>
      </c>
      <c r="U25" s="77">
        <f>U9*43560/86400/31</f>
        <v>6.3035470430107532</v>
      </c>
      <c r="V25" s="76">
        <f>V9*43560/86400/31</f>
        <v>-1.5441323924731172</v>
      </c>
      <c r="W25" s="75"/>
      <c r="X25" s="74">
        <f>X9*43560/86400/31</f>
        <v>1.3063608870967749</v>
      </c>
    </row>
    <row r="26" spans="1:24" x14ac:dyDescent="0.2">
      <c r="A26" s="61" t="s">
        <v>19</v>
      </c>
      <c r="B26" s="60"/>
      <c r="C26" s="59"/>
      <c r="D26" s="58">
        <f>D10*43560/86400/30</f>
        <v>14.553695138888887</v>
      </c>
      <c r="E26" s="55"/>
      <c r="F26" s="55">
        <f>F10*43560/86400/30</f>
        <v>11.010537847222222</v>
      </c>
      <c r="G26" s="54">
        <f>G10*43560/86400/30</f>
        <v>7.9692784722222232</v>
      </c>
      <c r="H26" s="53">
        <f>H10*43560/86400/30</f>
        <v>-3.0412593749999997</v>
      </c>
      <c r="I26" s="52"/>
      <c r="J26" s="57">
        <f>J10*43560/86400/30</f>
        <v>-6.5844166666666659</v>
      </c>
      <c r="K26" s="58">
        <f>K10*43560/86400/30</f>
        <v>11.975918981481481</v>
      </c>
      <c r="L26" s="55"/>
      <c r="M26" s="55">
        <f>M10*43560/86400/30</f>
        <v>10.561297337962962</v>
      </c>
      <c r="N26" s="54">
        <f>N10*43560/86400/30</f>
        <v>8.9231197916666662</v>
      </c>
      <c r="O26" s="53">
        <f>O10*43560/86400/30</f>
        <v>-1.6381775462962946</v>
      </c>
      <c r="P26" s="52"/>
      <c r="Q26" s="57">
        <f>Q10*43560/86400/30</f>
        <v>-3.0527991898148152</v>
      </c>
      <c r="R26" s="56">
        <f>R10*43560/86400/30</f>
        <v>15.230538888888889</v>
      </c>
      <c r="S26" s="55"/>
      <c r="T26" s="55">
        <f>T10*43560/86400/30</f>
        <v>10.298444444444442</v>
      </c>
      <c r="U26" s="54">
        <f>U10*43560/86400/30</f>
        <v>6.5837864583333348</v>
      </c>
      <c r="V26" s="53">
        <f>V10*43560/86400/30</f>
        <v>-3.7146579861111095</v>
      </c>
      <c r="W26" s="52"/>
      <c r="X26" s="51">
        <f>X10*43560/86400/30</f>
        <v>-8.646752430555555</v>
      </c>
    </row>
    <row r="27" spans="1:24" x14ac:dyDescent="0.2">
      <c r="A27" s="73" t="s">
        <v>18</v>
      </c>
      <c r="B27" s="72"/>
      <c r="C27" s="71"/>
      <c r="D27" s="70">
        <f>D11*43560/86400/31</f>
        <v>48.805081653225812</v>
      </c>
      <c r="E27" s="67"/>
      <c r="F27" s="67">
        <f>F11*43560/86400/31</f>
        <v>14.205221102150535</v>
      </c>
      <c r="G27" s="66">
        <f>G11*43560/86400/31</f>
        <v>27.3267684811828</v>
      </c>
      <c r="H27" s="65">
        <f>H11*43560/86400/31</f>
        <v>13.121547379032261</v>
      </c>
      <c r="I27" s="64"/>
      <c r="J27" s="69">
        <f>J11*43560/86400/31</f>
        <v>-21.478313172043016</v>
      </c>
      <c r="K27" s="70">
        <f>K11*43560/86400/31</f>
        <v>49.433121527777779</v>
      </c>
      <c r="L27" s="67"/>
      <c r="M27" s="67">
        <f>M11*43560/86400/31</f>
        <v>12.161855286738351</v>
      </c>
      <c r="N27" s="66">
        <f>N11*43560/86400/31</f>
        <v>22.753502464157702</v>
      </c>
      <c r="O27" s="65">
        <f>O11*43560/86400/31</f>
        <v>10.591647177419352</v>
      </c>
      <c r="P27" s="64"/>
      <c r="Q27" s="69">
        <f>Q11*43560/86400/31</f>
        <v>-26.679619063620073</v>
      </c>
      <c r="R27" s="68">
        <f>R11*43560/86400/31</f>
        <v>43.719747647849459</v>
      </c>
      <c r="S27" s="67"/>
      <c r="T27" s="67">
        <f>T11*43560/86400/31</f>
        <v>10.094270497311825</v>
      </c>
      <c r="U27" s="66">
        <f>U11*43560/86400/31</f>
        <v>17.908406586021506</v>
      </c>
      <c r="V27" s="65">
        <f>V11*43560/86400/31</f>
        <v>7.81413608870968</v>
      </c>
      <c r="W27" s="64"/>
      <c r="X27" s="63">
        <f>X11*43560/86400/31</f>
        <v>-25.811341061827953</v>
      </c>
    </row>
    <row r="28" spans="1:24" x14ac:dyDescent="0.2">
      <c r="A28" s="73" t="s">
        <v>17</v>
      </c>
      <c r="B28" s="72"/>
      <c r="C28" s="71"/>
      <c r="D28" s="70">
        <f>D12*43560/86400/30</f>
        <v>93.788654513888886</v>
      </c>
      <c r="E28" s="67"/>
      <c r="F28" s="67">
        <f>F12*43560/86400/30</f>
        <v>38.357798263888888</v>
      </c>
      <c r="G28" s="66">
        <f>G12*43560/86400/30</f>
        <v>53.557456944444446</v>
      </c>
      <c r="H28" s="65">
        <f>H12*43560/86400/30</f>
        <v>15.199658680555558</v>
      </c>
      <c r="I28" s="64"/>
      <c r="J28" s="69">
        <f>J12*43560/86400/30</f>
        <v>-40.231197569444447</v>
      </c>
      <c r="K28" s="70">
        <f>K12*43560/86400/30</f>
        <v>63.000092476851847</v>
      </c>
      <c r="L28" s="67"/>
      <c r="M28" s="67">
        <f>M12*43560/86400/30</f>
        <v>11.851123726851851</v>
      </c>
      <c r="N28" s="66">
        <f>N12*43560/86400/30</f>
        <v>28.384681365740743</v>
      </c>
      <c r="O28" s="65">
        <f>O12*43560/86400/30</f>
        <v>16.53355763888889</v>
      </c>
      <c r="P28" s="64"/>
      <c r="Q28" s="69">
        <f>Q12*43560/86400/30</f>
        <v>-34.615411111111101</v>
      </c>
      <c r="R28" s="68">
        <f>R12*43560/86400/30</f>
        <v>33.729758333333329</v>
      </c>
      <c r="S28" s="67"/>
      <c r="T28" s="67">
        <f>T12*43560/86400/30</f>
        <v>9.3412420138888876</v>
      </c>
      <c r="U28" s="66">
        <f>U12*43560/86400/30</f>
        <v>12.439136111111113</v>
      </c>
      <c r="V28" s="65">
        <f>V12*43560/86400/30</f>
        <v>3.0978940972222238</v>
      </c>
      <c r="W28" s="64"/>
      <c r="X28" s="63">
        <f>X12*43560/86400/30</f>
        <v>-21.290622222222222</v>
      </c>
    </row>
    <row r="29" spans="1:24" x14ac:dyDescent="0.2">
      <c r="A29" s="73" t="s">
        <v>16</v>
      </c>
      <c r="B29" s="72"/>
      <c r="C29" s="71"/>
      <c r="D29" s="70">
        <f>D13*43560/86400/31</f>
        <v>71.572028561827963</v>
      </c>
      <c r="E29" s="67"/>
      <c r="F29" s="67">
        <f t="shared" ref="F29:H30" si="6">F13*43560/86400/31</f>
        <v>33.477195228494629</v>
      </c>
      <c r="G29" s="66">
        <f t="shared" si="6"/>
        <v>41.233921370967742</v>
      </c>
      <c r="H29" s="65">
        <f t="shared" si="6"/>
        <v>7.7567261424731138</v>
      </c>
      <c r="I29" s="64"/>
      <c r="J29" s="69">
        <f>J13*43560/86400/31</f>
        <v>-30.338107190860224</v>
      </c>
      <c r="K29" s="70">
        <f>K13*43560/86400/31</f>
        <v>41.519141465053764</v>
      </c>
      <c r="L29" s="67"/>
      <c r="M29" s="67">
        <f t="shared" ref="M29:O30" si="7">M13*43560/86400/31</f>
        <v>10.107470990143369</v>
      </c>
      <c r="N29" s="66">
        <f t="shared" si="7"/>
        <v>19.839514000896056</v>
      </c>
      <c r="O29" s="65">
        <f t="shared" si="7"/>
        <v>9.7320430107526867</v>
      </c>
      <c r="P29" s="64"/>
      <c r="Q29" s="69">
        <f>Q13*43560/86400/31</f>
        <v>-21.679627464157708</v>
      </c>
      <c r="R29" s="68">
        <f>R13*43560/86400/31</f>
        <v>14.509957325268818</v>
      </c>
      <c r="S29" s="67"/>
      <c r="T29" s="67">
        <f t="shared" ref="T29:V30" si="8">T13*43560/86400/31</f>
        <v>7.3846999327956997</v>
      </c>
      <c r="U29" s="66">
        <f t="shared" si="8"/>
        <v>10.720087701612904</v>
      </c>
      <c r="V29" s="65">
        <f t="shared" si="8"/>
        <v>3.3353877688172049</v>
      </c>
      <c r="W29" s="64"/>
      <c r="X29" s="63">
        <f>X13*43560/86400/31</f>
        <v>-3.7898696236559157</v>
      </c>
    </row>
    <row r="30" spans="1:24" x14ac:dyDescent="0.2">
      <c r="A30" s="73" t="s">
        <v>15</v>
      </c>
      <c r="B30" s="72"/>
      <c r="C30" s="71"/>
      <c r="D30" s="70">
        <f>D14*43560/86400/31</f>
        <v>27.218819892473114</v>
      </c>
      <c r="E30" s="67"/>
      <c r="F30" s="67">
        <f t="shared" si="6"/>
        <v>18.472260080645164</v>
      </c>
      <c r="G30" s="66">
        <f t="shared" si="6"/>
        <v>13.457915994623656</v>
      </c>
      <c r="H30" s="65">
        <f t="shared" si="6"/>
        <v>-5.0143440860215067</v>
      </c>
      <c r="I30" s="64"/>
      <c r="J30" s="69">
        <f>J14*43560/86400/31</f>
        <v>-13.76090389784946</v>
      </c>
      <c r="K30" s="70">
        <f>K14*43560/86400/31</f>
        <v>18.035871303763439</v>
      </c>
      <c r="L30" s="67"/>
      <c r="M30" s="67">
        <f t="shared" si="7"/>
        <v>15.376134632616488</v>
      </c>
      <c r="N30" s="66">
        <f t="shared" si="7"/>
        <v>11.80385629480287</v>
      </c>
      <c r="O30" s="65">
        <f t="shared" si="7"/>
        <v>-3.5722783378136169</v>
      </c>
      <c r="P30" s="64"/>
      <c r="Q30" s="69">
        <f>Q14*43560/86400/31</f>
        <v>-6.2320150089605679</v>
      </c>
      <c r="R30" s="68">
        <f>R14*43560/86400/31</f>
        <v>9.1545688844086008</v>
      </c>
      <c r="S30" s="67"/>
      <c r="T30" s="67">
        <f t="shared" si="8"/>
        <v>9.1013467741935479</v>
      </c>
      <c r="U30" s="66">
        <f t="shared" si="8"/>
        <v>8.7511948924731193</v>
      </c>
      <c r="V30" s="65">
        <f t="shared" si="8"/>
        <v>-0.35015188172042966</v>
      </c>
      <c r="W30" s="64"/>
      <c r="X30" s="63">
        <f>X14*43560/86400/31</f>
        <v>-0.40337399193548218</v>
      </c>
    </row>
    <row r="31" spans="1:24" x14ac:dyDescent="0.2">
      <c r="A31" s="50" t="s">
        <v>14</v>
      </c>
      <c r="B31" s="49"/>
      <c r="C31" s="48"/>
      <c r="D31" s="47">
        <f>D15*43560/86400/30</f>
        <v>19.552045486111112</v>
      </c>
      <c r="E31" s="44"/>
      <c r="F31" s="44">
        <f>F15*43560/86400/30</f>
        <v>19.881476388888888</v>
      </c>
      <c r="G31" s="43">
        <f>G15*43560/86400/30</f>
        <v>14.473742708333331</v>
      </c>
      <c r="H31" s="42">
        <f>H15*43560/86400/30</f>
        <v>-5.4077336805555554</v>
      </c>
      <c r="I31" s="41"/>
      <c r="J31" s="46">
        <f>J15*43560/86400/30</f>
        <v>-5.0783027777777789</v>
      </c>
      <c r="K31" s="47">
        <f>K15*43560/86400/30</f>
        <v>14.59117152777778</v>
      </c>
      <c r="L31" s="44"/>
      <c r="M31" s="44">
        <f>M15*43560/86400/30</f>
        <v>15.243577199074073</v>
      </c>
      <c r="N31" s="43">
        <f>N15*43560/86400/30</f>
        <v>13.439220717592594</v>
      </c>
      <c r="O31" s="42">
        <f>O15*43560/86400/30</f>
        <v>-1.8043564814814796</v>
      </c>
      <c r="P31" s="41"/>
      <c r="Q31" s="46">
        <f>Q15*43560/86400/30</f>
        <v>-1.1519508101851852</v>
      </c>
      <c r="R31" s="45">
        <f>R15*43560/86400/30</f>
        <v>7.6238402777777772</v>
      </c>
      <c r="S31" s="44"/>
      <c r="T31" s="44">
        <f>T15*43560/86400/30</f>
        <v>9.3851885416666665</v>
      </c>
      <c r="U31" s="43">
        <f>U15*43560/86400/30</f>
        <v>10.168873611111112</v>
      </c>
      <c r="V31" s="42">
        <f>V15*43560/86400/30</f>
        <v>0.78368506944444527</v>
      </c>
      <c r="W31" s="41"/>
      <c r="X31" s="40">
        <f>X15*43560/86400/30</f>
        <v>2.5450333333333335</v>
      </c>
    </row>
    <row r="32" spans="1:24" x14ac:dyDescent="0.2">
      <c r="A32" s="62" t="s">
        <v>13</v>
      </c>
      <c r="B32" s="27"/>
      <c r="C32" s="26"/>
      <c r="D32" s="25">
        <f>D16*43560/86400/31</f>
        <v>16.05038978494624</v>
      </c>
      <c r="E32" s="22"/>
      <c r="F32" s="22">
        <f>F16*43560/86400/31</f>
        <v>23.000896505376343</v>
      </c>
      <c r="G32" s="21">
        <f>G16*43560/86400/31</f>
        <v>14.219736223118279</v>
      </c>
      <c r="H32" s="20">
        <f>H16*43560/86400/31</f>
        <v>-8.7811602822580639</v>
      </c>
      <c r="I32" s="19"/>
      <c r="J32" s="24">
        <f>J16*43560/86400/31</f>
        <v>-1.8306535618279587</v>
      </c>
      <c r="K32" s="25">
        <f>K16*43560/86400/31</f>
        <v>13.21805734767025</v>
      </c>
      <c r="L32" s="22"/>
      <c r="M32" s="22">
        <f>M16*43560/86400/31</f>
        <v>18.066826052867388</v>
      </c>
      <c r="N32" s="21">
        <f>N16*43560/86400/31</f>
        <v>13.783767585125444</v>
      </c>
      <c r="O32" s="20">
        <f>O16*43560/86400/31</f>
        <v>-4.283058467741939</v>
      </c>
      <c r="P32" s="19"/>
      <c r="Q32" s="24">
        <f>Q16*43560/86400/31</f>
        <v>0.56571023745519755</v>
      </c>
      <c r="R32" s="23">
        <f>R16*43560/86400/31</f>
        <v>8.1940907258064506</v>
      </c>
      <c r="S32" s="22"/>
      <c r="T32" s="22">
        <f>T16*43560/86400/31</f>
        <v>12.55025336021505</v>
      </c>
      <c r="U32" s="21">
        <f>U16*43560/86400/31</f>
        <v>9.9019553091397849</v>
      </c>
      <c r="V32" s="20">
        <f>V16*43560/86400/31</f>
        <v>-2.6482980510752685</v>
      </c>
      <c r="W32" s="19"/>
      <c r="X32" s="18">
        <f>X16*43560/86400/31</f>
        <v>1.707864583333333</v>
      </c>
    </row>
    <row r="33" spans="1:24" x14ac:dyDescent="0.2">
      <c r="A33" s="61" t="s">
        <v>12</v>
      </c>
      <c r="B33" s="60"/>
      <c r="C33" s="59"/>
      <c r="D33" s="58">
        <f>D17*43560/86400/30</f>
        <v>15.025469097222221</v>
      </c>
      <c r="E33" s="55"/>
      <c r="F33" s="55">
        <f>F17*43560/86400/30</f>
        <v>21.669923611111113</v>
      </c>
      <c r="G33" s="54">
        <f>G17*43560/86400/30</f>
        <v>14.402487152777777</v>
      </c>
      <c r="H33" s="53">
        <f>H17*43560/86400/30</f>
        <v>-7.2674364583333348</v>
      </c>
      <c r="I33" s="52"/>
      <c r="J33" s="57">
        <f>J17*43560/86400/30</f>
        <v>-0.62298194444444532</v>
      </c>
      <c r="K33" s="58">
        <f>K17*43560/86400/30</f>
        <v>11.588718981481483</v>
      </c>
      <c r="L33" s="55"/>
      <c r="M33" s="55">
        <f>M17*43560/86400/30</f>
        <v>16.292621990740741</v>
      </c>
      <c r="N33" s="54">
        <f>N17*43560/86400/30</f>
        <v>12.991506712962961</v>
      </c>
      <c r="O33" s="53">
        <f>O17*43560/86400/30</f>
        <v>-3.301115277777781</v>
      </c>
      <c r="P33" s="52"/>
      <c r="Q33" s="57">
        <f>Q17*43560/86400/30</f>
        <v>1.4027877314814781</v>
      </c>
      <c r="R33" s="56">
        <f>R17*43560/86400/30</f>
        <v>7.4370045138888905</v>
      </c>
      <c r="S33" s="55"/>
      <c r="T33" s="55">
        <f>T17*43560/86400/30</f>
        <v>12.205580902777779</v>
      </c>
      <c r="U33" s="54">
        <f>U17*43560/86400/30</f>
        <v>9.6629423611111118</v>
      </c>
      <c r="V33" s="53">
        <f>V17*43560/86400/30</f>
        <v>-2.5426385416666668</v>
      </c>
      <c r="W33" s="52"/>
      <c r="X33" s="51">
        <f>X17*43560/86400/30</f>
        <v>2.2259378472222218</v>
      </c>
    </row>
    <row r="34" spans="1:24" ht="13.5" thickBot="1" x14ac:dyDescent="0.25">
      <c r="A34" s="50" t="s">
        <v>11</v>
      </c>
      <c r="B34" s="49"/>
      <c r="C34" s="48"/>
      <c r="D34" s="47">
        <f>D18*43560/86400/31</f>
        <v>10.88768245967742</v>
      </c>
      <c r="E34" s="44"/>
      <c r="F34" s="44">
        <f>F18*43560/86400/31</f>
        <v>15.627499663978496</v>
      </c>
      <c r="G34" s="43">
        <f>G18*43560/86400/31</f>
        <v>11.526551075268818</v>
      </c>
      <c r="H34" s="42">
        <f>H18*43560/86400/31</f>
        <v>-4.1009485887096782</v>
      </c>
      <c r="I34" s="41"/>
      <c r="J34" s="46">
        <f>J18*43560/86400/31</f>
        <v>0.63886861559139829</v>
      </c>
      <c r="K34" s="47">
        <f>K18*43560/86400/31</f>
        <v>8.785009296594982</v>
      </c>
      <c r="L34" s="44"/>
      <c r="M34" s="44">
        <f>M18*43560/86400/31</f>
        <v>11.235977598566308</v>
      </c>
      <c r="N34" s="43">
        <f>N18*43560/86400/31</f>
        <v>9.7992516801075293</v>
      </c>
      <c r="O34" s="42">
        <f>O18*43560/86400/31</f>
        <v>-1.4367259184587811</v>
      </c>
      <c r="P34" s="41"/>
      <c r="Q34" s="46">
        <f>Q18*43560/86400/31</f>
        <v>1.0142423835125449</v>
      </c>
      <c r="R34" s="45">
        <f>R18*43560/86400/31</f>
        <v>5.1716522177419355</v>
      </c>
      <c r="S34" s="44"/>
      <c r="T34" s="44">
        <f>T18*43560/86400/31</f>
        <v>8.1271666666666675</v>
      </c>
      <c r="U34" s="43">
        <f>U18*43560/86400/31</f>
        <v>7.7932375672043008</v>
      </c>
      <c r="V34" s="42">
        <f>V18*43560/86400/31</f>
        <v>-0.3339290994623661</v>
      </c>
      <c r="W34" s="41"/>
      <c r="X34" s="40">
        <f>X18*43560/86400/31</f>
        <v>2.6215853494623653</v>
      </c>
    </row>
    <row r="35" spans="1:24" x14ac:dyDescent="0.2">
      <c r="A35" s="39" t="s">
        <v>10</v>
      </c>
      <c r="B35" s="38"/>
      <c r="C35" s="37"/>
      <c r="D35" s="36">
        <f>D19*43560/86400/365</f>
        <v>28.177412271689501</v>
      </c>
      <c r="E35" s="33"/>
      <c r="F35" s="33">
        <f>F19*43560/86400/365</f>
        <v>18.697490468036534</v>
      </c>
      <c r="G35" s="32">
        <f>G19*43560/86400/365</f>
        <v>18.284329337899543</v>
      </c>
      <c r="H35" s="31">
        <f>H19*43560/86400/365</f>
        <v>-0.41316113013698674</v>
      </c>
      <c r="I35" s="30"/>
      <c r="J35" s="35">
        <f>J19*43560/86400/365</f>
        <v>-9.8930829337899553</v>
      </c>
      <c r="K35" s="36">
        <f>K19*43560/86400/365</f>
        <v>20.86838954528158</v>
      </c>
      <c r="L35" s="33"/>
      <c r="M35" s="33">
        <f>M19*43560/86400/365</f>
        <v>12.348661215753424</v>
      </c>
      <c r="N35" s="32">
        <f>N19*43560/86400/365</f>
        <v>13.693164364535768</v>
      </c>
      <c r="O35" s="31">
        <f>O19*43560/86400/365</f>
        <v>1.3445031487823442</v>
      </c>
      <c r="P35" s="30"/>
      <c r="Q35" s="35">
        <f>Q19*43560/86400/365</f>
        <v>-7.1752251807458141</v>
      </c>
      <c r="R35" s="34">
        <f>R19*43560/86400/365</f>
        <v>13.323778253424656</v>
      </c>
      <c r="S35" s="33"/>
      <c r="T35" s="33">
        <f>T19*43560/86400/365</f>
        <v>9.3280087899543371</v>
      </c>
      <c r="U35" s="32">
        <f>U19*43560/86400/365</f>
        <v>9.4079744577625561</v>
      </c>
      <c r="V35" s="31">
        <f>V19*43560/86400/365</f>
        <v>7.9965667808219856E-2</v>
      </c>
      <c r="W35" s="30"/>
      <c r="X35" s="29">
        <f>X19*43560/86400/365</f>
        <v>-3.9158037956620997</v>
      </c>
    </row>
    <row r="36" spans="1:24" x14ac:dyDescent="0.2">
      <c r="A36" s="28" t="s">
        <v>9</v>
      </c>
      <c r="B36" s="27"/>
      <c r="C36" s="26"/>
      <c r="D36" s="25">
        <f>D20*43560/86400/183</f>
        <v>45.968883538251369</v>
      </c>
      <c r="E36" s="22"/>
      <c r="F36" s="22">
        <f>F20*43560/86400/183</f>
        <v>22.558958162568306</v>
      </c>
      <c r="G36" s="21">
        <f>G20*43560/86400/183</f>
        <v>26.352956967213114</v>
      </c>
      <c r="H36" s="20">
        <f>H20*43560/86400/183</f>
        <v>3.7939988046448079</v>
      </c>
      <c r="I36" s="19"/>
      <c r="J36" s="24">
        <f>J20*43560/86400/183</f>
        <v>-19.615926571038255</v>
      </c>
      <c r="K36" s="25">
        <f>K20*43560/86400/183</f>
        <v>33.145615588949603</v>
      </c>
      <c r="L36" s="22"/>
      <c r="M36" s="22">
        <f>M20*43560/86400/183</f>
        <v>12.550214404978748</v>
      </c>
      <c r="N36" s="21">
        <f>N20*43560/86400/183</f>
        <v>17.533954709319978</v>
      </c>
      <c r="O36" s="20">
        <f>O20*43560/86400/183</f>
        <v>4.9837403043412278</v>
      </c>
      <c r="P36" s="19"/>
      <c r="Q36" s="24">
        <f>Q20*43560/86400/183</f>
        <v>-15.61166087962963</v>
      </c>
      <c r="R36" s="23">
        <f>R20*43560/86400/183</f>
        <v>20.690910462204005</v>
      </c>
      <c r="S36" s="22"/>
      <c r="T36" s="22">
        <f>T20*43560/86400/183</f>
        <v>9.2608529143897993</v>
      </c>
      <c r="U36" s="21">
        <f>U20*43560/86400/183</f>
        <v>11.117618852459017</v>
      </c>
      <c r="V36" s="20">
        <f>V20*43560/86400/183</f>
        <v>1.8567659380692179</v>
      </c>
      <c r="W36" s="19"/>
      <c r="X36" s="18">
        <f>X20*43560/86400/183</f>
        <v>-9.5732916097449898</v>
      </c>
    </row>
    <row r="37" spans="1:24" ht="13.5" thickBot="1" x14ac:dyDescent="0.25">
      <c r="A37" s="17" t="s">
        <v>8</v>
      </c>
      <c r="B37" s="16"/>
      <c r="C37" s="15"/>
      <c r="D37" s="14">
        <f>D21*43560/86400/182</f>
        <v>10.288185668498169</v>
      </c>
      <c r="E37" s="11"/>
      <c r="F37" s="11">
        <f>F21*43560/86400/182</f>
        <v>14.814805918040292</v>
      </c>
      <c r="G37" s="10">
        <f>G21*43560/86400/182</f>
        <v>10.171368589743588</v>
      </c>
      <c r="H37" s="9">
        <f>H21*43560/86400/182</f>
        <v>-4.6434373282967041</v>
      </c>
      <c r="I37" s="8"/>
      <c r="J37" s="13">
        <f>J21*43560/86400/182</f>
        <v>-0.11681707875457945</v>
      </c>
      <c r="K37" s="14">
        <f>K21*43560/86400/182</f>
        <v>8.5237062156593417</v>
      </c>
      <c r="L37" s="11"/>
      <c r="M37" s="11">
        <f>M21*43560/86400/182</f>
        <v>12.146000591422466</v>
      </c>
      <c r="N37" s="10">
        <f>N21*43560/86400/182</f>
        <v>9.8312707760989007</v>
      </c>
      <c r="O37" s="9">
        <f>O21*43560/86400/182</f>
        <v>-2.3147298153235663</v>
      </c>
      <c r="P37" s="8"/>
      <c r="Q37" s="13">
        <f>Q21*43560/86400/182</f>
        <v>1.3075645604395598</v>
      </c>
      <c r="R37" s="12">
        <f>R21*43560/86400/182</f>
        <v>5.9161672962454208</v>
      </c>
      <c r="S37" s="11"/>
      <c r="T37" s="11">
        <f>T21*43560/86400/182</f>
        <v>9.3955336538461527</v>
      </c>
      <c r="U37" s="10">
        <f>U21*43560/86400/182</f>
        <v>7.6889364125457869</v>
      </c>
      <c r="V37" s="9">
        <f>V21*43560/86400/182</f>
        <v>-1.7065972413003661</v>
      </c>
      <c r="W37" s="8"/>
      <c r="X37" s="7">
        <f>X21*43560/86400/182</f>
        <v>1.772769116300366</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50:V50"/>
    <mergeCell ref="A51:V51"/>
    <mergeCell ref="A43:V43"/>
    <mergeCell ref="A44:V44"/>
    <mergeCell ref="A45:V45"/>
    <mergeCell ref="A46:V46"/>
    <mergeCell ref="A48:V48"/>
    <mergeCell ref="A49:V49"/>
    <mergeCell ref="A42:V42"/>
    <mergeCell ref="A4:A6"/>
    <mergeCell ref="B4:B5"/>
    <mergeCell ref="C4:C5"/>
    <mergeCell ref="B39:V39"/>
    <mergeCell ref="B40:V40"/>
  </mergeCells>
  <pageMargins left="0.7" right="0.3" top="0.3" bottom="0.7" header="0.3" footer="0.3"/>
  <pageSetup paperSize="3" scale="80" orientation="landscape" r:id="rId1"/>
  <headerFooter>
    <oddFooter>&amp;L&amp;Z&amp;F
Tab: &amp;A&amp;R&amp;D &amp;T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topLeftCell="A13"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'354000'!$A$1</f>
        <v>&lt;SITE CATEGORY: PRIMARY/SECONDARY&gt;</v>
      </c>
      <c r="C1" s="129"/>
      <c r="D1" s="129"/>
      <c r="E1" s="129"/>
      <c r="F1" s="129"/>
      <c r="G1" s="129"/>
      <c r="H1" s="129"/>
      <c r="I1" s="129"/>
      <c r="J1" s="129"/>
      <c r="K1" s="129"/>
      <c r="L1" s="129"/>
      <c r="M1" s="129"/>
      <c r="N1" s="129"/>
      <c r="O1" s="129"/>
    </row>
    <row r="2" spans="2:15" ht="23.25" x14ac:dyDescent="0.35">
      <c r="B2" s="130" t="str">
        <f>'354000'!A2</f>
        <v>HYDROSS MODEL NODE — Crow Creek bl Crow Pump Canal (#354000)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'999403'!$A$1</f>
        <v>&lt;SITE CATEGORY: PRIMARY/SECONDARY&gt;</v>
      </c>
      <c r="C1" s="129"/>
      <c r="D1" s="129"/>
      <c r="E1" s="129"/>
      <c r="F1" s="129"/>
      <c r="G1" s="129"/>
      <c r="H1" s="129"/>
      <c r="I1" s="129"/>
      <c r="J1" s="129"/>
      <c r="K1" s="129"/>
      <c r="L1" s="129"/>
      <c r="M1" s="129"/>
      <c r="N1" s="129"/>
      <c r="O1" s="129"/>
    </row>
    <row r="2" spans="2:15" ht="23.25" x14ac:dyDescent="0.35">
      <c r="B2" s="130" t="str">
        <f>'999403'!A2</f>
        <v>HYDROSS MODEL NODE — Mud Creek above Stinger Creek (#999403)</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156</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307.43801652892563</v>
      </c>
      <c r="D7" s="92">
        <v>920.9</v>
      </c>
      <c r="E7" s="89"/>
      <c r="F7" s="89">
        <v>1141.1199999999999</v>
      </c>
      <c r="G7" s="88">
        <v>889.50750000000005</v>
      </c>
      <c r="H7" s="87">
        <f t="shared" ref="H7:H18" si="0">G7-F7</f>
        <v>-251.61249999999984</v>
      </c>
      <c r="I7" s="86"/>
      <c r="J7" s="91">
        <f t="shared" ref="J7:J18" si="1">G7-D7</f>
        <v>-31.392499999999927</v>
      </c>
      <c r="K7" s="92">
        <v>843.87500000000011</v>
      </c>
      <c r="L7" s="89"/>
      <c r="M7" s="89">
        <v>1067.6833333333334</v>
      </c>
      <c r="N7" s="88">
        <v>904.86749999999995</v>
      </c>
      <c r="O7" s="87">
        <f t="shared" ref="O7:O18" si="2">N7-M7</f>
        <v>-162.81583333333344</v>
      </c>
      <c r="P7" s="86"/>
      <c r="Q7" s="91">
        <f t="shared" ref="Q7:Q18" si="3">N7-K7</f>
        <v>60.992499999999836</v>
      </c>
      <c r="R7" s="90">
        <v>766.21499999999992</v>
      </c>
      <c r="S7" s="89"/>
      <c r="T7" s="89">
        <v>935.39750000000004</v>
      </c>
      <c r="U7" s="88">
        <v>812.57249999999999</v>
      </c>
      <c r="V7" s="87">
        <f t="shared" ref="V7:V18" si="4">U7-T7</f>
        <v>-122.82500000000005</v>
      </c>
      <c r="W7" s="86"/>
      <c r="X7" s="85">
        <f t="shared" ref="X7:X18" si="5">U7-R7</f>
        <v>46.357500000000073</v>
      </c>
    </row>
    <row r="8" spans="1:25" x14ac:dyDescent="0.2">
      <c r="A8" s="73" t="s">
        <v>21</v>
      </c>
      <c r="B8" s="72"/>
      <c r="C8" s="71">
        <f>C24/43560*86400*28</f>
        <v>277.68595041322317</v>
      </c>
      <c r="D8" s="70">
        <v>695.92750000000001</v>
      </c>
      <c r="E8" s="67"/>
      <c r="F8" s="67">
        <v>788.11000000000013</v>
      </c>
      <c r="G8" s="66">
        <v>704.61500000000001</v>
      </c>
      <c r="H8" s="65">
        <f t="shared" si="0"/>
        <v>-83.495000000000118</v>
      </c>
      <c r="I8" s="64"/>
      <c r="J8" s="69">
        <f t="shared" si="1"/>
        <v>8.6875</v>
      </c>
      <c r="K8" s="70">
        <v>666.70500000000004</v>
      </c>
      <c r="L8" s="67"/>
      <c r="M8" s="67">
        <v>822.84833333333336</v>
      </c>
      <c r="N8" s="66">
        <v>766.22833333333347</v>
      </c>
      <c r="O8" s="65">
        <f t="shared" si="2"/>
        <v>-56.619999999999891</v>
      </c>
      <c r="P8" s="64"/>
      <c r="Q8" s="69">
        <f t="shared" si="3"/>
        <v>99.523333333333426</v>
      </c>
      <c r="R8" s="68">
        <v>589.38</v>
      </c>
      <c r="S8" s="67"/>
      <c r="T8" s="67">
        <v>771.17750000000001</v>
      </c>
      <c r="U8" s="66">
        <v>673.21249999999998</v>
      </c>
      <c r="V8" s="65">
        <f t="shared" si="4"/>
        <v>-97.965000000000032</v>
      </c>
      <c r="W8" s="64"/>
      <c r="X8" s="63">
        <f t="shared" si="5"/>
        <v>83.832499999999982</v>
      </c>
    </row>
    <row r="9" spans="1:25" x14ac:dyDescent="0.2">
      <c r="A9" s="84" t="s">
        <v>20</v>
      </c>
      <c r="B9" s="83"/>
      <c r="C9" s="82">
        <f>C25/43560*86400*31</f>
        <v>307.43801652892563</v>
      </c>
      <c r="D9" s="81">
        <v>755.24</v>
      </c>
      <c r="E9" s="78"/>
      <c r="F9" s="78">
        <v>874.20500000000004</v>
      </c>
      <c r="G9" s="77">
        <v>768.24750000000006</v>
      </c>
      <c r="H9" s="76">
        <f t="shared" si="0"/>
        <v>-105.95749999999998</v>
      </c>
      <c r="I9" s="75"/>
      <c r="J9" s="80">
        <f t="shared" si="1"/>
        <v>13.00750000000005</v>
      </c>
      <c r="K9" s="81">
        <v>735.25083333333339</v>
      </c>
      <c r="L9" s="78"/>
      <c r="M9" s="78">
        <v>861.16666666666663</v>
      </c>
      <c r="N9" s="77">
        <v>815.17999999999984</v>
      </c>
      <c r="O9" s="76">
        <f t="shared" si="2"/>
        <v>-45.986666666666792</v>
      </c>
      <c r="P9" s="75"/>
      <c r="Q9" s="80">
        <f t="shared" si="3"/>
        <v>79.929166666666447</v>
      </c>
      <c r="R9" s="79">
        <v>697.06</v>
      </c>
      <c r="S9" s="78"/>
      <c r="T9" s="78">
        <v>773.10500000000002</v>
      </c>
      <c r="U9" s="77">
        <v>777.35750000000007</v>
      </c>
      <c r="V9" s="76">
        <f t="shared" si="4"/>
        <v>4.2525000000000546</v>
      </c>
      <c r="W9" s="75"/>
      <c r="X9" s="74">
        <f t="shared" si="5"/>
        <v>80.297500000000127</v>
      </c>
    </row>
    <row r="10" spans="1:25" x14ac:dyDescent="0.2">
      <c r="A10" s="61" t="s">
        <v>19</v>
      </c>
      <c r="B10" s="60"/>
      <c r="C10" s="59">
        <f>C26/43560*86400*30</f>
        <v>476.03305785123962</v>
      </c>
      <c r="D10" s="58">
        <v>1252.0249999999999</v>
      </c>
      <c r="E10" s="55"/>
      <c r="F10" s="55">
        <v>951.58249999999998</v>
      </c>
      <c r="G10" s="54">
        <v>841.92750000000012</v>
      </c>
      <c r="H10" s="53">
        <f t="shared" si="0"/>
        <v>-109.65499999999986</v>
      </c>
      <c r="I10" s="52"/>
      <c r="J10" s="57">
        <f t="shared" si="1"/>
        <v>-410.09749999999974</v>
      </c>
      <c r="K10" s="58">
        <v>1097.8066666666668</v>
      </c>
      <c r="L10" s="55"/>
      <c r="M10" s="55">
        <v>913.78166666666664</v>
      </c>
      <c r="N10" s="54">
        <v>892.98250000000007</v>
      </c>
      <c r="O10" s="53">
        <f t="shared" si="2"/>
        <v>-20.799166666666565</v>
      </c>
      <c r="P10" s="52"/>
      <c r="Q10" s="57">
        <f t="shared" si="3"/>
        <v>-204.82416666666677</v>
      </c>
      <c r="R10" s="56">
        <v>1283.5174999999999</v>
      </c>
      <c r="S10" s="55"/>
      <c r="T10" s="55">
        <v>891.12500000000011</v>
      </c>
      <c r="U10" s="54">
        <v>758.75749999999994</v>
      </c>
      <c r="V10" s="53">
        <f t="shared" si="4"/>
        <v>-132.36750000000018</v>
      </c>
      <c r="W10" s="52"/>
      <c r="X10" s="51">
        <f t="shared" si="5"/>
        <v>-524.76</v>
      </c>
    </row>
    <row r="11" spans="1:25" x14ac:dyDescent="0.2">
      <c r="A11" s="73" t="s">
        <v>18</v>
      </c>
      <c r="B11" s="72"/>
      <c r="C11" s="71">
        <f>C27/43560*86400*31</f>
        <v>614.87603305785126</v>
      </c>
      <c r="D11" s="70">
        <v>3435.0349999999999</v>
      </c>
      <c r="E11" s="67"/>
      <c r="F11" s="67">
        <v>1162.94</v>
      </c>
      <c r="G11" s="66">
        <v>2028.2225000000001</v>
      </c>
      <c r="H11" s="65">
        <f t="shared" si="0"/>
        <v>865.28250000000003</v>
      </c>
      <c r="I11" s="64"/>
      <c r="J11" s="69">
        <f t="shared" si="1"/>
        <v>-1406.8124999999998</v>
      </c>
      <c r="K11" s="70">
        <v>3458.2283333333339</v>
      </c>
      <c r="L11" s="67"/>
      <c r="M11" s="67">
        <v>1037.5916666666665</v>
      </c>
      <c r="N11" s="66">
        <v>1737.9858333333334</v>
      </c>
      <c r="O11" s="65">
        <f t="shared" si="2"/>
        <v>700.39416666666693</v>
      </c>
      <c r="P11" s="64"/>
      <c r="Q11" s="69">
        <f t="shared" si="3"/>
        <v>-1720.2425000000005</v>
      </c>
      <c r="R11" s="68">
        <v>3106.9350000000004</v>
      </c>
      <c r="S11" s="67"/>
      <c r="T11" s="67">
        <v>877.2</v>
      </c>
      <c r="U11" s="66">
        <v>1424.905</v>
      </c>
      <c r="V11" s="65">
        <f t="shared" si="4"/>
        <v>547.70499999999993</v>
      </c>
      <c r="W11" s="64"/>
      <c r="X11" s="63">
        <f t="shared" si="5"/>
        <v>-1682.0300000000004</v>
      </c>
    </row>
    <row r="12" spans="1:25" x14ac:dyDescent="0.2">
      <c r="A12" s="73" t="s">
        <v>17</v>
      </c>
      <c r="B12" s="72"/>
      <c r="C12" s="71">
        <f>C28/43560*86400*30</f>
        <v>535.53719008264466</v>
      </c>
      <c r="D12" s="70">
        <v>6161.9400000000005</v>
      </c>
      <c r="E12" s="67"/>
      <c r="F12" s="67">
        <v>2563.4874999999997</v>
      </c>
      <c r="G12" s="66">
        <v>3456.8199999999997</v>
      </c>
      <c r="H12" s="65">
        <f t="shared" si="0"/>
        <v>893.33249999999998</v>
      </c>
      <c r="I12" s="64"/>
      <c r="J12" s="69">
        <f t="shared" si="1"/>
        <v>-2705.1200000000008</v>
      </c>
      <c r="K12" s="70">
        <v>4265.0416666666661</v>
      </c>
      <c r="L12" s="67"/>
      <c r="M12" s="67">
        <v>960.18499999999995</v>
      </c>
      <c r="N12" s="66">
        <v>1969.2191666666668</v>
      </c>
      <c r="O12" s="65">
        <f t="shared" si="2"/>
        <v>1009.0341666666668</v>
      </c>
      <c r="P12" s="64"/>
      <c r="Q12" s="69">
        <f t="shared" si="3"/>
        <v>-2295.8224999999993</v>
      </c>
      <c r="R12" s="68">
        <v>2481.4775</v>
      </c>
      <c r="S12" s="67"/>
      <c r="T12" s="67">
        <v>739.28750000000002</v>
      </c>
      <c r="U12" s="66">
        <v>973.40249999999992</v>
      </c>
      <c r="V12" s="65">
        <f t="shared" si="4"/>
        <v>234.1149999999999</v>
      </c>
      <c r="W12" s="64"/>
      <c r="X12" s="63">
        <f t="shared" si="5"/>
        <v>-1508.075</v>
      </c>
    </row>
    <row r="13" spans="1:25" x14ac:dyDescent="0.2">
      <c r="A13" s="73" t="s">
        <v>16</v>
      </c>
      <c r="B13" s="72"/>
      <c r="C13" s="71">
        <f>C29/43560*86400*31</f>
        <v>245.95041322314049</v>
      </c>
      <c r="D13" s="70">
        <v>5123.1299999999992</v>
      </c>
      <c r="E13" s="67"/>
      <c r="F13" s="67">
        <v>2376.1574999999998</v>
      </c>
      <c r="G13" s="66">
        <v>2728.31</v>
      </c>
      <c r="H13" s="65">
        <f t="shared" si="0"/>
        <v>352.15250000000015</v>
      </c>
      <c r="I13" s="64"/>
      <c r="J13" s="69">
        <f t="shared" si="1"/>
        <v>-2394.8199999999993</v>
      </c>
      <c r="K13" s="70">
        <v>3168.5233333333326</v>
      </c>
      <c r="L13" s="67"/>
      <c r="M13" s="67">
        <v>814.72083333333342</v>
      </c>
      <c r="N13" s="66">
        <v>1383.3525000000002</v>
      </c>
      <c r="O13" s="65">
        <f t="shared" si="2"/>
        <v>568.63166666666677</v>
      </c>
      <c r="P13" s="64"/>
      <c r="Q13" s="69">
        <f t="shared" si="3"/>
        <v>-1785.1708333333324</v>
      </c>
      <c r="R13" s="68">
        <v>1387.8025000000002</v>
      </c>
      <c r="S13" s="67"/>
      <c r="T13" s="67">
        <v>626.01</v>
      </c>
      <c r="U13" s="66">
        <v>835.0575</v>
      </c>
      <c r="V13" s="65">
        <f t="shared" si="4"/>
        <v>209.04750000000001</v>
      </c>
      <c r="W13" s="64"/>
      <c r="X13" s="63">
        <f t="shared" si="5"/>
        <v>-552.74500000000023</v>
      </c>
    </row>
    <row r="14" spans="1:25" x14ac:dyDescent="0.2">
      <c r="A14" s="73" t="s">
        <v>15</v>
      </c>
      <c r="B14" s="72"/>
      <c r="C14" s="71">
        <f>C30/43560*86400*31</f>
        <v>245.95041322314049</v>
      </c>
      <c r="D14" s="70">
        <v>2361.6</v>
      </c>
      <c r="E14" s="67"/>
      <c r="F14" s="67">
        <v>1536.845</v>
      </c>
      <c r="G14" s="66">
        <v>1070.6324999999999</v>
      </c>
      <c r="H14" s="65">
        <f t="shared" si="0"/>
        <v>-466.21250000000009</v>
      </c>
      <c r="I14" s="64"/>
      <c r="J14" s="69">
        <f t="shared" si="1"/>
        <v>-1290.9675</v>
      </c>
      <c r="K14" s="70">
        <v>1696.1341666666667</v>
      </c>
      <c r="L14" s="67"/>
      <c r="M14" s="67">
        <v>1215.8150000000001</v>
      </c>
      <c r="N14" s="66">
        <v>968.88749999999982</v>
      </c>
      <c r="O14" s="65">
        <f t="shared" si="2"/>
        <v>-246.92750000000024</v>
      </c>
      <c r="P14" s="64"/>
      <c r="Q14" s="69">
        <f t="shared" si="3"/>
        <v>-727.2466666666669</v>
      </c>
      <c r="R14" s="68">
        <v>1044.365</v>
      </c>
      <c r="S14" s="67"/>
      <c r="T14" s="67">
        <v>771.22500000000002</v>
      </c>
      <c r="U14" s="66">
        <v>763.62249999999995</v>
      </c>
      <c r="V14" s="65">
        <f t="shared" si="4"/>
        <v>-7.6025000000000773</v>
      </c>
      <c r="W14" s="64"/>
      <c r="X14" s="63">
        <f t="shared" si="5"/>
        <v>-280.74250000000006</v>
      </c>
    </row>
    <row r="15" spans="1:25" x14ac:dyDescent="0.2">
      <c r="A15" s="50" t="s">
        <v>14</v>
      </c>
      <c r="B15" s="49"/>
      <c r="C15" s="48">
        <f>C31/43560*86400*30</f>
        <v>238.01652892561981</v>
      </c>
      <c r="D15" s="47">
        <v>1785.395</v>
      </c>
      <c r="E15" s="44"/>
      <c r="F15" s="44">
        <v>1621.655</v>
      </c>
      <c r="G15" s="43">
        <v>1197.6125</v>
      </c>
      <c r="H15" s="42">
        <f t="shared" si="0"/>
        <v>-424.04250000000002</v>
      </c>
      <c r="I15" s="41"/>
      <c r="J15" s="46">
        <f t="shared" si="1"/>
        <v>-587.78250000000003</v>
      </c>
      <c r="K15" s="47">
        <v>1404.3383333333334</v>
      </c>
      <c r="L15" s="44"/>
      <c r="M15" s="44">
        <v>1222.0516666666665</v>
      </c>
      <c r="N15" s="43">
        <v>1162.5674999999999</v>
      </c>
      <c r="O15" s="42">
        <f t="shared" si="2"/>
        <v>-59.484166666666624</v>
      </c>
      <c r="P15" s="41"/>
      <c r="Q15" s="46">
        <f t="shared" si="3"/>
        <v>-241.77083333333348</v>
      </c>
      <c r="R15" s="45">
        <v>904.20249999999999</v>
      </c>
      <c r="S15" s="44"/>
      <c r="T15" s="44">
        <v>822.13250000000005</v>
      </c>
      <c r="U15" s="43">
        <v>941.75249999999994</v>
      </c>
      <c r="V15" s="42">
        <f t="shared" si="4"/>
        <v>119.61999999999989</v>
      </c>
      <c r="W15" s="41"/>
      <c r="X15" s="40">
        <f t="shared" si="5"/>
        <v>37.549999999999955</v>
      </c>
    </row>
    <row r="16" spans="1:25" x14ac:dyDescent="0.2">
      <c r="A16" s="62" t="s">
        <v>13</v>
      </c>
      <c r="B16" s="27"/>
      <c r="C16" s="26">
        <f>C32/43560*86400*31</f>
        <v>245.95041322314049</v>
      </c>
      <c r="D16" s="25">
        <v>1572.855</v>
      </c>
      <c r="E16" s="22"/>
      <c r="F16" s="22">
        <v>1924.6200000000001</v>
      </c>
      <c r="G16" s="21">
        <v>1313.33</v>
      </c>
      <c r="H16" s="20">
        <f t="shared" si="0"/>
        <v>-611.29000000000019</v>
      </c>
      <c r="I16" s="19"/>
      <c r="J16" s="24">
        <f t="shared" si="1"/>
        <v>-259.52500000000009</v>
      </c>
      <c r="K16" s="25">
        <v>1329.0033333333333</v>
      </c>
      <c r="L16" s="22"/>
      <c r="M16" s="22">
        <v>1482.3533333333332</v>
      </c>
      <c r="N16" s="21">
        <v>1289.2358333333334</v>
      </c>
      <c r="O16" s="20">
        <f t="shared" si="2"/>
        <v>-193.11749999999984</v>
      </c>
      <c r="P16" s="19"/>
      <c r="Q16" s="24">
        <f t="shared" si="3"/>
        <v>-39.767499999999927</v>
      </c>
      <c r="R16" s="23">
        <v>951.10750000000007</v>
      </c>
      <c r="S16" s="22"/>
      <c r="T16" s="22">
        <v>1092.5549999999998</v>
      </c>
      <c r="U16" s="21">
        <v>1049.5250000000001</v>
      </c>
      <c r="V16" s="20">
        <f t="shared" si="4"/>
        <v>-43.029999999999745</v>
      </c>
      <c r="W16" s="19"/>
      <c r="X16" s="18">
        <f t="shared" si="5"/>
        <v>98.417500000000018</v>
      </c>
    </row>
    <row r="17" spans="1:24" x14ac:dyDescent="0.2">
      <c r="A17" s="61" t="s">
        <v>12</v>
      </c>
      <c r="B17" s="60"/>
      <c r="C17" s="59">
        <f>C33/43560*86400*30</f>
        <v>238.01652892561981</v>
      </c>
      <c r="D17" s="58">
        <v>1431.4974999999999</v>
      </c>
      <c r="E17" s="55"/>
      <c r="F17" s="55">
        <v>1739.6949999999999</v>
      </c>
      <c r="G17" s="54">
        <v>1271.4949999999999</v>
      </c>
      <c r="H17" s="53">
        <f t="shared" si="0"/>
        <v>-468.20000000000005</v>
      </c>
      <c r="I17" s="52"/>
      <c r="J17" s="57">
        <f t="shared" si="1"/>
        <v>-160.00250000000005</v>
      </c>
      <c r="K17" s="58">
        <v>1170.2558333333334</v>
      </c>
      <c r="L17" s="55"/>
      <c r="M17" s="55">
        <v>1318.8525</v>
      </c>
      <c r="N17" s="54">
        <v>1189.6141666666667</v>
      </c>
      <c r="O17" s="53">
        <f t="shared" si="2"/>
        <v>-129.23833333333323</v>
      </c>
      <c r="P17" s="52"/>
      <c r="Q17" s="57">
        <f t="shared" si="3"/>
        <v>19.358333333333348</v>
      </c>
      <c r="R17" s="56">
        <v>865.33</v>
      </c>
      <c r="S17" s="55"/>
      <c r="T17" s="55">
        <v>1038.33</v>
      </c>
      <c r="U17" s="54">
        <v>990.33499999999992</v>
      </c>
      <c r="V17" s="53">
        <f t="shared" si="4"/>
        <v>-47.995000000000005</v>
      </c>
      <c r="W17" s="52"/>
      <c r="X17" s="51">
        <f t="shared" si="5"/>
        <v>125.00499999999988</v>
      </c>
    </row>
    <row r="18" spans="1:24" ht="13.5" thickBot="1" x14ac:dyDescent="0.25">
      <c r="A18" s="50" t="s">
        <v>11</v>
      </c>
      <c r="B18" s="49"/>
      <c r="C18" s="48">
        <f>C34/43560*86400*31</f>
        <v>245.95041322314049</v>
      </c>
      <c r="D18" s="47">
        <v>1183.8824999999999</v>
      </c>
      <c r="E18" s="44"/>
      <c r="F18" s="44">
        <v>1490.7375</v>
      </c>
      <c r="G18" s="43">
        <v>1123.8200000000002</v>
      </c>
      <c r="H18" s="42">
        <f t="shared" si="0"/>
        <v>-366.91749999999979</v>
      </c>
      <c r="I18" s="41"/>
      <c r="J18" s="46">
        <f t="shared" si="1"/>
        <v>-60.062499999999773</v>
      </c>
      <c r="K18" s="47">
        <v>1009.4241666666668</v>
      </c>
      <c r="L18" s="44"/>
      <c r="M18" s="44">
        <v>1141.7716666666668</v>
      </c>
      <c r="N18" s="43">
        <v>1019.1916666666666</v>
      </c>
      <c r="O18" s="42">
        <f t="shared" si="2"/>
        <v>-122.58000000000015</v>
      </c>
      <c r="P18" s="41"/>
      <c r="Q18" s="46">
        <f t="shared" si="3"/>
        <v>9.7674999999998136</v>
      </c>
      <c r="R18" s="45">
        <v>739.33249999999998</v>
      </c>
      <c r="S18" s="44"/>
      <c r="T18" s="44">
        <v>920.16750000000002</v>
      </c>
      <c r="U18" s="43">
        <v>894.85500000000002</v>
      </c>
      <c r="V18" s="42">
        <f t="shared" si="4"/>
        <v>-25.3125</v>
      </c>
      <c r="W18" s="41"/>
      <c r="X18" s="40">
        <f t="shared" si="5"/>
        <v>155.52250000000004</v>
      </c>
    </row>
    <row r="19" spans="1:24" x14ac:dyDescent="0.2">
      <c r="A19" s="39" t="s">
        <v>10</v>
      </c>
      <c r="B19" s="38"/>
      <c r="C19" s="37">
        <f>SUM(C7:C18)</f>
        <v>3978.8429752066113</v>
      </c>
      <c r="D19" s="36">
        <f>SUM(D7:D18)</f>
        <v>26679.427500000002</v>
      </c>
      <c r="E19" s="33"/>
      <c r="F19" s="33">
        <f>SUM(F7:F18)</f>
        <v>18171.154999999999</v>
      </c>
      <c r="G19" s="32">
        <f>SUM(G7:G18)</f>
        <v>17394.539999999997</v>
      </c>
      <c r="H19" s="31">
        <f>SUM(H7:H18)</f>
        <v>-776.61499999999978</v>
      </c>
      <c r="I19" s="30"/>
      <c r="J19" s="35">
        <f>SUM(J7:J18)</f>
        <v>-9284.8874999999989</v>
      </c>
      <c r="K19" s="36">
        <f>SUM(K7:K18)</f>
        <v>20844.58666666667</v>
      </c>
      <c r="L19" s="33"/>
      <c r="M19" s="33">
        <f>SUM(M7:M18)</f>
        <v>12858.821666666667</v>
      </c>
      <c r="N19" s="32">
        <f>SUM(N7:N18)</f>
        <v>14099.3125</v>
      </c>
      <c r="O19" s="31">
        <f>SUM(O7:O18)</f>
        <v>1240.4908333333335</v>
      </c>
      <c r="P19" s="30"/>
      <c r="Q19" s="35">
        <f>SUM(Q7:Q18)</f>
        <v>-6745.2741666666661</v>
      </c>
      <c r="R19" s="34">
        <f>SUM(R7:R18)</f>
        <v>14816.724999999999</v>
      </c>
      <c r="S19" s="33"/>
      <c r="T19" s="33">
        <f>SUM(T7:T18)</f>
        <v>10257.7125</v>
      </c>
      <c r="U19" s="32">
        <f>SUM(U7:U18)</f>
        <v>10895.354999999998</v>
      </c>
      <c r="V19" s="31">
        <f>SUM(V7:V18)</f>
        <v>637.6424999999997</v>
      </c>
      <c r="W19" s="30"/>
      <c r="X19" s="29">
        <f>SUM(X7:X18)</f>
        <v>-3921.3700000000008</v>
      </c>
    </row>
    <row r="20" spans="1:24" x14ac:dyDescent="0.2">
      <c r="A20" s="28" t="s">
        <v>9</v>
      </c>
      <c r="B20" s="27"/>
      <c r="C20" s="26">
        <f>SUM(C10:C15)</f>
        <v>2356.3636363636365</v>
      </c>
      <c r="D20" s="25">
        <f>SUM(D10:D15)</f>
        <v>20119.125</v>
      </c>
      <c r="E20" s="22"/>
      <c r="F20" s="22">
        <f>SUM(F10:F15)</f>
        <v>10212.6675</v>
      </c>
      <c r="G20" s="21">
        <f>SUM(G10:G15)</f>
        <v>11323.524999999998</v>
      </c>
      <c r="H20" s="20">
        <f>SUM(H10:H15)</f>
        <v>1110.8575000000001</v>
      </c>
      <c r="I20" s="19"/>
      <c r="J20" s="24">
        <f>SUM(J10:J15)</f>
        <v>-8795.6</v>
      </c>
      <c r="K20" s="25">
        <f>SUM(K10:K15)</f>
        <v>15090.0725</v>
      </c>
      <c r="L20" s="22"/>
      <c r="M20" s="22">
        <f>SUM(M10:M15)</f>
        <v>6164.1458333333321</v>
      </c>
      <c r="N20" s="21">
        <f>SUM(N10:N15)</f>
        <v>8114.9949999999999</v>
      </c>
      <c r="O20" s="20">
        <f>SUM(O10:O15)</f>
        <v>1950.8491666666669</v>
      </c>
      <c r="P20" s="19"/>
      <c r="Q20" s="24">
        <f>SUM(Q10:Q15)</f>
        <v>-6975.0774999999994</v>
      </c>
      <c r="R20" s="23">
        <f>SUM(R10:R15)</f>
        <v>10208.299999999999</v>
      </c>
      <c r="S20" s="22"/>
      <c r="T20" s="22">
        <f>SUM(T10:T15)</f>
        <v>4726.9800000000005</v>
      </c>
      <c r="U20" s="21">
        <f>SUM(U10:U15)</f>
        <v>5697.4974999999986</v>
      </c>
      <c r="V20" s="20">
        <f>SUM(V10:V15)</f>
        <v>970.51749999999947</v>
      </c>
      <c r="W20" s="19"/>
      <c r="X20" s="18">
        <f>SUM(X10:X15)</f>
        <v>-4510.8025000000007</v>
      </c>
    </row>
    <row r="21" spans="1:24" ht="13.5" thickBot="1" x14ac:dyDescent="0.25">
      <c r="A21" s="17" t="s">
        <v>8</v>
      </c>
      <c r="B21" s="16"/>
      <c r="C21" s="15">
        <f>SUM(C7:C9,C16:C18)</f>
        <v>1622.4793388429753</v>
      </c>
      <c r="D21" s="14">
        <f>SUM(D7:D9,D16:D18)</f>
        <v>6560.3024999999998</v>
      </c>
      <c r="E21" s="11"/>
      <c r="F21" s="11">
        <f>SUM(F7:F9,F16:F18)</f>
        <v>7958.4875000000002</v>
      </c>
      <c r="G21" s="10">
        <f>SUM(G7:G9,G16:G18)</f>
        <v>6071.0149999999994</v>
      </c>
      <c r="H21" s="9">
        <f>SUM(H7:H9,H16:H18)</f>
        <v>-1887.4724999999999</v>
      </c>
      <c r="I21" s="8"/>
      <c r="J21" s="13">
        <f>SUM(J7:J9,J16:J18)</f>
        <v>-489.2874999999998</v>
      </c>
      <c r="K21" s="14">
        <f>SUM(K7:K9,K16:K18)</f>
        <v>5754.5141666666668</v>
      </c>
      <c r="L21" s="11"/>
      <c r="M21" s="11">
        <f>SUM(M7:M9,M16:M18)</f>
        <v>6694.6758333333328</v>
      </c>
      <c r="N21" s="10">
        <f>SUM(N7:N9,N16:N18)</f>
        <v>5984.3175000000001</v>
      </c>
      <c r="O21" s="9">
        <f>SUM(O7:O9,O16:O18)</f>
        <v>-710.35833333333335</v>
      </c>
      <c r="P21" s="8"/>
      <c r="Q21" s="13">
        <f>SUM(Q7:Q9,Q16:Q18)</f>
        <v>229.80333333333294</v>
      </c>
      <c r="R21" s="12">
        <f>SUM(R7:R9,R16:R18)</f>
        <v>4608.4249999999993</v>
      </c>
      <c r="S21" s="11"/>
      <c r="T21" s="11">
        <f>SUM(T7:T9,T16:T18)</f>
        <v>5530.7325000000001</v>
      </c>
      <c r="U21" s="10">
        <f>SUM(U7:U9,U16:U18)</f>
        <v>5197.8575000000001</v>
      </c>
      <c r="V21" s="9">
        <f>SUM(V7:V9,V16:V18)</f>
        <v>-332.87499999999977</v>
      </c>
      <c r="W21" s="8"/>
      <c r="X21" s="7">
        <f>SUM(X7:X9,X16:X18)</f>
        <v>589.43250000000012</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5</v>
      </c>
      <c r="D23" s="92">
        <f>D7*43560/86400/31</f>
        <v>14.977002688172043</v>
      </c>
      <c r="E23" s="89"/>
      <c r="F23" s="89">
        <f>F7*43560/86400/31</f>
        <v>18.558537634408601</v>
      </c>
      <c r="G23" s="88">
        <f>G7*43560/86400/31</f>
        <v>14.466452620967743</v>
      </c>
      <c r="H23" s="87">
        <f>H7*43560/86400/31</f>
        <v>-4.0920850134408573</v>
      </c>
      <c r="I23" s="86"/>
      <c r="J23" s="91">
        <f>J7*43560/86400/31</f>
        <v>-0.51055006720429985</v>
      </c>
      <c r="K23" s="92">
        <f>K7*43560/86400/31</f>
        <v>13.724311155913982</v>
      </c>
      <c r="L23" s="89"/>
      <c r="M23" s="89">
        <f>M7*43560/86400/31</f>
        <v>17.364204749103941</v>
      </c>
      <c r="N23" s="88">
        <f>N7*43560/86400/31</f>
        <v>14.716259072580645</v>
      </c>
      <c r="O23" s="87">
        <f>O7*43560/86400/31</f>
        <v>-2.6479456765232992</v>
      </c>
      <c r="P23" s="86"/>
      <c r="Q23" s="91">
        <f>Q7*43560/86400/31</f>
        <v>0.99194791666666404</v>
      </c>
      <c r="R23" s="90">
        <f>R7*43560/86400/31</f>
        <v>12.461292338709676</v>
      </c>
      <c r="S23" s="89"/>
      <c r="T23" s="89">
        <f>T7*43560/86400/31</f>
        <v>15.21278192204301</v>
      </c>
      <c r="U23" s="88">
        <f>U7*43560/86400/31</f>
        <v>13.215224798387098</v>
      </c>
      <c r="V23" s="87">
        <f>V7*43560/86400/31</f>
        <v>-1.9975571236559146</v>
      </c>
      <c r="W23" s="86"/>
      <c r="X23" s="85">
        <f>X7*43560/86400/31</f>
        <v>0.75393245967742062</v>
      </c>
    </row>
    <row r="24" spans="1:24" x14ac:dyDescent="0.2">
      <c r="A24" s="73" t="s">
        <v>21</v>
      </c>
      <c r="B24" s="72"/>
      <c r="C24" s="71">
        <v>5</v>
      </c>
      <c r="D24" s="70">
        <f>D8*43560/86400/28</f>
        <v>12.530837425595239</v>
      </c>
      <c r="E24" s="67"/>
      <c r="F24" s="67">
        <f>F8*43560/86400/28</f>
        <v>14.190671130952385</v>
      </c>
      <c r="G24" s="66">
        <f>G8*43560/86400/28</f>
        <v>12.687264136904762</v>
      </c>
      <c r="H24" s="65">
        <f>H8*43560/86400/28</f>
        <v>-1.5034069940476211</v>
      </c>
      <c r="I24" s="64"/>
      <c r="J24" s="69">
        <f>J8*43560/86400/28</f>
        <v>0.15642671130952382</v>
      </c>
      <c r="K24" s="70">
        <f>K8*43560/86400/28</f>
        <v>12.004658482142858</v>
      </c>
      <c r="L24" s="67"/>
      <c r="M24" s="67">
        <f>M8*43560/86400/28</f>
        <v>14.816167906746031</v>
      </c>
      <c r="N24" s="66">
        <f>N8*43560/86400/28</f>
        <v>13.79667088293651</v>
      </c>
      <c r="O24" s="65">
        <f>O8*43560/86400/28</f>
        <v>-1.0194970238095218</v>
      </c>
      <c r="P24" s="64"/>
      <c r="Q24" s="69">
        <f>Q8*43560/86400/28</f>
        <v>1.7920124007936524</v>
      </c>
      <c r="R24" s="68">
        <f>R8*43560/86400/28</f>
        <v>10.612348214285715</v>
      </c>
      <c r="S24" s="67"/>
      <c r="T24" s="67">
        <f>T8*43560/86400/28</f>
        <v>13.885785342261903</v>
      </c>
      <c r="U24" s="66">
        <f>U8*43560/86400/28</f>
        <v>12.121832217261906</v>
      </c>
      <c r="V24" s="65">
        <f>V8*43560/86400/28</f>
        <v>-1.7639531250000005</v>
      </c>
      <c r="W24" s="64"/>
      <c r="X24" s="63">
        <f>X8*43560/86400/28</f>
        <v>1.5094840029761902</v>
      </c>
    </row>
    <row r="25" spans="1:24" x14ac:dyDescent="0.2">
      <c r="A25" s="84" t="s">
        <v>20</v>
      </c>
      <c r="B25" s="83"/>
      <c r="C25" s="82">
        <v>5</v>
      </c>
      <c r="D25" s="81">
        <f>D9*43560/86400/31</f>
        <v>12.282801075268818</v>
      </c>
      <c r="E25" s="78"/>
      <c r="F25" s="78">
        <f>F9*43560/86400/31</f>
        <v>14.217581317204303</v>
      </c>
      <c r="G25" s="77">
        <f>G9*43560/86400/31</f>
        <v>12.494347782258064</v>
      </c>
      <c r="H25" s="76">
        <f>H9*43560/86400/31</f>
        <v>-1.7232335349462364</v>
      </c>
      <c r="I25" s="75"/>
      <c r="J25" s="80">
        <f>J9*43560/86400/31</f>
        <v>0.2115467069892481</v>
      </c>
      <c r="K25" s="81">
        <f>K9*43560/86400/31</f>
        <v>11.957708445340502</v>
      </c>
      <c r="L25" s="78"/>
      <c r="M25" s="78">
        <f>M9*43560/86400/31</f>
        <v>14.005533154121864</v>
      </c>
      <c r="N25" s="77">
        <f>N9*43560/86400/31</f>
        <v>13.257631720430103</v>
      </c>
      <c r="O25" s="76">
        <f>O9*43560/86400/31</f>
        <v>-0.74790143369175832</v>
      </c>
      <c r="P25" s="75"/>
      <c r="Q25" s="80">
        <f>Q9*43560/86400/31</f>
        <v>1.2999232750896021</v>
      </c>
      <c r="R25" s="79">
        <f>R9*43560/86400/31</f>
        <v>11.336594086021504</v>
      </c>
      <c r="S25" s="78"/>
      <c r="T25" s="78">
        <f>T9*43560/86400/31</f>
        <v>12.573347446236561</v>
      </c>
      <c r="U25" s="77">
        <f>U9*43560/86400/31</f>
        <v>12.642507728494625</v>
      </c>
      <c r="V25" s="76">
        <f>V9*43560/86400/31</f>
        <v>6.9160282258065406E-2</v>
      </c>
      <c r="W25" s="75"/>
      <c r="X25" s="74">
        <f>X9*43560/86400/31</f>
        <v>1.3059136424731204</v>
      </c>
    </row>
    <row r="26" spans="1:24" x14ac:dyDescent="0.2">
      <c r="A26" s="61" t="s">
        <v>19</v>
      </c>
      <c r="B26" s="60"/>
      <c r="C26" s="59">
        <v>8</v>
      </c>
      <c r="D26" s="58">
        <f>D10*43560/86400/30</f>
        <v>21.040975694444441</v>
      </c>
      <c r="E26" s="55"/>
      <c r="F26" s="55">
        <f>F10*43560/86400/30</f>
        <v>15.991872569444443</v>
      </c>
      <c r="G26" s="54">
        <f>G10*43560/86400/30</f>
        <v>14.149059375000002</v>
      </c>
      <c r="H26" s="53">
        <f>H10*43560/86400/30</f>
        <v>-1.8428131944444421</v>
      </c>
      <c r="I26" s="52"/>
      <c r="J26" s="57">
        <f>J10*43560/86400/30</f>
        <v>-6.8919163194444399</v>
      </c>
      <c r="K26" s="58">
        <f>K10*43560/86400/30</f>
        <v>18.449250925925927</v>
      </c>
      <c r="L26" s="55"/>
      <c r="M26" s="55">
        <f>M10*43560/86400/30</f>
        <v>15.356608564814815</v>
      </c>
      <c r="N26" s="54">
        <f>N10*43560/86400/30</f>
        <v>15.007067013888891</v>
      </c>
      <c r="O26" s="53">
        <f>O10*43560/86400/30</f>
        <v>-0.3495415509259242</v>
      </c>
      <c r="P26" s="52"/>
      <c r="Q26" s="57">
        <f>Q10*43560/86400/30</f>
        <v>-3.4421839120370388</v>
      </c>
      <c r="R26" s="56">
        <f>R10*43560/86400/30</f>
        <v>21.570224652777775</v>
      </c>
      <c r="S26" s="55"/>
      <c r="T26" s="55">
        <f>T10*43560/86400/30</f>
        <v>14.975850694444448</v>
      </c>
      <c r="U26" s="54">
        <f>U10*43560/86400/30</f>
        <v>12.751341319444442</v>
      </c>
      <c r="V26" s="53">
        <f>V10*43560/86400/30</f>
        <v>-2.2245093750000029</v>
      </c>
      <c r="W26" s="52"/>
      <c r="X26" s="51">
        <f>X10*43560/86400/30</f>
        <v>-8.8188833333333321</v>
      </c>
    </row>
    <row r="27" spans="1:24" x14ac:dyDescent="0.2">
      <c r="A27" s="73" t="s">
        <v>18</v>
      </c>
      <c r="B27" s="72"/>
      <c r="C27" s="71">
        <v>10</v>
      </c>
      <c r="D27" s="70">
        <f>D11*43560/86400/31</f>
        <v>55.865488575268813</v>
      </c>
      <c r="E27" s="67"/>
      <c r="F27" s="67">
        <f>F11*43560/86400/31</f>
        <v>18.913405913978497</v>
      </c>
      <c r="G27" s="66">
        <f>G11*43560/86400/31</f>
        <v>32.98587668010753</v>
      </c>
      <c r="H27" s="65">
        <f>H11*43560/86400/31</f>
        <v>14.072470766129033</v>
      </c>
      <c r="I27" s="64"/>
      <c r="J27" s="69">
        <f>J11*43560/86400/31</f>
        <v>-22.879611895161286</v>
      </c>
      <c r="K27" s="70">
        <f>K11*43560/86400/31</f>
        <v>56.242691980286743</v>
      </c>
      <c r="L27" s="67"/>
      <c r="M27" s="67">
        <f>M11*43560/86400/31</f>
        <v>16.874810707885302</v>
      </c>
      <c r="N27" s="66">
        <f>N11*43560/86400/31</f>
        <v>28.265629816308245</v>
      </c>
      <c r="O27" s="65">
        <f>O11*43560/86400/31</f>
        <v>11.390819108422944</v>
      </c>
      <c r="P27" s="64"/>
      <c r="Q27" s="69">
        <f>Q11*43560/86400/31</f>
        <v>-27.977062163978506</v>
      </c>
      <c r="R27" s="68">
        <f>R11*43560/86400/31</f>
        <v>50.529453629032268</v>
      </c>
      <c r="S27" s="67"/>
      <c r="T27" s="67">
        <f>T11*43560/86400/31</f>
        <v>14.266290322580645</v>
      </c>
      <c r="U27" s="66">
        <f>U11*43560/86400/31</f>
        <v>23.17385819892473</v>
      </c>
      <c r="V27" s="65">
        <f>V11*43560/86400/31</f>
        <v>8.9075678763440855</v>
      </c>
      <c r="W27" s="64"/>
      <c r="X27" s="63">
        <f>X11*43560/86400/31</f>
        <v>-27.355595430107531</v>
      </c>
    </row>
    <row r="28" spans="1:24" x14ac:dyDescent="0.2">
      <c r="A28" s="73" t="s">
        <v>17</v>
      </c>
      <c r="B28" s="72"/>
      <c r="C28" s="71">
        <v>9</v>
      </c>
      <c r="D28" s="70">
        <f>D12*43560/86400/30</f>
        <v>103.55482500000001</v>
      </c>
      <c r="E28" s="67"/>
      <c r="F28" s="67">
        <f>F12*43560/86400/30</f>
        <v>43.080831597222215</v>
      </c>
      <c r="G28" s="66">
        <f>G12*43560/86400/30</f>
        <v>58.093780555555554</v>
      </c>
      <c r="H28" s="65">
        <f>H12*43560/86400/30</f>
        <v>15.012948958333332</v>
      </c>
      <c r="I28" s="64"/>
      <c r="J28" s="69">
        <f>J12*43560/86400/30</f>
        <v>-45.461044444444461</v>
      </c>
      <c r="K28" s="70">
        <f>K12*43560/86400/30</f>
        <v>71.676394675925906</v>
      </c>
      <c r="L28" s="67"/>
      <c r="M28" s="67">
        <f>M12*43560/86400/30</f>
        <v>16.136442361111111</v>
      </c>
      <c r="N28" s="66">
        <f>N12*43560/86400/30</f>
        <v>33.093822106481483</v>
      </c>
      <c r="O28" s="65">
        <f>O12*43560/86400/30</f>
        <v>16.957379745370371</v>
      </c>
      <c r="P28" s="64"/>
      <c r="Q28" s="69">
        <f>Q12*43560/86400/30</f>
        <v>-38.58257256944443</v>
      </c>
      <c r="R28" s="68">
        <f>R12*43560/86400/30</f>
        <v>41.702607986111111</v>
      </c>
      <c r="S28" s="67"/>
      <c r="T28" s="67">
        <f>T12*43560/86400/30</f>
        <v>12.424137152777778</v>
      </c>
      <c r="U28" s="66">
        <f>U12*43560/86400/30</f>
        <v>16.358569791666664</v>
      </c>
      <c r="V28" s="65">
        <f>V12*43560/86400/30</f>
        <v>3.9344326388888868</v>
      </c>
      <c r="W28" s="64"/>
      <c r="X28" s="63">
        <f>X12*43560/86400/30</f>
        <v>-25.344038194444447</v>
      </c>
    </row>
    <row r="29" spans="1:24" x14ac:dyDescent="0.2">
      <c r="A29" s="73" t="s">
        <v>16</v>
      </c>
      <c r="B29" s="72"/>
      <c r="C29" s="71">
        <v>4</v>
      </c>
      <c r="D29" s="70">
        <f>D13*43560/86400/31</f>
        <v>83.319721774193525</v>
      </c>
      <c r="E29" s="67"/>
      <c r="F29" s="67">
        <f t="shared" ref="F29:H30" si="6">F13*43560/86400/31</f>
        <v>38.644496975806447</v>
      </c>
      <c r="G29" s="66">
        <f t="shared" si="6"/>
        <v>44.371708333333331</v>
      </c>
      <c r="H29" s="65">
        <f t="shared" si="6"/>
        <v>5.7272113575268842</v>
      </c>
      <c r="I29" s="64"/>
      <c r="J29" s="69">
        <f>J13*43560/86400/31</f>
        <v>-38.948013440860208</v>
      </c>
      <c r="K29" s="70">
        <f>K13*43560/86400/31</f>
        <v>51.53109184587813</v>
      </c>
      <c r="L29" s="67"/>
      <c r="M29" s="67">
        <f t="shared" ref="M29:O30" si="7">M13*43560/86400/31</f>
        <v>13.250164090501793</v>
      </c>
      <c r="N29" s="66">
        <f t="shared" si="7"/>
        <v>22.498071572580649</v>
      </c>
      <c r="O29" s="65">
        <f t="shared" si="7"/>
        <v>9.2479074820788547</v>
      </c>
      <c r="P29" s="64"/>
      <c r="Q29" s="69">
        <f>Q13*43560/86400/31</f>
        <v>-29.033020273297474</v>
      </c>
      <c r="R29" s="68">
        <f>R13*43560/86400/31</f>
        <v>22.570443884408608</v>
      </c>
      <c r="S29" s="67"/>
      <c r="T29" s="67">
        <f t="shared" ref="T29:V30" si="8">T13*43560/86400/31</f>
        <v>10.181076612903224</v>
      </c>
      <c r="U29" s="66">
        <f t="shared" si="8"/>
        <v>13.580908266129033</v>
      </c>
      <c r="V29" s="65">
        <f t="shared" si="8"/>
        <v>3.399831653225807</v>
      </c>
      <c r="W29" s="64"/>
      <c r="X29" s="63">
        <f>X13*43560/86400/31</f>
        <v>-8.9895356182795734</v>
      </c>
    </row>
    <row r="30" spans="1:24" x14ac:dyDescent="0.2">
      <c r="A30" s="73" t="s">
        <v>15</v>
      </c>
      <c r="B30" s="72"/>
      <c r="C30" s="71">
        <v>4</v>
      </c>
      <c r="D30" s="70">
        <f>D14*43560/86400/31</f>
        <v>38.407741935483877</v>
      </c>
      <c r="E30" s="67"/>
      <c r="F30" s="67">
        <f t="shared" si="6"/>
        <v>24.994387768817205</v>
      </c>
      <c r="G30" s="66">
        <f t="shared" si="6"/>
        <v>17.412168346774191</v>
      </c>
      <c r="H30" s="65">
        <f t="shared" si="6"/>
        <v>-7.5822194220430124</v>
      </c>
      <c r="I30" s="64"/>
      <c r="J30" s="69">
        <f>J14*43560/86400/31</f>
        <v>-20.995573588709679</v>
      </c>
      <c r="K30" s="70">
        <f>K14*43560/86400/31</f>
        <v>27.584977710573476</v>
      </c>
      <c r="L30" s="67"/>
      <c r="M30" s="67">
        <f t="shared" si="7"/>
        <v>19.773335349462368</v>
      </c>
      <c r="N30" s="66">
        <f t="shared" si="7"/>
        <v>15.75744455645161</v>
      </c>
      <c r="O30" s="65">
        <f t="shared" si="7"/>
        <v>-4.0158907930107564</v>
      </c>
      <c r="P30" s="64"/>
      <c r="Q30" s="69">
        <f>Q14*43560/86400/31</f>
        <v>-11.827533154121866</v>
      </c>
      <c r="R30" s="68">
        <f>R14*43560/86400/31</f>
        <v>16.984968413978496</v>
      </c>
      <c r="S30" s="67"/>
      <c r="T30" s="67">
        <f t="shared" si="8"/>
        <v>12.542772177419355</v>
      </c>
      <c r="U30" s="66">
        <f t="shared" si="8"/>
        <v>12.41912936827957</v>
      </c>
      <c r="V30" s="65">
        <f t="shared" si="8"/>
        <v>-0.12364280913978619</v>
      </c>
      <c r="W30" s="64"/>
      <c r="X30" s="63">
        <f>X14*43560/86400/31</f>
        <v>-4.565839045698926</v>
      </c>
    </row>
    <row r="31" spans="1:24" x14ac:dyDescent="0.2">
      <c r="A31" s="50" t="s">
        <v>14</v>
      </c>
      <c r="B31" s="49"/>
      <c r="C31" s="48">
        <v>4</v>
      </c>
      <c r="D31" s="47">
        <f>D15*43560/86400/30</f>
        <v>30.00455486111111</v>
      </c>
      <c r="E31" s="44"/>
      <c r="F31" s="44">
        <f>F15*43560/86400/30</f>
        <v>27.252813194444443</v>
      </c>
      <c r="G31" s="43">
        <f>G15*43560/86400/30</f>
        <v>20.126543402777777</v>
      </c>
      <c r="H31" s="42">
        <f>H15*43560/86400/30</f>
        <v>-7.1262697916666671</v>
      </c>
      <c r="I31" s="41"/>
      <c r="J31" s="46">
        <f>J15*43560/86400/30</f>
        <v>-9.8780114583333347</v>
      </c>
      <c r="K31" s="47">
        <f>K15*43560/86400/30</f>
        <v>23.60068587962963</v>
      </c>
      <c r="L31" s="44"/>
      <c r="M31" s="44">
        <f>M15*43560/86400/30</f>
        <v>20.537257175925923</v>
      </c>
      <c r="N31" s="43">
        <f>N15*43560/86400/30</f>
        <v>19.537592708333332</v>
      </c>
      <c r="O31" s="42">
        <f>O15*43560/86400/30</f>
        <v>-0.99966446759259175</v>
      </c>
      <c r="P31" s="41"/>
      <c r="Q31" s="46">
        <f>Q15*43560/86400/30</f>
        <v>-4.0630931712962992</v>
      </c>
      <c r="R31" s="45">
        <f>R15*43560/86400/30</f>
        <v>15.195625347222222</v>
      </c>
      <c r="S31" s="44"/>
      <c r="T31" s="44">
        <f>T15*43560/86400/30</f>
        <v>13.816393402777779</v>
      </c>
      <c r="U31" s="43">
        <f>U15*43560/86400/30</f>
        <v>15.826673958333334</v>
      </c>
      <c r="V31" s="42">
        <f>V15*43560/86400/30</f>
        <v>2.0102805555555538</v>
      </c>
      <c r="W31" s="41"/>
      <c r="X31" s="40">
        <f>X15*43560/86400/30</f>
        <v>0.63104861111111032</v>
      </c>
    </row>
    <row r="32" spans="1:24" x14ac:dyDescent="0.2">
      <c r="A32" s="62" t="s">
        <v>13</v>
      </c>
      <c r="B32" s="27"/>
      <c r="C32" s="26">
        <v>4</v>
      </c>
      <c r="D32" s="25">
        <f>D16*43560/86400/31</f>
        <v>25.580034274193547</v>
      </c>
      <c r="E32" s="22"/>
      <c r="F32" s="22">
        <f>F16*43560/86400/31</f>
        <v>31.300943548387096</v>
      </c>
      <c r="G32" s="21">
        <f>G16*43560/86400/31</f>
        <v>21.359264784946237</v>
      </c>
      <c r="H32" s="20">
        <f>H16*43560/86400/31</f>
        <v>-9.9416787634408639</v>
      </c>
      <c r="I32" s="19"/>
      <c r="J32" s="24">
        <f>J16*43560/86400/31</f>
        <v>-4.2207694892473135</v>
      </c>
      <c r="K32" s="25">
        <f>K16*43560/86400/31</f>
        <v>21.614167114695341</v>
      </c>
      <c r="L32" s="22"/>
      <c r="M32" s="22">
        <f>M16*43560/86400/31</f>
        <v>24.108165770609315</v>
      </c>
      <c r="N32" s="21">
        <f>N16*43560/86400/31</f>
        <v>20.967410730286741</v>
      </c>
      <c r="O32" s="20">
        <f>O16*43560/86400/31</f>
        <v>-3.1407550403225781</v>
      </c>
      <c r="P32" s="19"/>
      <c r="Q32" s="24">
        <f>Q16*43560/86400/31</f>
        <v>-0.64675638440860095</v>
      </c>
      <c r="R32" s="23">
        <f>R16*43560/86400/31</f>
        <v>15.468280577956991</v>
      </c>
      <c r="S32" s="22"/>
      <c r="T32" s="22">
        <f>T16*43560/86400/31</f>
        <v>17.768703629032256</v>
      </c>
      <c r="U32" s="21">
        <f>U16*43560/86400/31</f>
        <v>17.068887768817209</v>
      </c>
      <c r="V32" s="20">
        <f>V16*43560/86400/31</f>
        <v>-0.6998158602150496</v>
      </c>
      <c r="W32" s="19"/>
      <c r="X32" s="18">
        <f>X16*43560/86400/31</f>
        <v>1.6006071908602153</v>
      </c>
    </row>
    <row r="33" spans="1:24" x14ac:dyDescent="0.2">
      <c r="A33" s="61" t="s">
        <v>12</v>
      </c>
      <c r="B33" s="60"/>
      <c r="C33" s="59">
        <v>4</v>
      </c>
      <c r="D33" s="58">
        <f>D17*43560/86400/30</f>
        <v>24.057110763888886</v>
      </c>
      <c r="E33" s="55"/>
      <c r="F33" s="55">
        <f>F17*43560/86400/30</f>
        <v>29.236540972222222</v>
      </c>
      <c r="G33" s="54">
        <f>G17*43560/86400/30</f>
        <v>21.368179861111109</v>
      </c>
      <c r="H33" s="53">
        <f>H17*43560/86400/30</f>
        <v>-7.8683611111111125</v>
      </c>
      <c r="I33" s="52"/>
      <c r="J33" s="57">
        <f>J17*43560/86400/30</f>
        <v>-2.6889309027777784</v>
      </c>
      <c r="K33" s="58">
        <f>K17*43560/86400/30</f>
        <v>19.666799421296297</v>
      </c>
      <c r="L33" s="55"/>
      <c r="M33" s="55">
        <f>M17*43560/86400/30</f>
        <v>22.164048958333336</v>
      </c>
      <c r="N33" s="54">
        <f>N17*43560/86400/30</f>
        <v>19.992126967592593</v>
      </c>
      <c r="O33" s="53">
        <f>O17*43560/86400/30</f>
        <v>-2.171921990740739</v>
      </c>
      <c r="P33" s="52"/>
      <c r="Q33" s="57">
        <f>Q17*43560/86400/30</f>
        <v>0.32532754629629657</v>
      </c>
      <c r="R33" s="56">
        <f>R17*43560/86400/30</f>
        <v>14.542351388888891</v>
      </c>
      <c r="S33" s="55"/>
      <c r="T33" s="55">
        <f>T17*43560/86400/30</f>
        <v>17.449712499999997</v>
      </c>
      <c r="U33" s="54">
        <f>U17*43560/86400/30</f>
        <v>16.64312986111111</v>
      </c>
      <c r="V33" s="53">
        <f>V17*43560/86400/30</f>
        <v>-0.80658263888888893</v>
      </c>
      <c r="W33" s="52"/>
      <c r="X33" s="51">
        <f>X17*43560/86400/30</f>
        <v>2.1007784722222205</v>
      </c>
    </row>
    <row r="34" spans="1:24" ht="13.5" thickBot="1" x14ac:dyDescent="0.25">
      <c r="A34" s="50" t="s">
        <v>11</v>
      </c>
      <c r="B34" s="49"/>
      <c r="C34" s="48">
        <v>4</v>
      </c>
      <c r="D34" s="47">
        <f>D18*43560/86400/31</f>
        <v>19.254003024193548</v>
      </c>
      <c r="E34" s="44"/>
      <c r="F34" s="44">
        <f>F18*43560/86400/31</f>
        <v>24.244521169354837</v>
      </c>
      <c r="G34" s="43">
        <f>G18*43560/86400/31</f>
        <v>18.277180107526885</v>
      </c>
      <c r="H34" s="42">
        <f>H18*43560/86400/31</f>
        <v>-5.9673410618279545</v>
      </c>
      <c r="I34" s="41"/>
      <c r="J34" s="46">
        <f>J18*43560/86400/31</f>
        <v>-0.97682291666666299</v>
      </c>
      <c r="K34" s="47">
        <f>K18*43560/86400/31</f>
        <v>16.416710237455199</v>
      </c>
      <c r="L34" s="44"/>
      <c r="M34" s="44">
        <f>M18*43560/86400/31</f>
        <v>18.569135976702508</v>
      </c>
      <c r="N34" s="43">
        <f>N18*43560/86400/31</f>
        <v>16.575563396057348</v>
      </c>
      <c r="O34" s="42">
        <f>O18*43560/86400/31</f>
        <v>-1.9935725806451636</v>
      </c>
      <c r="P34" s="41"/>
      <c r="Q34" s="46">
        <f>Q18*43560/86400/31</f>
        <v>0.15885315860214749</v>
      </c>
      <c r="R34" s="45">
        <f>R18*43560/86400/31</f>
        <v>12.024090389784945</v>
      </c>
      <c r="S34" s="44"/>
      <c r="T34" s="44">
        <f>T18*43560/86400/31</f>
        <v>14.965089717741938</v>
      </c>
      <c r="U34" s="43">
        <f>U18*43560/86400/31</f>
        <v>14.553421370967744</v>
      </c>
      <c r="V34" s="42">
        <f>V18*43560/86400/31</f>
        <v>-0.41166834677419356</v>
      </c>
      <c r="W34" s="41"/>
      <c r="X34" s="40">
        <f>X18*43560/86400/31</f>
        <v>2.5293309811827962</v>
      </c>
    </row>
    <row r="35" spans="1:24" x14ac:dyDescent="0.2">
      <c r="A35" s="39" t="s">
        <v>10</v>
      </c>
      <c r="B35" s="38"/>
      <c r="C35" s="37">
        <f>AVERAGE(C23:C34)</f>
        <v>5.5</v>
      </c>
      <c r="D35" s="36">
        <f>D19*43560/86400/365</f>
        <v>36.851720633561648</v>
      </c>
      <c r="E35" s="33"/>
      <c r="F35" s="33">
        <f>F19*43560/86400/365</f>
        <v>25.099426426940639</v>
      </c>
      <c r="G35" s="32">
        <f>G19*43560/86400/365</f>
        <v>24.026704794520544</v>
      </c>
      <c r="H35" s="31">
        <f>H19*43560/86400/365</f>
        <v>-1.072721632420091</v>
      </c>
      <c r="I35" s="30"/>
      <c r="J35" s="35">
        <f>J19*43560/86400/365</f>
        <v>-12.825015839041093</v>
      </c>
      <c r="K35" s="36">
        <f>K19*43560/86400/365</f>
        <v>28.792180213089807</v>
      </c>
      <c r="L35" s="33"/>
      <c r="M35" s="33">
        <f>M19*43560/86400/365</f>
        <v>17.761614402587519</v>
      </c>
      <c r="N35" s="32">
        <f>N19*43560/86400/365</f>
        <v>19.475077768264839</v>
      </c>
      <c r="O35" s="31">
        <f>O19*43560/86400/365</f>
        <v>1.7134633656773217</v>
      </c>
      <c r="P35" s="30"/>
      <c r="Q35" s="35">
        <f>Q19*43560/86400/365</f>
        <v>-9.3171024448249611</v>
      </c>
      <c r="R35" s="34">
        <f>R19*43560/86400/365</f>
        <v>20.466024257990863</v>
      </c>
      <c r="S35" s="33"/>
      <c r="T35" s="33">
        <f>T19*43560/86400/365</f>
        <v>14.168758133561644</v>
      </c>
      <c r="U35" s="32">
        <f>U19*43560/86400/365</f>
        <v>15.049520034246573</v>
      </c>
      <c r="V35" s="31">
        <f>V19*43560/86400/365</f>
        <v>0.8807619006849311</v>
      </c>
      <c r="W35" s="30"/>
      <c r="X35" s="29">
        <f>X19*43560/86400/365</f>
        <v>-5.416504223744294</v>
      </c>
    </row>
    <row r="36" spans="1:24" x14ac:dyDescent="0.2">
      <c r="A36" s="28" t="s">
        <v>9</v>
      </c>
      <c r="B36" s="27"/>
      <c r="C36" s="26">
        <f>AVERAGE(C26:C31)</f>
        <v>6.5</v>
      </c>
      <c r="D36" s="25">
        <f>D20*43560/86400/183</f>
        <v>55.428372609289617</v>
      </c>
      <c r="E36" s="22"/>
      <c r="F36" s="22">
        <f>F20*43560/86400/183</f>
        <v>28.135991974043712</v>
      </c>
      <c r="G36" s="21">
        <f>G20*43560/86400/183</f>
        <v>31.196414503642977</v>
      </c>
      <c r="H36" s="20">
        <f>H20*43560/86400/183</f>
        <v>3.060422529599272</v>
      </c>
      <c r="I36" s="19"/>
      <c r="J36" s="24">
        <f>J20*43560/86400/183</f>
        <v>-24.231958105646633</v>
      </c>
      <c r="K36" s="25">
        <f>K20*43560/86400/183</f>
        <v>41.573287169854282</v>
      </c>
      <c r="L36" s="22"/>
      <c r="M36" s="22">
        <f>M20*43560/86400/183</f>
        <v>16.982277910595016</v>
      </c>
      <c r="N36" s="21">
        <f>N20*43560/86400/183</f>
        <v>22.356885132058288</v>
      </c>
      <c r="O36" s="20">
        <f>O20*43560/86400/183</f>
        <v>5.3746072214632665</v>
      </c>
      <c r="P36" s="19"/>
      <c r="Q36" s="24">
        <f>Q20*43560/86400/183</f>
        <v>-19.216402037795991</v>
      </c>
      <c r="R36" s="23">
        <f>R20*43560/86400/183</f>
        <v>28.123959471766845</v>
      </c>
      <c r="S36" s="22"/>
      <c r="T36" s="22">
        <f>T20*43560/86400/183</f>
        <v>13.022872950819673</v>
      </c>
      <c r="U36" s="21">
        <f>U20*43560/86400/183</f>
        <v>15.696657502276862</v>
      </c>
      <c r="V36" s="20">
        <f>V20*43560/86400/183</f>
        <v>2.6737845514571932</v>
      </c>
      <c r="W36" s="19"/>
      <c r="X36" s="18">
        <f>X20*43560/86400/183</f>
        <v>-12.427301969489983</v>
      </c>
    </row>
    <row r="37" spans="1:24" ht="13.5" thickBot="1" x14ac:dyDescent="0.25">
      <c r="A37" s="17" t="s">
        <v>8</v>
      </c>
      <c r="B37" s="16"/>
      <c r="C37" s="15">
        <f>AVERAGE(C32:C34,C23:C25)</f>
        <v>4.5</v>
      </c>
      <c r="D37" s="14">
        <f>D21*43560/86400/182</f>
        <v>18.172999141483515</v>
      </c>
      <c r="E37" s="11"/>
      <c r="F37" s="11">
        <f>F21*43560/86400/182</f>
        <v>22.04617645375458</v>
      </c>
      <c r="G37" s="10">
        <f>G21*43560/86400/182</f>
        <v>16.817601076007325</v>
      </c>
      <c r="H37" s="9">
        <f>H21*43560/86400/182</f>
        <v>-5.2285753777472523</v>
      </c>
      <c r="I37" s="8"/>
      <c r="J37" s="13">
        <f>J21*43560/86400/182</f>
        <v>-1.3553980654761899</v>
      </c>
      <c r="K37" s="14">
        <f>K21*43560/86400/182</f>
        <v>15.940847393925518</v>
      </c>
      <c r="L37" s="11"/>
      <c r="M37" s="11">
        <f>M21*43560/86400/182</f>
        <v>18.545232963217337</v>
      </c>
      <c r="N37" s="10">
        <f>N21*43560/86400/182</f>
        <v>16.577436298076922</v>
      </c>
      <c r="O37" s="9">
        <f>O21*43560/86400/182</f>
        <v>-1.9677966651404151</v>
      </c>
      <c r="P37" s="8"/>
      <c r="Q37" s="13">
        <f>Q21*43560/86400/182</f>
        <v>0.63658890415140301</v>
      </c>
      <c r="R37" s="12">
        <f>R21*43560/86400/182</f>
        <v>12.766012477106225</v>
      </c>
      <c r="S37" s="11"/>
      <c r="T37" s="11">
        <f>T21*43560/86400/182</f>
        <v>15.320939388736265</v>
      </c>
      <c r="U37" s="10">
        <f>U21*43560/86400/182</f>
        <v>14.398826865842491</v>
      </c>
      <c r="V37" s="9">
        <f>V21*43560/86400/182</f>
        <v>-0.92211252289377221</v>
      </c>
      <c r="W37" s="8"/>
      <c r="X37" s="7">
        <f>X21*43560/86400/182</f>
        <v>1.6328143887362641</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'999426'!$A$1</f>
        <v>&lt;SITE CATEGORY: PRIMARY/SECONDARY&gt;</v>
      </c>
      <c r="C1" s="129"/>
      <c r="D1" s="129"/>
      <c r="E1" s="129"/>
      <c r="F1" s="129"/>
      <c r="G1" s="129"/>
      <c r="H1" s="129"/>
      <c r="I1" s="129"/>
      <c r="J1" s="129"/>
      <c r="K1" s="129"/>
      <c r="L1" s="129"/>
      <c r="M1" s="129"/>
      <c r="N1" s="129"/>
      <c r="O1" s="129"/>
    </row>
    <row r="2" spans="2:15" ht="23.25" x14ac:dyDescent="0.35">
      <c r="B2" s="130" t="str">
        <f>'999426'!A2</f>
        <v>HYDROSS MODEL NODE — Mud Creek above West Miller Coulee (#999426)</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N19" sqref="N19:N21"/>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158</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157</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f>B23/43560*86400*31</f>
        <v>1291.2396694214876</v>
      </c>
      <c r="C7" s="93">
        <f>C23/43560*86400*31</f>
        <v>1844.6280991735537</v>
      </c>
      <c r="D7" s="92">
        <v>3323.5425</v>
      </c>
      <c r="E7" s="89">
        <v>3920.3284549999989</v>
      </c>
      <c r="F7" s="89">
        <v>2474.915</v>
      </c>
      <c r="G7" s="88">
        <v>3465.4700000000003</v>
      </c>
      <c r="H7" s="87">
        <f t="shared" ref="H7:H18" si="0">G7-F7</f>
        <v>990.55500000000029</v>
      </c>
      <c r="I7" s="86">
        <f t="shared" ref="I7:I18" si="1">G7-E7</f>
        <v>-454.85845499999868</v>
      </c>
      <c r="J7" s="91">
        <f t="shared" ref="J7:J18" si="2">G7-D7</f>
        <v>141.92750000000024</v>
      </c>
      <c r="K7" s="92">
        <v>2767.0175000000004</v>
      </c>
      <c r="L7" s="89">
        <v>2922.9135181818183</v>
      </c>
      <c r="M7" s="89">
        <v>2811.06</v>
      </c>
      <c r="N7" s="88">
        <v>3478.9516666666664</v>
      </c>
      <c r="O7" s="87">
        <f t="shared" ref="O7:O18" si="3">N7-M7</f>
        <v>667.89166666666642</v>
      </c>
      <c r="P7" s="86">
        <f t="shared" ref="P7:P18" si="4">N7-L7</f>
        <v>556.03814848484808</v>
      </c>
      <c r="Q7" s="91">
        <f t="shared" ref="Q7:Q18" si="5">N7-K7</f>
        <v>711.93416666666599</v>
      </c>
      <c r="R7" s="90">
        <v>2666.61</v>
      </c>
      <c r="S7" s="89">
        <v>2725.8167053333332</v>
      </c>
      <c r="T7" s="89">
        <v>4110.7</v>
      </c>
      <c r="U7" s="88">
        <v>3249.3974999999996</v>
      </c>
      <c r="V7" s="87">
        <f t="shared" ref="V7:V18" si="6">U7-T7</f>
        <v>-861.30250000000024</v>
      </c>
      <c r="W7" s="86">
        <f t="shared" ref="W7:W18" si="7">U7-S7</f>
        <v>523.58079466666641</v>
      </c>
      <c r="X7" s="85">
        <f t="shared" ref="X7:X18" si="8">U7-R7</f>
        <v>582.78749999999945</v>
      </c>
    </row>
    <row r="8" spans="1:25" x14ac:dyDescent="0.2">
      <c r="A8" s="73" t="s">
        <v>21</v>
      </c>
      <c r="B8" s="72">
        <f>B24/43560*86400*28</f>
        <v>1166.2809917355371</v>
      </c>
      <c r="C8" s="71">
        <f>C24/43560*86400*28</f>
        <v>1666.1157024793388</v>
      </c>
      <c r="D8" s="70">
        <v>2648.0299999999997</v>
      </c>
      <c r="E8" s="67">
        <v>4360.7249106666668</v>
      </c>
      <c r="F8" s="67">
        <v>4069.2350000000001</v>
      </c>
      <c r="G8" s="66">
        <v>2717.06</v>
      </c>
      <c r="H8" s="65">
        <f t="shared" si="0"/>
        <v>-1352.1750000000002</v>
      </c>
      <c r="I8" s="64">
        <f t="shared" si="1"/>
        <v>-1643.6649106666669</v>
      </c>
      <c r="J8" s="69">
        <f t="shared" si="2"/>
        <v>69.0300000000002</v>
      </c>
      <c r="K8" s="70">
        <v>2477.2550000000006</v>
      </c>
      <c r="L8" s="67">
        <v>2446.6102449999998</v>
      </c>
      <c r="M8" s="67">
        <v>2397.7616666666672</v>
      </c>
      <c r="N8" s="66">
        <v>3078.4308333333333</v>
      </c>
      <c r="O8" s="65">
        <f t="shared" si="3"/>
        <v>680.66916666666611</v>
      </c>
      <c r="P8" s="64">
        <f t="shared" si="4"/>
        <v>631.82058833333349</v>
      </c>
      <c r="Q8" s="69">
        <f t="shared" si="5"/>
        <v>601.17583333333278</v>
      </c>
      <c r="R8" s="68">
        <v>2304.4050000000002</v>
      </c>
      <c r="S8" s="67">
        <v>2159.866598666667</v>
      </c>
      <c r="T8" s="67">
        <v>1967.6075000000001</v>
      </c>
      <c r="U8" s="66">
        <v>2788.6675</v>
      </c>
      <c r="V8" s="65">
        <f t="shared" si="6"/>
        <v>821.06</v>
      </c>
      <c r="W8" s="64">
        <f t="shared" si="7"/>
        <v>628.80090133333306</v>
      </c>
      <c r="X8" s="63">
        <f t="shared" si="8"/>
        <v>484.26249999999982</v>
      </c>
    </row>
    <row r="9" spans="1:25" x14ac:dyDescent="0.2">
      <c r="A9" s="84" t="s">
        <v>20</v>
      </c>
      <c r="B9" s="83">
        <f>B25/43560*86400*31</f>
        <v>1291.2396694214876</v>
      </c>
      <c r="C9" s="82">
        <f>C25/43560*86400*31</f>
        <v>1844.6280991735537</v>
      </c>
      <c r="D9" s="81">
        <v>2886.78</v>
      </c>
      <c r="E9" s="78">
        <v>4543.4024976666669</v>
      </c>
      <c r="F9" s="78">
        <v>2012.9824999999998</v>
      </c>
      <c r="G9" s="77">
        <v>2840.3074999999999</v>
      </c>
      <c r="H9" s="76">
        <f t="shared" si="0"/>
        <v>827.32500000000005</v>
      </c>
      <c r="I9" s="75">
        <f t="shared" si="1"/>
        <v>-1703.094997666667</v>
      </c>
      <c r="J9" s="80">
        <f t="shared" si="2"/>
        <v>-46.472500000000309</v>
      </c>
      <c r="K9" s="81">
        <v>2645.08</v>
      </c>
      <c r="L9" s="78">
        <v>2987.2500723636363</v>
      </c>
      <c r="M9" s="78">
        <v>2580.9391666666666</v>
      </c>
      <c r="N9" s="77">
        <v>3041.2466666666664</v>
      </c>
      <c r="O9" s="76">
        <f t="shared" si="3"/>
        <v>460.30749999999989</v>
      </c>
      <c r="P9" s="75">
        <f t="shared" si="4"/>
        <v>53.996594303030179</v>
      </c>
      <c r="Q9" s="80">
        <f t="shared" si="5"/>
        <v>396.16666666666652</v>
      </c>
      <c r="R9" s="79">
        <v>2525.0500000000002</v>
      </c>
      <c r="S9" s="78">
        <v>2150.2798270000008</v>
      </c>
      <c r="T9" s="78">
        <v>2835.1424999999999</v>
      </c>
      <c r="U9" s="77">
        <v>2872.4825000000001</v>
      </c>
      <c r="V9" s="76">
        <f t="shared" si="6"/>
        <v>37.340000000000146</v>
      </c>
      <c r="W9" s="75">
        <f t="shared" si="7"/>
        <v>722.20267299999932</v>
      </c>
      <c r="X9" s="74">
        <f t="shared" si="8"/>
        <v>347.43249999999989</v>
      </c>
    </row>
    <row r="10" spans="1:25" x14ac:dyDescent="0.2">
      <c r="A10" s="61" t="s">
        <v>19</v>
      </c>
      <c r="B10" s="60">
        <f>B26/43560*86400*30</f>
        <v>1249.5867768595042</v>
      </c>
      <c r="C10" s="59">
        <f>C26/43560*86400*30</f>
        <v>2082.6446280991731</v>
      </c>
      <c r="D10" s="58">
        <v>5010.7150000000001</v>
      </c>
      <c r="E10" s="55">
        <v>4699.6999336666659</v>
      </c>
      <c r="F10" s="55">
        <v>2638.47</v>
      </c>
      <c r="G10" s="54">
        <v>2981.5550000000003</v>
      </c>
      <c r="H10" s="53">
        <f t="shared" si="0"/>
        <v>343.08500000000049</v>
      </c>
      <c r="I10" s="52">
        <f t="shared" si="1"/>
        <v>-1718.1449336666656</v>
      </c>
      <c r="J10" s="57">
        <f t="shared" si="2"/>
        <v>-2029.1599999999999</v>
      </c>
      <c r="K10" s="58">
        <v>4296.315833333334</v>
      </c>
      <c r="L10" s="55">
        <v>2788.089849663636</v>
      </c>
      <c r="M10" s="55">
        <v>2347.3616666666671</v>
      </c>
      <c r="N10" s="54">
        <v>3313.5708333333332</v>
      </c>
      <c r="O10" s="53">
        <f t="shared" si="3"/>
        <v>966.20916666666608</v>
      </c>
      <c r="P10" s="52">
        <f t="shared" si="4"/>
        <v>525.48098366969725</v>
      </c>
      <c r="Q10" s="57">
        <f t="shared" si="5"/>
        <v>-982.7450000000008</v>
      </c>
      <c r="R10" s="56">
        <v>5285.3825000000006</v>
      </c>
      <c r="S10" s="55">
        <v>2632.6597310000002</v>
      </c>
      <c r="T10" s="55">
        <v>3453.0774999999994</v>
      </c>
      <c r="U10" s="54">
        <v>3585.8175000000001</v>
      </c>
      <c r="V10" s="53">
        <f t="shared" si="6"/>
        <v>132.74000000000069</v>
      </c>
      <c r="W10" s="52">
        <f t="shared" si="7"/>
        <v>953.15776899999992</v>
      </c>
      <c r="X10" s="51">
        <f t="shared" si="8"/>
        <v>-1699.5650000000005</v>
      </c>
    </row>
    <row r="11" spans="1:25" x14ac:dyDescent="0.2">
      <c r="A11" s="73" t="s">
        <v>18</v>
      </c>
      <c r="B11" s="72">
        <f>B27/43560*86400*31</f>
        <v>1291.2396694214876</v>
      </c>
      <c r="C11" s="71">
        <f>C27/43560*86400*31</f>
        <v>3074.3801652892557</v>
      </c>
      <c r="D11" s="70">
        <v>12436.487499999999</v>
      </c>
      <c r="E11" s="67">
        <v>6192.5916870000001</v>
      </c>
      <c r="F11" s="67">
        <v>2094.0775000000003</v>
      </c>
      <c r="G11" s="66">
        <v>6156.8300000000008</v>
      </c>
      <c r="H11" s="65">
        <f t="shared" si="0"/>
        <v>4062.7525000000005</v>
      </c>
      <c r="I11" s="64">
        <f t="shared" si="1"/>
        <v>-35.761686999999256</v>
      </c>
      <c r="J11" s="69">
        <f t="shared" si="2"/>
        <v>-6279.6574999999984</v>
      </c>
      <c r="K11" s="70">
        <v>12592.741666666663</v>
      </c>
      <c r="L11" s="67">
        <v>1762.3924337999997</v>
      </c>
      <c r="M11" s="67">
        <v>1655.6341666666667</v>
      </c>
      <c r="N11" s="66">
        <v>6698.06</v>
      </c>
      <c r="O11" s="65">
        <f t="shared" si="3"/>
        <v>5042.4258333333337</v>
      </c>
      <c r="P11" s="64">
        <f t="shared" si="4"/>
        <v>4935.6675662000007</v>
      </c>
      <c r="Q11" s="69">
        <f t="shared" si="5"/>
        <v>-5894.6816666666627</v>
      </c>
      <c r="R11" s="68">
        <v>11463.084999999999</v>
      </c>
      <c r="S11" s="67">
        <v>1404.5612226666665</v>
      </c>
      <c r="T11" s="67">
        <v>2707.125</v>
      </c>
      <c r="U11" s="66">
        <v>5712.5499999999993</v>
      </c>
      <c r="V11" s="65">
        <f t="shared" si="6"/>
        <v>3005.4249999999993</v>
      </c>
      <c r="W11" s="64">
        <f t="shared" si="7"/>
        <v>4307.988777333333</v>
      </c>
      <c r="X11" s="63">
        <f t="shared" si="8"/>
        <v>-5750.5349999999999</v>
      </c>
    </row>
    <row r="12" spans="1:25" x14ac:dyDescent="0.2">
      <c r="A12" s="73" t="s">
        <v>17</v>
      </c>
      <c r="B12" s="72">
        <f>B28/43560*86400*30</f>
        <v>1249.5867768595042</v>
      </c>
      <c r="C12" s="71">
        <f>C28/43560*86400*30</f>
        <v>1785.1239669421489</v>
      </c>
      <c r="D12" s="70">
        <v>21900.485000000001</v>
      </c>
      <c r="E12" s="67">
        <v>9423.2015073333332</v>
      </c>
      <c r="F12" s="67">
        <v>5246.6224999999995</v>
      </c>
      <c r="G12" s="66">
        <v>11376.057500000001</v>
      </c>
      <c r="H12" s="65">
        <f t="shared" si="0"/>
        <v>6129.4350000000013</v>
      </c>
      <c r="I12" s="64">
        <f t="shared" si="1"/>
        <v>1952.8559926666676</v>
      </c>
      <c r="J12" s="69">
        <f t="shared" si="2"/>
        <v>-10524.4275</v>
      </c>
      <c r="K12" s="70">
        <v>16493.375833333332</v>
      </c>
      <c r="L12" s="67">
        <v>3734.4051898181829</v>
      </c>
      <c r="M12" s="67">
        <v>2511.9041666666667</v>
      </c>
      <c r="N12" s="66">
        <v>4341.0574999999999</v>
      </c>
      <c r="O12" s="65">
        <f t="shared" si="3"/>
        <v>1829.1533333333332</v>
      </c>
      <c r="P12" s="64">
        <f t="shared" si="4"/>
        <v>606.65231018181703</v>
      </c>
      <c r="Q12" s="69">
        <f t="shared" si="5"/>
        <v>-12152.318333333333</v>
      </c>
      <c r="R12" s="68">
        <v>9933.5450000000001</v>
      </c>
      <c r="S12" s="67">
        <v>1525.7380165333334</v>
      </c>
      <c r="T12" s="67">
        <v>2357.8024999999998</v>
      </c>
      <c r="U12" s="66">
        <v>2641.88</v>
      </c>
      <c r="V12" s="65">
        <f t="shared" si="6"/>
        <v>284.07750000000033</v>
      </c>
      <c r="W12" s="64">
        <f t="shared" si="7"/>
        <v>1116.1419834666667</v>
      </c>
      <c r="X12" s="63">
        <f t="shared" si="8"/>
        <v>-7291.665</v>
      </c>
    </row>
    <row r="13" spans="1:25" x14ac:dyDescent="0.2">
      <c r="A13" s="73" t="s">
        <v>16</v>
      </c>
      <c r="B13" s="72">
        <f>B29/43560*86400*31</f>
        <v>1291.2396694214876</v>
      </c>
      <c r="C13" s="71">
        <f>C29/43560*86400*31</f>
        <v>1291.2396694214876</v>
      </c>
      <c r="D13" s="70">
        <v>15854.112500000001</v>
      </c>
      <c r="E13" s="67">
        <v>5695.1374109999997</v>
      </c>
      <c r="F13" s="67">
        <v>2698.0124999999998</v>
      </c>
      <c r="G13" s="66">
        <v>7141.9249999999993</v>
      </c>
      <c r="H13" s="65">
        <f t="shared" si="0"/>
        <v>4443.9124999999995</v>
      </c>
      <c r="I13" s="64">
        <f t="shared" si="1"/>
        <v>1446.7875889999996</v>
      </c>
      <c r="J13" s="69">
        <f t="shared" si="2"/>
        <v>-8712.1875000000018</v>
      </c>
      <c r="K13" s="70">
        <v>9869.8533333333326</v>
      </c>
      <c r="L13" s="67">
        <v>2384.9874384090908</v>
      </c>
      <c r="M13" s="67">
        <v>1975.4908333333333</v>
      </c>
      <c r="N13" s="66">
        <v>1897.2608333333337</v>
      </c>
      <c r="O13" s="65">
        <f t="shared" si="3"/>
        <v>-78.229999999999563</v>
      </c>
      <c r="P13" s="64">
        <f t="shared" si="4"/>
        <v>-487.72660507575711</v>
      </c>
      <c r="Q13" s="69">
        <f t="shared" si="5"/>
        <v>-7972.5924999999988</v>
      </c>
      <c r="R13" s="68">
        <v>5032.432499999999</v>
      </c>
      <c r="S13" s="67">
        <v>1574.0156763333332</v>
      </c>
      <c r="T13" s="67">
        <v>2482.4575000000004</v>
      </c>
      <c r="U13" s="66">
        <v>1291.24</v>
      </c>
      <c r="V13" s="65">
        <f t="shared" si="6"/>
        <v>-1191.2175000000004</v>
      </c>
      <c r="W13" s="64">
        <f t="shared" si="7"/>
        <v>-282.77567633333319</v>
      </c>
      <c r="X13" s="63">
        <f t="shared" si="8"/>
        <v>-3741.1924999999992</v>
      </c>
    </row>
    <row r="14" spans="1:25" x14ac:dyDescent="0.2">
      <c r="A14" s="73" t="s">
        <v>15</v>
      </c>
      <c r="B14" s="72">
        <f>B30/43560*86400*31</f>
        <v>1291.2396694214876</v>
      </c>
      <c r="C14" s="71">
        <f>C30/43560*86400*31</f>
        <v>1291.2396694214876</v>
      </c>
      <c r="D14" s="70">
        <v>6403.8149999999996</v>
      </c>
      <c r="E14" s="67">
        <v>2797.0232783333327</v>
      </c>
      <c r="F14" s="67">
        <v>3058.1250000000005</v>
      </c>
      <c r="G14" s="66">
        <v>1539.6224999999999</v>
      </c>
      <c r="H14" s="65">
        <f t="shared" si="0"/>
        <v>-1518.5025000000005</v>
      </c>
      <c r="I14" s="64">
        <f t="shared" si="1"/>
        <v>-1257.4007783333327</v>
      </c>
      <c r="J14" s="69">
        <f t="shared" si="2"/>
        <v>-4864.1924999999992</v>
      </c>
      <c r="K14" s="70">
        <v>4667.7458333333334</v>
      </c>
      <c r="L14" s="67">
        <v>1602.7483429636363</v>
      </c>
      <c r="M14" s="67">
        <v>2660.1725000000001</v>
      </c>
      <c r="N14" s="66">
        <v>1372.0024999999998</v>
      </c>
      <c r="O14" s="65">
        <f t="shared" si="3"/>
        <v>-1288.1700000000003</v>
      </c>
      <c r="P14" s="64">
        <f t="shared" si="4"/>
        <v>-230.74584296363651</v>
      </c>
      <c r="Q14" s="69">
        <f t="shared" si="5"/>
        <v>-3295.7433333333338</v>
      </c>
      <c r="R14" s="68">
        <v>3224.2525000000005</v>
      </c>
      <c r="S14" s="67">
        <v>1467.2388746666666</v>
      </c>
      <c r="T14" s="67">
        <v>1841.0350000000001</v>
      </c>
      <c r="U14" s="66">
        <v>1291.24</v>
      </c>
      <c r="V14" s="65">
        <f t="shared" si="6"/>
        <v>-549.79500000000007</v>
      </c>
      <c r="W14" s="64">
        <f t="shared" si="7"/>
        <v>-175.99887466666655</v>
      </c>
      <c r="X14" s="63">
        <f t="shared" si="8"/>
        <v>-1933.0125000000005</v>
      </c>
    </row>
    <row r="15" spans="1:25" x14ac:dyDescent="0.2">
      <c r="A15" s="50" t="s">
        <v>14</v>
      </c>
      <c r="B15" s="49">
        <f>B31/43560*86400*30</f>
        <v>1249.5867768595042</v>
      </c>
      <c r="C15" s="48">
        <f>C31/43560*86400*30</f>
        <v>1249.5867768595042</v>
      </c>
      <c r="D15" s="47">
        <v>4329.7550000000001</v>
      </c>
      <c r="E15" s="44">
        <v>3733.6178123333339</v>
      </c>
      <c r="F15" s="44">
        <v>4763.3425000000007</v>
      </c>
      <c r="G15" s="43">
        <v>2405.7625000000003</v>
      </c>
      <c r="H15" s="42">
        <f t="shared" si="0"/>
        <v>-2357.5800000000004</v>
      </c>
      <c r="I15" s="41">
        <f t="shared" si="1"/>
        <v>-1327.8553123333336</v>
      </c>
      <c r="J15" s="46">
        <f t="shared" si="2"/>
        <v>-1923.9924999999998</v>
      </c>
      <c r="K15" s="47">
        <v>3690.7299999999996</v>
      </c>
      <c r="L15" s="44">
        <v>1541.8413887272727</v>
      </c>
      <c r="M15" s="44">
        <v>2849.436666666667</v>
      </c>
      <c r="N15" s="43">
        <v>2513.9908333333333</v>
      </c>
      <c r="O15" s="42">
        <f t="shared" si="3"/>
        <v>-335.44583333333367</v>
      </c>
      <c r="P15" s="41">
        <f t="shared" si="4"/>
        <v>972.14944460606057</v>
      </c>
      <c r="Q15" s="46">
        <f t="shared" si="5"/>
        <v>-1176.7391666666663</v>
      </c>
      <c r="R15" s="45">
        <v>2674.56</v>
      </c>
      <c r="S15" s="44">
        <v>1395.9661859999999</v>
      </c>
      <c r="T15" s="44">
        <v>3277.1174999999998</v>
      </c>
      <c r="U15" s="43">
        <v>1249.5899999999999</v>
      </c>
      <c r="V15" s="42">
        <f t="shared" si="6"/>
        <v>-2027.5274999999999</v>
      </c>
      <c r="W15" s="41">
        <f t="shared" si="7"/>
        <v>-146.37618599999996</v>
      </c>
      <c r="X15" s="40">
        <f t="shared" si="8"/>
        <v>-1424.97</v>
      </c>
    </row>
    <row r="16" spans="1:25" x14ac:dyDescent="0.2">
      <c r="A16" s="62" t="s">
        <v>13</v>
      </c>
      <c r="B16" s="27">
        <f>B32/43560*86400*31</f>
        <v>1291.2396694214876</v>
      </c>
      <c r="C16" s="26">
        <f>C32/43560*86400*31</f>
        <v>1291.2396694214876</v>
      </c>
      <c r="D16" s="25">
        <v>3871.5775000000003</v>
      </c>
      <c r="E16" s="22">
        <v>3878.7417006666669</v>
      </c>
      <c r="F16" s="22">
        <v>5472.2175000000007</v>
      </c>
      <c r="G16" s="21">
        <v>4087.3825000000006</v>
      </c>
      <c r="H16" s="20">
        <f t="shared" si="0"/>
        <v>-1384.835</v>
      </c>
      <c r="I16" s="19">
        <f t="shared" si="1"/>
        <v>208.64079933333369</v>
      </c>
      <c r="J16" s="24">
        <f t="shared" si="2"/>
        <v>215.80500000000029</v>
      </c>
      <c r="K16" s="25">
        <v>3505.8524999999995</v>
      </c>
      <c r="L16" s="22">
        <v>2598.9046779090913</v>
      </c>
      <c r="M16" s="22">
        <v>4430.2533333333331</v>
      </c>
      <c r="N16" s="21">
        <v>4192.9224999999997</v>
      </c>
      <c r="O16" s="20">
        <f t="shared" si="3"/>
        <v>-237.33083333333343</v>
      </c>
      <c r="P16" s="19">
        <f t="shared" si="4"/>
        <v>1594.0178220909083</v>
      </c>
      <c r="Q16" s="24">
        <f t="shared" si="5"/>
        <v>687.07000000000016</v>
      </c>
      <c r="R16" s="23">
        <v>2745.13</v>
      </c>
      <c r="S16" s="22">
        <v>1313.7116850999998</v>
      </c>
      <c r="T16" s="22">
        <v>1700.4549999999999</v>
      </c>
      <c r="U16" s="21">
        <v>2497.4025000000001</v>
      </c>
      <c r="V16" s="20">
        <f t="shared" si="6"/>
        <v>796.94750000000022</v>
      </c>
      <c r="W16" s="19">
        <f t="shared" si="7"/>
        <v>1183.6908149000003</v>
      </c>
      <c r="X16" s="18">
        <f t="shared" si="8"/>
        <v>-247.72749999999996</v>
      </c>
    </row>
    <row r="17" spans="1:24" x14ac:dyDescent="0.2">
      <c r="A17" s="61" t="s">
        <v>12</v>
      </c>
      <c r="B17" s="60">
        <f>B33/43560*86400*30</f>
        <v>1249.5867768595042</v>
      </c>
      <c r="C17" s="59">
        <f>C33/43560*86400*30</f>
        <v>1249.5867768595042</v>
      </c>
      <c r="D17" s="58">
        <v>3737.5524999999998</v>
      </c>
      <c r="E17" s="55">
        <v>4050.3779713333352</v>
      </c>
      <c r="F17" s="55">
        <v>4994.7075000000004</v>
      </c>
      <c r="G17" s="54">
        <v>4732.6824999999999</v>
      </c>
      <c r="H17" s="53">
        <f t="shared" si="0"/>
        <v>-262.02500000000055</v>
      </c>
      <c r="I17" s="52">
        <f t="shared" si="1"/>
        <v>682.30452866666474</v>
      </c>
      <c r="J17" s="57">
        <f t="shared" si="2"/>
        <v>995.13000000000011</v>
      </c>
      <c r="K17" s="58">
        <v>3291.4433333333332</v>
      </c>
      <c r="L17" s="55">
        <v>2971.7032738727276</v>
      </c>
      <c r="M17" s="55">
        <v>3574.4241666666658</v>
      </c>
      <c r="N17" s="54">
        <v>4300.6016666666674</v>
      </c>
      <c r="O17" s="53">
        <f t="shared" si="3"/>
        <v>726.1775000000016</v>
      </c>
      <c r="P17" s="52">
        <f t="shared" si="4"/>
        <v>1328.8983927939398</v>
      </c>
      <c r="Q17" s="57">
        <f t="shared" si="5"/>
        <v>1009.1583333333342</v>
      </c>
      <c r="R17" s="56">
        <v>2557.335</v>
      </c>
      <c r="S17" s="55">
        <v>1627.5032506666666</v>
      </c>
      <c r="T17" s="55">
        <v>2789.9524999999999</v>
      </c>
      <c r="U17" s="54">
        <v>3423.3924999999999</v>
      </c>
      <c r="V17" s="53">
        <f t="shared" si="6"/>
        <v>633.44000000000005</v>
      </c>
      <c r="W17" s="52">
        <f t="shared" si="7"/>
        <v>1795.8892493333333</v>
      </c>
      <c r="X17" s="51">
        <f t="shared" si="8"/>
        <v>866.05749999999989</v>
      </c>
    </row>
    <row r="18" spans="1:24" ht="13.5" thickBot="1" x14ac:dyDescent="0.25">
      <c r="A18" s="50" t="s">
        <v>11</v>
      </c>
      <c r="B18" s="49">
        <f>B34/43560*86400*31</f>
        <v>1291.2396694214876</v>
      </c>
      <c r="C18" s="48">
        <f>C34/43560*86400*31</f>
        <v>1291.2396694214876</v>
      </c>
      <c r="D18" s="47">
        <v>3428.5499999999997</v>
      </c>
      <c r="E18" s="44">
        <v>4738.774292666667</v>
      </c>
      <c r="F18" s="44">
        <v>4558.6725000000006</v>
      </c>
      <c r="G18" s="43">
        <v>4305.57</v>
      </c>
      <c r="H18" s="42">
        <f t="shared" si="0"/>
        <v>-253.10250000000087</v>
      </c>
      <c r="I18" s="41">
        <f t="shared" si="1"/>
        <v>-433.20429266666724</v>
      </c>
      <c r="J18" s="46">
        <f t="shared" si="2"/>
        <v>877.02</v>
      </c>
      <c r="K18" s="47">
        <v>3246.66</v>
      </c>
      <c r="L18" s="44">
        <v>3072.5464949818193</v>
      </c>
      <c r="M18" s="44">
        <v>4232.3474999999999</v>
      </c>
      <c r="N18" s="43">
        <v>4054.6166666666668</v>
      </c>
      <c r="O18" s="42">
        <f t="shared" si="3"/>
        <v>-177.73083333333307</v>
      </c>
      <c r="P18" s="41">
        <f t="shared" si="4"/>
        <v>982.07017168484754</v>
      </c>
      <c r="Q18" s="46">
        <f t="shared" si="5"/>
        <v>807.95666666666693</v>
      </c>
      <c r="R18" s="45">
        <v>2668.75</v>
      </c>
      <c r="S18" s="44">
        <v>1583.9991419999999</v>
      </c>
      <c r="T18" s="44">
        <v>2851.0074999999997</v>
      </c>
      <c r="U18" s="43">
        <v>3578.5675000000001</v>
      </c>
      <c r="V18" s="42">
        <f t="shared" si="6"/>
        <v>727.5600000000004</v>
      </c>
      <c r="W18" s="41">
        <f t="shared" si="7"/>
        <v>1994.5683580000002</v>
      </c>
      <c r="X18" s="40">
        <f t="shared" si="8"/>
        <v>909.81750000000011</v>
      </c>
    </row>
    <row r="19" spans="1:24" x14ac:dyDescent="0.2">
      <c r="A19" s="39" t="s">
        <v>10</v>
      </c>
      <c r="B19" s="38">
        <f t="shared" ref="B19:X19" si="9">SUM(B7:B18)</f>
        <v>15203.305785123966</v>
      </c>
      <c r="C19" s="37">
        <f t="shared" si="9"/>
        <v>19961.652892561982</v>
      </c>
      <c r="D19" s="36">
        <f t="shared" si="9"/>
        <v>85831.402500000011</v>
      </c>
      <c r="E19" s="33">
        <f t="shared" si="9"/>
        <v>58033.621457666668</v>
      </c>
      <c r="F19" s="33">
        <f t="shared" si="9"/>
        <v>44081.380000000005</v>
      </c>
      <c r="G19" s="32">
        <f t="shared" si="9"/>
        <v>53750.224999999999</v>
      </c>
      <c r="H19" s="31">
        <f t="shared" si="9"/>
        <v>9668.8450000000012</v>
      </c>
      <c r="I19" s="30">
        <f t="shared" si="9"/>
        <v>-4283.3964576666649</v>
      </c>
      <c r="J19" s="35">
        <f t="shared" si="9"/>
        <v>-32081.177500000002</v>
      </c>
      <c r="K19" s="36">
        <f t="shared" si="9"/>
        <v>69544.070833333331</v>
      </c>
      <c r="L19" s="33">
        <f t="shared" si="9"/>
        <v>30814.392925690918</v>
      </c>
      <c r="M19" s="33">
        <f t="shared" si="9"/>
        <v>34026.785833333342</v>
      </c>
      <c r="N19" s="32">
        <f t="shared" si="9"/>
        <v>42282.712500000001</v>
      </c>
      <c r="O19" s="31">
        <f t="shared" si="9"/>
        <v>8255.9266666666681</v>
      </c>
      <c r="P19" s="30">
        <f t="shared" si="9"/>
        <v>11468.319574309089</v>
      </c>
      <c r="Q19" s="35">
        <f t="shared" si="9"/>
        <v>-27261.35833333333</v>
      </c>
      <c r="R19" s="34">
        <f t="shared" si="9"/>
        <v>53080.537499999991</v>
      </c>
      <c r="S19" s="33">
        <f t="shared" si="9"/>
        <v>21561.356915966666</v>
      </c>
      <c r="T19" s="33">
        <f t="shared" si="9"/>
        <v>32373.480000000003</v>
      </c>
      <c r="U19" s="32">
        <f t="shared" si="9"/>
        <v>34182.227500000001</v>
      </c>
      <c r="V19" s="31">
        <f t="shared" si="9"/>
        <v>1808.7475000000002</v>
      </c>
      <c r="W19" s="30">
        <f t="shared" si="9"/>
        <v>12620.870584033333</v>
      </c>
      <c r="X19" s="29">
        <f t="shared" si="9"/>
        <v>-18898.310000000001</v>
      </c>
    </row>
    <row r="20" spans="1:24" x14ac:dyDescent="0.2">
      <c r="A20" s="28" t="s">
        <v>9</v>
      </c>
      <c r="B20" s="27">
        <f t="shared" ref="B20:X20" si="10">SUM(B10:B15)</f>
        <v>7622.4793388429762</v>
      </c>
      <c r="C20" s="26">
        <f t="shared" si="10"/>
        <v>10774.214876033056</v>
      </c>
      <c r="D20" s="25">
        <f t="shared" si="10"/>
        <v>65935.37000000001</v>
      </c>
      <c r="E20" s="22">
        <f t="shared" si="10"/>
        <v>32541.271629666669</v>
      </c>
      <c r="F20" s="22">
        <f t="shared" si="10"/>
        <v>20498.650000000001</v>
      </c>
      <c r="G20" s="21">
        <f t="shared" si="10"/>
        <v>31601.752500000006</v>
      </c>
      <c r="H20" s="20">
        <f t="shared" si="10"/>
        <v>11103.102500000001</v>
      </c>
      <c r="I20" s="19">
        <f t="shared" si="10"/>
        <v>-939.51912966666396</v>
      </c>
      <c r="J20" s="24">
        <f t="shared" si="10"/>
        <v>-34333.617499999993</v>
      </c>
      <c r="K20" s="25">
        <f t="shared" si="10"/>
        <v>51610.762499999997</v>
      </c>
      <c r="L20" s="22">
        <f t="shared" si="10"/>
        <v>13814.464643381818</v>
      </c>
      <c r="M20" s="22">
        <f t="shared" si="10"/>
        <v>14000.000000000002</v>
      </c>
      <c r="N20" s="21">
        <f t="shared" si="10"/>
        <v>20135.942499999997</v>
      </c>
      <c r="O20" s="20">
        <f t="shared" si="10"/>
        <v>6135.942500000001</v>
      </c>
      <c r="P20" s="19">
        <f t="shared" si="10"/>
        <v>6321.4778566181822</v>
      </c>
      <c r="Q20" s="24">
        <f t="shared" si="10"/>
        <v>-31474.819999999992</v>
      </c>
      <c r="R20" s="23">
        <f t="shared" si="10"/>
        <v>37613.257499999992</v>
      </c>
      <c r="S20" s="22">
        <f t="shared" si="10"/>
        <v>10000.179707199999</v>
      </c>
      <c r="T20" s="22">
        <f t="shared" si="10"/>
        <v>16118.615</v>
      </c>
      <c r="U20" s="21">
        <f t="shared" si="10"/>
        <v>15772.317500000001</v>
      </c>
      <c r="V20" s="20">
        <f t="shared" si="10"/>
        <v>-346.29750000000035</v>
      </c>
      <c r="W20" s="19">
        <f t="shared" si="10"/>
        <v>5772.1377928000002</v>
      </c>
      <c r="X20" s="18">
        <f t="shared" si="10"/>
        <v>-21840.94</v>
      </c>
    </row>
    <row r="21" spans="1:24" ht="13.5" thickBot="1" x14ac:dyDescent="0.25">
      <c r="A21" s="17" t="s">
        <v>8</v>
      </c>
      <c r="B21" s="16">
        <f t="shared" ref="B21:X21" si="11">SUM(B7:B9,B16:B18)</f>
        <v>7580.8264462809921</v>
      </c>
      <c r="C21" s="15">
        <f t="shared" si="11"/>
        <v>9187.4380165289258</v>
      </c>
      <c r="D21" s="14">
        <f t="shared" si="11"/>
        <v>19896.032499999998</v>
      </c>
      <c r="E21" s="11">
        <f t="shared" si="11"/>
        <v>25492.349827999999</v>
      </c>
      <c r="F21" s="11">
        <f t="shared" si="11"/>
        <v>23582.730000000003</v>
      </c>
      <c r="G21" s="10">
        <f t="shared" si="11"/>
        <v>22148.4725</v>
      </c>
      <c r="H21" s="9">
        <f t="shared" si="11"/>
        <v>-1434.2575000000013</v>
      </c>
      <c r="I21" s="8">
        <f t="shared" si="11"/>
        <v>-3343.8773280000014</v>
      </c>
      <c r="J21" s="13">
        <f t="shared" si="11"/>
        <v>2252.4400000000005</v>
      </c>
      <c r="K21" s="14">
        <f t="shared" si="11"/>
        <v>17933.308333333334</v>
      </c>
      <c r="L21" s="11">
        <f t="shared" si="11"/>
        <v>16999.928282309094</v>
      </c>
      <c r="M21" s="11">
        <f t="shared" si="11"/>
        <v>20026.785833333335</v>
      </c>
      <c r="N21" s="10">
        <f t="shared" si="11"/>
        <v>22146.770000000004</v>
      </c>
      <c r="O21" s="9">
        <f t="shared" si="11"/>
        <v>2119.9841666666675</v>
      </c>
      <c r="P21" s="8">
        <f t="shared" si="11"/>
        <v>5146.8417176909079</v>
      </c>
      <c r="Q21" s="13">
        <f t="shared" si="11"/>
        <v>4213.4616666666661</v>
      </c>
      <c r="R21" s="12">
        <f t="shared" si="11"/>
        <v>15467.279999999999</v>
      </c>
      <c r="S21" s="11">
        <f t="shared" si="11"/>
        <v>11561.177208766667</v>
      </c>
      <c r="T21" s="11">
        <f t="shared" si="11"/>
        <v>16254.865</v>
      </c>
      <c r="U21" s="10">
        <f t="shared" si="11"/>
        <v>18409.91</v>
      </c>
      <c r="V21" s="9">
        <f t="shared" si="11"/>
        <v>2155.0450000000005</v>
      </c>
      <c r="W21" s="8">
        <f t="shared" si="11"/>
        <v>6848.732791233333</v>
      </c>
      <c r="X21" s="7">
        <f t="shared" si="11"/>
        <v>2942.6299999999992</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v>21</v>
      </c>
      <c r="C23" s="93">
        <v>30</v>
      </c>
      <c r="D23" s="92">
        <f t="shared" ref="D23:X23" si="12">D7*43560/86400/31</f>
        <v>54.052236895161293</v>
      </c>
      <c r="E23" s="89">
        <f t="shared" si="12"/>
        <v>63.758029980510734</v>
      </c>
      <c r="F23" s="89">
        <f t="shared" si="12"/>
        <v>40.250633736559138</v>
      </c>
      <c r="G23" s="88">
        <f t="shared" si="12"/>
        <v>56.360466397849471</v>
      </c>
      <c r="H23" s="87">
        <f t="shared" si="12"/>
        <v>16.109832661290326</v>
      </c>
      <c r="I23" s="86">
        <f t="shared" si="12"/>
        <v>-7.3975635826612685</v>
      </c>
      <c r="J23" s="91">
        <f t="shared" si="12"/>
        <v>2.3082295026881763</v>
      </c>
      <c r="K23" s="92">
        <f t="shared" si="12"/>
        <v>45.001225470430114</v>
      </c>
      <c r="L23" s="89">
        <f t="shared" si="12"/>
        <v>47.536631142473119</v>
      </c>
      <c r="M23" s="89">
        <f t="shared" si="12"/>
        <v>45.717508064516124</v>
      </c>
      <c r="N23" s="88">
        <f t="shared" si="12"/>
        <v>56.579724686379926</v>
      </c>
      <c r="O23" s="87">
        <f t="shared" si="12"/>
        <v>10.862216621863796</v>
      </c>
      <c r="P23" s="86">
        <f t="shared" si="12"/>
        <v>9.043093543906803</v>
      </c>
      <c r="Q23" s="91">
        <f t="shared" si="12"/>
        <v>11.57849921594981</v>
      </c>
      <c r="R23" s="90">
        <f t="shared" si="12"/>
        <v>43.368254032258072</v>
      </c>
      <c r="S23" s="89">
        <f t="shared" si="12"/>
        <v>44.331158782974903</v>
      </c>
      <c r="T23" s="89">
        <f t="shared" si="12"/>
        <v>66.854126344086026</v>
      </c>
      <c r="U23" s="88">
        <f t="shared" si="12"/>
        <v>52.846384072580641</v>
      </c>
      <c r="V23" s="87">
        <f t="shared" si="12"/>
        <v>-14.007742271505382</v>
      </c>
      <c r="W23" s="86">
        <f t="shared" si="12"/>
        <v>8.5152252896057306</v>
      </c>
      <c r="X23" s="85">
        <f t="shared" si="12"/>
        <v>9.4781300403225721</v>
      </c>
    </row>
    <row r="24" spans="1:24" x14ac:dyDescent="0.2">
      <c r="A24" s="73" t="s">
        <v>21</v>
      </c>
      <c r="B24" s="72">
        <v>21</v>
      </c>
      <c r="C24" s="71">
        <v>30</v>
      </c>
      <c r="D24" s="70">
        <f t="shared" ref="D24:X24" si="13">D8*43560/86400/28</f>
        <v>47.680302083333331</v>
      </c>
      <c r="E24" s="67">
        <f t="shared" si="13"/>
        <v>78.519005087896829</v>
      </c>
      <c r="F24" s="67">
        <f t="shared" si="13"/>
        <v>73.270451636904767</v>
      </c>
      <c r="G24" s="66">
        <f t="shared" si="13"/>
        <v>48.923252976190476</v>
      </c>
      <c r="H24" s="65">
        <f t="shared" si="13"/>
        <v>-24.347198660714291</v>
      </c>
      <c r="I24" s="64">
        <f t="shared" si="13"/>
        <v>-29.595752111706354</v>
      </c>
      <c r="J24" s="69">
        <f t="shared" si="13"/>
        <v>1.2429508928571464</v>
      </c>
      <c r="K24" s="70">
        <f t="shared" si="13"/>
        <v>44.605335565476203</v>
      </c>
      <c r="L24" s="67">
        <f t="shared" si="13"/>
        <v>44.053547566220232</v>
      </c>
      <c r="M24" s="67">
        <f t="shared" si="13"/>
        <v>43.173982390873029</v>
      </c>
      <c r="N24" s="66">
        <f t="shared" si="13"/>
        <v>55.430078993055552</v>
      </c>
      <c r="O24" s="65">
        <f t="shared" si="13"/>
        <v>12.256096602182529</v>
      </c>
      <c r="P24" s="64">
        <f t="shared" si="13"/>
        <v>11.376531426835319</v>
      </c>
      <c r="Q24" s="69">
        <f t="shared" si="13"/>
        <v>10.824743427579355</v>
      </c>
      <c r="R24" s="68">
        <f t="shared" si="13"/>
        <v>41.493006696428573</v>
      </c>
      <c r="S24" s="67">
        <f t="shared" si="13"/>
        <v>38.890455124801591</v>
      </c>
      <c r="T24" s="67">
        <f t="shared" si="13"/>
        <v>35.428646949404765</v>
      </c>
      <c r="U24" s="66">
        <f t="shared" si="13"/>
        <v>50.212614211309521</v>
      </c>
      <c r="V24" s="65">
        <f t="shared" si="13"/>
        <v>14.78396726190476</v>
      </c>
      <c r="W24" s="64">
        <f t="shared" si="13"/>
        <v>11.322159086507932</v>
      </c>
      <c r="X24" s="63">
        <f t="shared" si="13"/>
        <v>8.7196075148809502</v>
      </c>
    </row>
    <row r="25" spans="1:24" x14ac:dyDescent="0.2">
      <c r="A25" s="84" t="s">
        <v>20</v>
      </c>
      <c r="B25" s="83">
        <v>21</v>
      </c>
      <c r="C25" s="82">
        <v>30</v>
      </c>
      <c r="D25" s="81">
        <f t="shared" ref="D25:X25" si="14">D9*43560/86400/31</f>
        <v>46.948975806451621</v>
      </c>
      <c r="E25" s="78">
        <f t="shared" si="14"/>
        <v>73.891357824955207</v>
      </c>
      <c r="F25" s="78">
        <f t="shared" si="14"/>
        <v>32.738021841397845</v>
      </c>
      <c r="G25" s="77">
        <f t="shared" si="14"/>
        <v>46.193173051075263</v>
      </c>
      <c r="H25" s="76">
        <f t="shared" si="14"/>
        <v>13.455151209677419</v>
      </c>
      <c r="I25" s="75">
        <f t="shared" si="14"/>
        <v>-27.698184773879934</v>
      </c>
      <c r="J25" s="80">
        <f t="shared" si="14"/>
        <v>-0.755802755376349</v>
      </c>
      <c r="K25" s="81">
        <f t="shared" si="14"/>
        <v>43.018102150537636</v>
      </c>
      <c r="L25" s="78">
        <f t="shared" si="14"/>
        <v>48.582964886559139</v>
      </c>
      <c r="M25" s="78">
        <f t="shared" si="14"/>
        <v>41.974951500896061</v>
      </c>
      <c r="N25" s="77">
        <f t="shared" si="14"/>
        <v>49.4611353046595</v>
      </c>
      <c r="O25" s="76">
        <f t="shared" si="14"/>
        <v>7.4861838037634394</v>
      </c>
      <c r="P25" s="75">
        <f t="shared" si="14"/>
        <v>0.87817041810035645</v>
      </c>
      <c r="Q25" s="80">
        <f t="shared" si="14"/>
        <v>6.4430331541218608</v>
      </c>
      <c r="R25" s="79">
        <f t="shared" si="14"/>
        <v>41.066001344086033</v>
      </c>
      <c r="S25" s="78">
        <f t="shared" si="14"/>
        <v>34.970948799327971</v>
      </c>
      <c r="T25" s="78">
        <f t="shared" si="14"/>
        <v>46.109172379032259</v>
      </c>
      <c r="U25" s="77">
        <f t="shared" si="14"/>
        <v>46.71644926075269</v>
      </c>
      <c r="V25" s="76">
        <f t="shared" si="14"/>
        <v>0.60727688172043259</v>
      </c>
      <c r="W25" s="75">
        <f t="shared" si="14"/>
        <v>11.74550046142472</v>
      </c>
      <c r="X25" s="74">
        <f t="shared" si="14"/>
        <v>5.650447916666665</v>
      </c>
    </row>
    <row r="26" spans="1:24" x14ac:dyDescent="0.2">
      <c r="A26" s="61" t="s">
        <v>19</v>
      </c>
      <c r="B26" s="60">
        <v>21</v>
      </c>
      <c r="C26" s="59">
        <v>35</v>
      </c>
      <c r="D26" s="58">
        <f t="shared" ref="D26:X26" si="15">D10*43560/86400/30</f>
        <v>84.207849305555555</v>
      </c>
      <c r="E26" s="55">
        <f t="shared" si="15"/>
        <v>78.981068329675921</v>
      </c>
      <c r="F26" s="55">
        <f t="shared" si="15"/>
        <v>44.340954166666663</v>
      </c>
      <c r="G26" s="54">
        <f t="shared" si="15"/>
        <v>50.106688194444452</v>
      </c>
      <c r="H26" s="53">
        <f t="shared" si="15"/>
        <v>5.7657340277777864</v>
      </c>
      <c r="I26" s="52">
        <f t="shared" si="15"/>
        <v>-28.874380135231458</v>
      </c>
      <c r="J26" s="57">
        <f t="shared" si="15"/>
        <v>-34.101161111111111</v>
      </c>
      <c r="K26" s="58">
        <f t="shared" si="15"/>
        <v>72.201974421296299</v>
      </c>
      <c r="L26" s="55">
        <f t="shared" si="15"/>
        <v>46.855398862402772</v>
      </c>
      <c r="M26" s="55">
        <f t="shared" si="15"/>
        <v>39.448716898148156</v>
      </c>
      <c r="N26" s="54">
        <f t="shared" si="15"/>
        <v>55.686398726851849</v>
      </c>
      <c r="O26" s="53">
        <f t="shared" si="15"/>
        <v>16.237681828703693</v>
      </c>
      <c r="P26" s="52">
        <f t="shared" si="15"/>
        <v>8.8309998644490779</v>
      </c>
      <c r="Q26" s="57">
        <f t="shared" si="15"/>
        <v>-16.515575694444458</v>
      </c>
      <c r="R26" s="56">
        <f t="shared" si="15"/>
        <v>88.823789236111125</v>
      </c>
      <c r="S26" s="55">
        <f t="shared" si="15"/>
        <v>44.243309368194446</v>
      </c>
      <c r="T26" s="55">
        <f t="shared" si="15"/>
        <v>58.030885763888882</v>
      </c>
      <c r="U26" s="54">
        <f t="shared" si="15"/>
        <v>60.261655208333337</v>
      </c>
      <c r="V26" s="53">
        <f t="shared" si="15"/>
        <v>2.2307694444444559</v>
      </c>
      <c r="W26" s="52">
        <f t="shared" si="15"/>
        <v>16.018345840138885</v>
      </c>
      <c r="X26" s="51">
        <f t="shared" si="15"/>
        <v>-28.562134027777788</v>
      </c>
    </row>
    <row r="27" spans="1:24" x14ac:dyDescent="0.2">
      <c r="A27" s="73" t="s">
        <v>18</v>
      </c>
      <c r="B27" s="72">
        <v>21</v>
      </c>
      <c r="C27" s="71">
        <v>50</v>
      </c>
      <c r="D27" s="70">
        <f t="shared" ref="D27:X27" si="16">D11*43560/86400/31</f>
        <v>202.26007896505376</v>
      </c>
      <c r="E27" s="67">
        <f t="shared" si="16"/>
        <v>100.71284867298388</v>
      </c>
      <c r="F27" s="67">
        <f t="shared" si="16"/>
        <v>34.056905577956996</v>
      </c>
      <c r="G27" s="66">
        <f t="shared" si="16"/>
        <v>100.13124059139786</v>
      </c>
      <c r="H27" s="65">
        <f t="shared" si="16"/>
        <v>66.074335013440873</v>
      </c>
      <c r="I27" s="64">
        <f t="shared" si="16"/>
        <v>-0.5816080815860093</v>
      </c>
      <c r="J27" s="69">
        <f t="shared" si="16"/>
        <v>-102.1288383736559</v>
      </c>
      <c r="K27" s="70">
        <f t="shared" si="16"/>
        <v>204.80130936379925</v>
      </c>
      <c r="L27" s="67">
        <f t="shared" si="16"/>
        <v>28.662565119596771</v>
      </c>
      <c r="M27" s="67">
        <f t="shared" si="16"/>
        <v>26.926308355734768</v>
      </c>
      <c r="N27" s="66">
        <f t="shared" si="16"/>
        <v>108.93350268817206</v>
      </c>
      <c r="O27" s="65">
        <f t="shared" si="16"/>
        <v>82.00719433243728</v>
      </c>
      <c r="P27" s="64">
        <f t="shared" si="16"/>
        <v>80.270937568575292</v>
      </c>
      <c r="Q27" s="69">
        <f t="shared" si="16"/>
        <v>-95.867806675627165</v>
      </c>
      <c r="R27" s="68">
        <f t="shared" si="16"/>
        <v>186.42920497311826</v>
      </c>
      <c r="S27" s="67">
        <f t="shared" si="16"/>
        <v>22.842998379390679</v>
      </c>
      <c r="T27" s="67">
        <f t="shared" si="16"/>
        <v>44.027167338709674</v>
      </c>
      <c r="U27" s="66">
        <f t="shared" si="16"/>
        <v>92.905719086021506</v>
      </c>
      <c r="V27" s="65">
        <f t="shared" si="16"/>
        <v>48.878551747311818</v>
      </c>
      <c r="W27" s="64">
        <f t="shared" si="16"/>
        <v>70.062720706630827</v>
      </c>
      <c r="X27" s="63">
        <f t="shared" si="16"/>
        <v>-93.523485887096768</v>
      </c>
    </row>
    <row r="28" spans="1:24" x14ac:dyDescent="0.2">
      <c r="A28" s="73" t="s">
        <v>17</v>
      </c>
      <c r="B28" s="72">
        <v>21</v>
      </c>
      <c r="C28" s="71">
        <v>30</v>
      </c>
      <c r="D28" s="70">
        <f t="shared" ref="D28:X28" si="17">D12*43560/86400/30</f>
        <v>368.04981736111114</v>
      </c>
      <c r="E28" s="67">
        <f t="shared" si="17"/>
        <v>158.3621364426852</v>
      </c>
      <c r="F28" s="67">
        <f t="shared" si="17"/>
        <v>88.172405902777754</v>
      </c>
      <c r="G28" s="66">
        <f t="shared" si="17"/>
        <v>191.18096631944445</v>
      </c>
      <c r="H28" s="65">
        <f t="shared" si="17"/>
        <v>103.0085604166667</v>
      </c>
      <c r="I28" s="64">
        <f t="shared" si="17"/>
        <v>32.818829876759274</v>
      </c>
      <c r="J28" s="69">
        <f t="shared" si="17"/>
        <v>-176.86885104166666</v>
      </c>
      <c r="K28" s="70">
        <f t="shared" si="17"/>
        <v>277.18034386574072</v>
      </c>
      <c r="L28" s="67">
        <f t="shared" si="17"/>
        <v>62.758753884444459</v>
      </c>
      <c r="M28" s="67">
        <f t="shared" si="17"/>
        <v>42.213945023148149</v>
      </c>
      <c r="N28" s="66">
        <f t="shared" si="17"/>
        <v>72.953882986111097</v>
      </c>
      <c r="O28" s="65">
        <f t="shared" si="17"/>
        <v>30.739937962962959</v>
      </c>
      <c r="P28" s="64">
        <f t="shared" si="17"/>
        <v>10.195129101666648</v>
      </c>
      <c r="Q28" s="69">
        <f t="shared" si="17"/>
        <v>-204.2264608796296</v>
      </c>
      <c r="R28" s="68">
        <f t="shared" si="17"/>
        <v>166.93874236111111</v>
      </c>
      <c r="S28" s="67">
        <f t="shared" si="17"/>
        <v>25.640875000074075</v>
      </c>
      <c r="T28" s="67">
        <f t="shared" si="17"/>
        <v>39.624180902777773</v>
      </c>
      <c r="U28" s="66">
        <f t="shared" si="17"/>
        <v>44.398261111111111</v>
      </c>
      <c r="V28" s="65">
        <f t="shared" si="17"/>
        <v>4.7740802083333387</v>
      </c>
      <c r="W28" s="64">
        <f t="shared" si="17"/>
        <v>18.757386111037036</v>
      </c>
      <c r="X28" s="63">
        <f t="shared" si="17"/>
        <v>-122.54048125</v>
      </c>
    </row>
    <row r="29" spans="1:24" x14ac:dyDescent="0.2">
      <c r="A29" s="73" t="s">
        <v>16</v>
      </c>
      <c r="B29" s="72">
        <v>21</v>
      </c>
      <c r="C29" s="71">
        <v>21</v>
      </c>
      <c r="D29" s="70">
        <f t="shared" ref="D29:X29" si="18">D13*43560/86400/31</f>
        <v>257.84242103494626</v>
      </c>
      <c r="E29" s="67">
        <f t="shared" si="18"/>
        <v>92.622530474596758</v>
      </c>
      <c r="F29" s="67">
        <f t="shared" si="18"/>
        <v>43.878966733870968</v>
      </c>
      <c r="G29" s="66">
        <f t="shared" si="18"/>
        <v>116.15227486559137</v>
      </c>
      <c r="H29" s="65">
        <f t="shared" si="18"/>
        <v>72.273308131720427</v>
      </c>
      <c r="I29" s="64">
        <f t="shared" si="18"/>
        <v>23.529744390994619</v>
      </c>
      <c r="J29" s="69">
        <f t="shared" si="18"/>
        <v>-141.69014616935488</v>
      </c>
      <c r="K29" s="70">
        <f t="shared" si="18"/>
        <v>160.51777598566309</v>
      </c>
      <c r="L29" s="67">
        <f t="shared" si="18"/>
        <v>38.788102156922051</v>
      </c>
      <c r="M29" s="67">
        <f t="shared" si="18"/>
        <v>32.128278337813619</v>
      </c>
      <c r="N29" s="66">
        <f t="shared" si="18"/>
        <v>30.855989359319004</v>
      </c>
      <c r="O29" s="65">
        <f t="shared" si="18"/>
        <v>-1.2722889784946165</v>
      </c>
      <c r="P29" s="64">
        <f t="shared" si="18"/>
        <v>-7.9321127976030379</v>
      </c>
      <c r="Q29" s="69">
        <f t="shared" si="18"/>
        <v>-129.66178662634405</v>
      </c>
      <c r="R29" s="68">
        <f t="shared" si="18"/>
        <v>81.844668346774171</v>
      </c>
      <c r="S29" s="67">
        <f t="shared" si="18"/>
        <v>25.598910865098564</v>
      </c>
      <c r="T29" s="67">
        <f t="shared" si="18"/>
        <v>40.37330073924732</v>
      </c>
      <c r="U29" s="66">
        <f t="shared" si="18"/>
        <v>21.000005376344088</v>
      </c>
      <c r="V29" s="65">
        <f t="shared" si="18"/>
        <v>-19.373295362903235</v>
      </c>
      <c r="W29" s="64">
        <f t="shared" si="18"/>
        <v>-4.598905488754478</v>
      </c>
      <c r="X29" s="63">
        <f t="shared" si="18"/>
        <v>-60.844662970430093</v>
      </c>
    </row>
    <row r="30" spans="1:24" x14ac:dyDescent="0.2">
      <c r="A30" s="73" t="s">
        <v>15</v>
      </c>
      <c r="B30" s="72">
        <v>21</v>
      </c>
      <c r="C30" s="71">
        <v>21</v>
      </c>
      <c r="D30" s="70">
        <f t="shared" ref="D30:X30" si="19">D14*43560/86400/31</f>
        <v>104.14806653225806</v>
      </c>
      <c r="E30" s="67">
        <f t="shared" si="19"/>
        <v>45.489222671818979</v>
      </c>
      <c r="F30" s="67">
        <f t="shared" si="19"/>
        <v>49.735635080645167</v>
      </c>
      <c r="G30" s="66">
        <f t="shared" si="19"/>
        <v>25.039559475806449</v>
      </c>
      <c r="H30" s="65">
        <f t="shared" si="19"/>
        <v>-24.696075604838718</v>
      </c>
      <c r="I30" s="64">
        <f t="shared" si="19"/>
        <v>-20.449663196012537</v>
      </c>
      <c r="J30" s="69">
        <f t="shared" si="19"/>
        <v>-79.1085070564516</v>
      </c>
      <c r="K30" s="70">
        <f t="shared" si="19"/>
        <v>75.913608310931906</v>
      </c>
      <c r="L30" s="67">
        <f t="shared" si="19"/>
        <v>26.066202889596777</v>
      </c>
      <c r="M30" s="67">
        <f t="shared" si="19"/>
        <v>43.26355813172043</v>
      </c>
      <c r="N30" s="66">
        <f t="shared" si="19"/>
        <v>22.313481518817202</v>
      </c>
      <c r="O30" s="65">
        <f t="shared" si="19"/>
        <v>-20.950076612903228</v>
      </c>
      <c r="P30" s="64">
        <f t="shared" si="19"/>
        <v>-3.7527213707795717</v>
      </c>
      <c r="Q30" s="69">
        <f t="shared" si="19"/>
        <v>-53.6001267921147</v>
      </c>
      <c r="R30" s="68">
        <f t="shared" si="19"/>
        <v>52.437439852150554</v>
      </c>
      <c r="S30" s="67">
        <f t="shared" si="19"/>
        <v>23.862352665949821</v>
      </c>
      <c r="T30" s="67">
        <f t="shared" si="19"/>
        <v>29.941563844086023</v>
      </c>
      <c r="U30" s="66">
        <f t="shared" si="19"/>
        <v>21.000005376344088</v>
      </c>
      <c r="V30" s="65">
        <f t="shared" si="19"/>
        <v>-8.9415584677419364</v>
      </c>
      <c r="W30" s="64">
        <f t="shared" si="19"/>
        <v>-2.8623472896057329</v>
      </c>
      <c r="X30" s="63">
        <f t="shared" si="19"/>
        <v>-31.437434475806455</v>
      </c>
    </row>
    <row r="31" spans="1:24" x14ac:dyDescent="0.2">
      <c r="A31" s="50" t="s">
        <v>14</v>
      </c>
      <c r="B31" s="49">
        <v>21</v>
      </c>
      <c r="C31" s="48">
        <v>21</v>
      </c>
      <c r="D31" s="47">
        <f t="shared" ref="D31:X31" si="20">D15*43560/86400/30</f>
        <v>72.763938194444435</v>
      </c>
      <c r="E31" s="44">
        <f t="shared" si="20"/>
        <v>62.745521568379644</v>
      </c>
      <c r="F31" s="44">
        <f t="shared" si="20"/>
        <v>80.05061701388891</v>
      </c>
      <c r="G31" s="43">
        <f t="shared" si="20"/>
        <v>40.430175347222225</v>
      </c>
      <c r="H31" s="42">
        <f t="shared" si="20"/>
        <v>-39.620441666666672</v>
      </c>
      <c r="I31" s="41">
        <f t="shared" si="20"/>
        <v>-22.315346221157412</v>
      </c>
      <c r="J31" s="46">
        <f t="shared" si="20"/>
        <v>-32.333762847222225</v>
      </c>
      <c r="K31" s="47">
        <f t="shared" si="20"/>
        <v>62.024768055555548</v>
      </c>
      <c r="L31" s="44">
        <f t="shared" si="20"/>
        <v>25.911501116111108</v>
      </c>
      <c r="M31" s="44">
        <f t="shared" si="20"/>
        <v>47.886366203703709</v>
      </c>
      <c r="N31" s="43">
        <f t="shared" si="20"/>
        <v>42.249012615740746</v>
      </c>
      <c r="O31" s="42">
        <f t="shared" si="20"/>
        <v>-5.6373535879629681</v>
      </c>
      <c r="P31" s="41">
        <f t="shared" si="20"/>
        <v>16.337511499629628</v>
      </c>
      <c r="Q31" s="46">
        <f t="shared" si="20"/>
        <v>-19.775755439814809</v>
      </c>
      <c r="R31" s="45">
        <f t="shared" si="20"/>
        <v>44.947466666666664</v>
      </c>
      <c r="S31" s="44">
        <f t="shared" si="20"/>
        <v>23.459987292499996</v>
      </c>
      <c r="T31" s="44">
        <f t="shared" si="20"/>
        <v>55.073780208333325</v>
      </c>
      <c r="U31" s="43">
        <f t="shared" si="20"/>
        <v>21.000054166666665</v>
      </c>
      <c r="V31" s="42">
        <f t="shared" si="20"/>
        <v>-34.073726041666667</v>
      </c>
      <c r="W31" s="41">
        <f t="shared" si="20"/>
        <v>-2.4599331258333326</v>
      </c>
      <c r="X31" s="40">
        <f t="shared" si="20"/>
        <v>-23.947412499999999</v>
      </c>
    </row>
    <row r="32" spans="1:24" x14ac:dyDescent="0.2">
      <c r="A32" s="62" t="s">
        <v>13</v>
      </c>
      <c r="B32" s="27">
        <v>21</v>
      </c>
      <c r="C32" s="26">
        <v>21</v>
      </c>
      <c r="D32" s="25">
        <f t="shared" ref="D32:X32" si="21">D16*43560/86400/31</f>
        <v>62.965171706989246</v>
      </c>
      <c r="E32" s="22">
        <f t="shared" si="21"/>
        <v>63.081686260842297</v>
      </c>
      <c r="F32" s="22">
        <f t="shared" si="21"/>
        <v>88.997085685483881</v>
      </c>
      <c r="G32" s="21">
        <f t="shared" si="21"/>
        <v>66.474903561827958</v>
      </c>
      <c r="H32" s="20">
        <f t="shared" si="21"/>
        <v>-22.522182123655917</v>
      </c>
      <c r="I32" s="19">
        <f t="shared" si="21"/>
        <v>3.3932173009856688</v>
      </c>
      <c r="J32" s="24">
        <f t="shared" si="21"/>
        <v>3.5097318548387144</v>
      </c>
      <c r="K32" s="25">
        <f t="shared" si="21"/>
        <v>57.01722479838709</v>
      </c>
      <c r="L32" s="22">
        <f t="shared" si="21"/>
        <v>42.267132530510757</v>
      </c>
      <c r="M32" s="22">
        <f t="shared" si="21"/>
        <v>72.05116308243727</v>
      </c>
      <c r="N32" s="21">
        <f t="shared" si="21"/>
        <v>68.191347110215062</v>
      </c>
      <c r="O32" s="20">
        <f t="shared" si="21"/>
        <v>-3.8598159722222234</v>
      </c>
      <c r="P32" s="19">
        <f t="shared" si="21"/>
        <v>25.924214579704287</v>
      </c>
      <c r="Q32" s="24">
        <f t="shared" si="21"/>
        <v>11.17412231182796</v>
      </c>
      <c r="R32" s="23">
        <f t="shared" si="21"/>
        <v>44.645259408602158</v>
      </c>
      <c r="S32" s="22">
        <f t="shared" si="21"/>
        <v>21.365472297997307</v>
      </c>
      <c r="T32" s="22">
        <f t="shared" si="21"/>
        <v>27.655249327956987</v>
      </c>
      <c r="U32" s="21">
        <f t="shared" si="21"/>
        <v>40.616357862903229</v>
      </c>
      <c r="V32" s="20">
        <f t="shared" si="21"/>
        <v>12.96110853494624</v>
      </c>
      <c r="W32" s="19">
        <f t="shared" si="21"/>
        <v>19.250885564905918</v>
      </c>
      <c r="X32" s="18">
        <f t="shared" si="21"/>
        <v>-4.0289015456989237</v>
      </c>
    </row>
    <row r="33" spans="1:24" x14ac:dyDescent="0.2">
      <c r="A33" s="61" t="s">
        <v>12</v>
      </c>
      <c r="B33" s="60">
        <v>21</v>
      </c>
      <c r="C33" s="59">
        <v>21</v>
      </c>
      <c r="D33" s="58">
        <f t="shared" ref="D33:X33" si="22">D17*43560/86400/30</f>
        <v>62.811646180555542</v>
      </c>
      <c r="E33" s="55">
        <f t="shared" si="22"/>
        <v>68.068852018240776</v>
      </c>
      <c r="F33" s="55">
        <f t="shared" si="22"/>
        <v>83.938834374999999</v>
      </c>
      <c r="G33" s="54">
        <f t="shared" si="22"/>
        <v>79.535358680555561</v>
      </c>
      <c r="H33" s="53">
        <f t="shared" si="22"/>
        <v>-4.4034756944444533</v>
      </c>
      <c r="I33" s="52">
        <f t="shared" si="22"/>
        <v>11.466506662314782</v>
      </c>
      <c r="J33" s="57">
        <f t="shared" si="22"/>
        <v>16.723712500000001</v>
      </c>
      <c r="K33" s="58">
        <f t="shared" si="22"/>
        <v>55.314533796296288</v>
      </c>
      <c r="L33" s="55">
        <f t="shared" si="22"/>
        <v>49.94112446369445</v>
      </c>
      <c r="M33" s="55">
        <f t="shared" si="22"/>
        <v>60.070183912037017</v>
      </c>
      <c r="N33" s="54">
        <f t="shared" si="22"/>
        <v>72.274000231481494</v>
      </c>
      <c r="O33" s="53">
        <f t="shared" si="22"/>
        <v>12.203816319444472</v>
      </c>
      <c r="P33" s="52">
        <f t="shared" si="22"/>
        <v>22.332875767787048</v>
      </c>
      <c r="Q33" s="57">
        <f t="shared" si="22"/>
        <v>16.959466435185199</v>
      </c>
      <c r="R33" s="56">
        <f t="shared" si="22"/>
        <v>42.977435416666673</v>
      </c>
      <c r="S33" s="55">
        <f t="shared" si="22"/>
        <v>27.351096295925927</v>
      </c>
      <c r="T33" s="55">
        <f t="shared" si="22"/>
        <v>46.886701736111114</v>
      </c>
      <c r="U33" s="54">
        <f t="shared" si="22"/>
        <v>57.532012847222212</v>
      </c>
      <c r="V33" s="53">
        <f t="shared" si="22"/>
        <v>10.645311111111113</v>
      </c>
      <c r="W33" s="52">
        <f t="shared" si="22"/>
        <v>30.180916551296296</v>
      </c>
      <c r="X33" s="51">
        <f t="shared" si="22"/>
        <v>14.554577430555554</v>
      </c>
    </row>
    <row r="34" spans="1:24" ht="13.5" thickBot="1" x14ac:dyDescent="0.25">
      <c r="A34" s="50" t="s">
        <v>11</v>
      </c>
      <c r="B34" s="49">
        <v>21</v>
      </c>
      <c r="C34" s="48">
        <v>21</v>
      </c>
      <c r="D34" s="47">
        <f t="shared" ref="D34:X34" si="23">D18*43560/86400/31</f>
        <v>55.760020161290328</v>
      </c>
      <c r="E34" s="44">
        <f t="shared" si="23"/>
        <v>77.068775458691746</v>
      </c>
      <c r="F34" s="44">
        <f t="shared" si="23"/>
        <v>74.139700604838723</v>
      </c>
      <c r="G34" s="43">
        <f t="shared" si="23"/>
        <v>70.023383064516125</v>
      </c>
      <c r="H34" s="42">
        <f t="shared" si="23"/>
        <v>-4.1163175403225942</v>
      </c>
      <c r="I34" s="41">
        <f t="shared" si="23"/>
        <v>-7.0453923941756367</v>
      </c>
      <c r="J34" s="46">
        <f t="shared" si="23"/>
        <v>14.263362903225804</v>
      </c>
      <c r="K34" s="47">
        <f t="shared" si="23"/>
        <v>52.801862903225803</v>
      </c>
      <c r="L34" s="44">
        <f t="shared" si="23"/>
        <v>49.970178211397872</v>
      </c>
      <c r="M34" s="44">
        <f t="shared" si="23"/>
        <v>68.832533266129019</v>
      </c>
      <c r="N34" s="43">
        <f t="shared" si="23"/>
        <v>65.942018369175628</v>
      </c>
      <c r="O34" s="42">
        <f t="shared" si="23"/>
        <v>-2.8905148969534009</v>
      </c>
      <c r="P34" s="41">
        <f t="shared" si="23"/>
        <v>15.971840157777763</v>
      </c>
      <c r="Q34" s="46">
        <f t="shared" si="23"/>
        <v>13.140155465949826</v>
      </c>
      <c r="R34" s="45">
        <f t="shared" si="23"/>
        <v>43.403057795698928</v>
      </c>
      <c r="S34" s="44">
        <f t="shared" si="23"/>
        <v>25.761276368548383</v>
      </c>
      <c r="T34" s="44">
        <f t="shared" si="23"/>
        <v>46.367191868279569</v>
      </c>
      <c r="U34" s="43">
        <f t="shared" si="23"/>
        <v>58.199820900537638</v>
      </c>
      <c r="V34" s="42">
        <f t="shared" si="23"/>
        <v>11.832629032258071</v>
      </c>
      <c r="W34" s="41">
        <f t="shared" si="23"/>
        <v>32.438544531989251</v>
      </c>
      <c r="X34" s="40">
        <f t="shared" si="23"/>
        <v>14.79676310483871</v>
      </c>
    </row>
    <row r="35" spans="1:24" x14ac:dyDescent="0.2">
      <c r="A35" s="39" t="s">
        <v>10</v>
      </c>
      <c r="B35" s="38">
        <f>AVERAGE(B23:B34)</f>
        <v>21</v>
      </c>
      <c r="C35" s="37">
        <f>AVERAGE(C23:C34)</f>
        <v>27.583333333333332</v>
      </c>
      <c r="D35" s="36">
        <f t="shared" ref="D35:X35" si="24">D19*43560/86400/365</f>
        <v>118.55707422945208</v>
      </c>
      <c r="E35" s="33">
        <f t="shared" si="24"/>
        <v>80.16059584906013</v>
      </c>
      <c r="F35" s="33">
        <f t="shared" si="24"/>
        <v>60.888664155251149</v>
      </c>
      <c r="G35" s="32">
        <f t="shared" si="24"/>
        <v>74.244032248858446</v>
      </c>
      <c r="H35" s="31">
        <f t="shared" si="24"/>
        <v>13.355368093607307</v>
      </c>
      <c r="I35" s="30">
        <f t="shared" si="24"/>
        <v>-5.9165636002016724</v>
      </c>
      <c r="J35" s="35">
        <f t="shared" si="24"/>
        <v>-44.31304198059361</v>
      </c>
      <c r="K35" s="36">
        <f t="shared" si="24"/>
        <v>96.059732543759523</v>
      </c>
      <c r="L35" s="33">
        <f t="shared" si="24"/>
        <v>42.563259634801383</v>
      </c>
      <c r="M35" s="33">
        <f t="shared" si="24"/>
        <v>47.00046901636226</v>
      </c>
      <c r="N35" s="32">
        <f t="shared" si="24"/>
        <v>58.404203339041096</v>
      </c>
      <c r="O35" s="31">
        <f t="shared" si="24"/>
        <v>11.403734322678845</v>
      </c>
      <c r="P35" s="30">
        <f t="shared" si="24"/>
        <v>15.840943704239724</v>
      </c>
      <c r="Q35" s="35">
        <f t="shared" si="24"/>
        <v>-37.655529204718412</v>
      </c>
      <c r="R35" s="34">
        <f t="shared" si="24"/>
        <v>73.319007277397247</v>
      </c>
      <c r="S35" s="33">
        <f t="shared" si="24"/>
        <v>29.782239575707383</v>
      </c>
      <c r="T35" s="33">
        <f t="shared" si="24"/>
        <v>44.716793150684936</v>
      </c>
      <c r="U35" s="32">
        <f t="shared" si="24"/>
        <v>47.215177254566214</v>
      </c>
      <c r="V35" s="31">
        <f t="shared" si="24"/>
        <v>2.4983841038812789</v>
      </c>
      <c r="W35" s="30">
        <f t="shared" si="24"/>
        <v>17.432937678858828</v>
      </c>
      <c r="X35" s="29">
        <f t="shared" si="24"/>
        <v>-26.103830022831048</v>
      </c>
    </row>
    <row r="36" spans="1:24" x14ac:dyDescent="0.2">
      <c r="A36" s="28" t="s">
        <v>9</v>
      </c>
      <c r="B36" s="27">
        <f>AVERAGE(B26:B31)</f>
        <v>21</v>
      </c>
      <c r="C36" s="26">
        <f>AVERAGE(C26:C31)</f>
        <v>29.666666666666668</v>
      </c>
      <c r="D36" s="25">
        <f t="shared" ref="D36:X36" si="25">D20*43560/86400/183</f>
        <v>181.65254485428051</v>
      </c>
      <c r="E36" s="22">
        <f t="shared" si="25"/>
        <v>89.651499708325744</v>
      </c>
      <c r="F36" s="22">
        <f t="shared" si="25"/>
        <v>56.473967440801466</v>
      </c>
      <c r="G36" s="21">
        <f t="shared" si="25"/>
        <v>87.063115949453575</v>
      </c>
      <c r="H36" s="20">
        <f t="shared" si="25"/>
        <v>30.589148508652094</v>
      </c>
      <c r="I36" s="19">
        <f t="shared" si="25"/>
        <v>-2.5883837588721845</v>
      </c>
      <c r="J36" s="24">
        <f t="shared" si="25"/>
        <v>-94.589428904826946</v>
      </c>
      <c r="K36" s="25">
        <f t="shared" si="25"/>
        <v>142.18812073087432</v>
      </c>
      <c r="L36" s="22">
        <f t="shared" si="25"/>
        <v>38.058975907313297</v>
      </c>
      <c r="M36" s="22">
        <f t="shared" si="25"/>
        <v>38.570127504553746</v>
      </c>
      <c r="N36" s="21">
        <f t="shared" si="25"/>
        <v>55.474704974954449</v>
      </c>
      <c r="O36" s="20">
        <f t="shared" si="25"/>
        <v>16.904577470400731</v>
      </c>
      <c r="P36" s="19">
        <f t="shared" si="25"/>
        <v>17.41572906764117</v>
      </c>
      <c r="Q36" s="24">
        <f t="shared" si="25"/>
        <v>-86.713415755919826</v>
      </c>
      <c r="R36" s="23">
        <f t="shared" si="25"/>
        <v>103.62486697404368</v>
      </c>
      <c r="S36" s="22">
        <f t="shared" si="25"/>
        <v>27.550586169653911</v>
      </c>
      <c r="T36" s="22">
        <f t="shared" si="25"/>
        <v>44.406931124772314</v>
      </c>
      <c r="U36" s="21">
        <f t="shared" si="25"/>
        <v>43.452878358378875</v>
      </c>
      <c r="V36" s="20">
        <f t="shared" si="25"/>
        <v>-0.95405276639344361</v>
      </c>
      <c r="W36" s="19">
        <f t="shared" si="25"/>
        <v>15.902292188724953</v>
      </c>
      <c r="X36" s="18">
        <f t="shared" si="25"/>
        <v>-60.171988615664844</v>
      </c>
    </row>
    <row r="37" spans="1:24" ht="13.5" thickBot="1" x14ac:dyDescent="0.25">
      <c r="A37" s="17" t="s">
        <v>8</v>
      </c>
      <c r="B37" s="16">
        <f>AVERAGE(B32:B34,B23:B25)</f>
        <v>21</v>
      </c>
      <c r="C37" s="15">
        <f>AVERAGE(C32:C34,C23:C25)</f>
        <v>25.5</v>
      </c>
      <c r="D37" s="14">
        <f t="shared" ref="D37:X37" si="26">D21*43560/86400/182</f>
        <v>55.114925194597063</v>
      </c>
      <c r="E37" s="11">
        <f t="shared" si="26"/>
        <v>70.617544166391937</v>
      </c>
      <c r="F37" s="11">
        <f t="shared" si="26"/>
        <v>65.327617445054955</v>
      </c>
      <c r="G37" s="10">
        <f t="shared" si="26"/>
        <v>61.3545140224359</v>
      </c>
      <c r="H37" s="9">
        <f t="shared" si="26"/>
        <v>-3.9731034226190514</v>
      </c>
      <c r="I37" s="8">
        <f t="shared" si="26"/>
        <v>-9.2630301439560494</v>
      </c>
      <c r="J37" s="13">
        <f t="shared" si="26"/>
        <v>6.239588827838829</v>
      </c>
      <c r="K37" s="14">
        <f t="shared" si="26"/>
        <v>49.677891674297925</v>
      </c>
      <c r="L37" s="11">
        <f t="shared" si="26"/>
        <v>47.092292173978954</v>
      </c>
      <c r="M37" s="11">
        <f t="shared" si="26"/>
        <v>55.477131085927965</v>
      </c>
      <c r="N37" s="10">
        <f t="shared" si="26"/>
        <v>61.349797847985357</v>
      </c>
      <c r="O37" s="9">
        <f t="shared" si="26"/>
        <v>5.8726667620573902</v>
      </c>
      <c r="P37" s="8">
        <f t="shared" si="26"/>
        <v>14.257505674006406</v>
      </c>
      <c r="Q37" s="13">
        <f t="shared" si="26"/>
        <v>11.671906173687423</v>
      </c>
      <c r="R37" s="12">
        <f t="shared" si="26"/>
        <v>42.846631868131865</v>
      </c>
      <c r="S37" s="11">
        <f t="shared" si="26"/>
        <v>32.026154813662245</v>
      </c>
      <c r="T37" s="11">
        <f t="shared" si="26"/>
        <v>45.028357715201459</v>
      </c>
      <c r="U37" s="10">
        <f t="shared" si="26"/>
        <v>50.998148122710624</v>
      </c>
      <c r="V37" s="9">
        <f t="shared" si="26"/>
        <v>5.9697904075091586</v>
      </c>
      <c r="W37" s="8">
        <f t="shared" si="26"/>
        <v>18.971993309048383</v>
      </c>
      <c r="X37" s="7">
        <f t="shared" si="26"/>
        <v>8.1515162545787518</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'999414'!$A$1</f>
        <v>&lt;SITE CATEGORY: PRIMARY/SECONDARY&gt;</v>
      </c>
      <c r="C1" s="129"/>
      <c r="D1" s="129"/>
      <c r="E1" s="129"/>
      <c r="F1" s="129"/>
      <c r="G1" s="129"/>
      <c r="H1" s="129"/>
      <c r="I1" s="129"/>
      <c r="J1" s="129"/>
      <c r="K1" s="129"/>
      <c r="L1" s="129"/>
      <c r="M1" s="129"/>
      <c r="N1" s="129"/>
      <c r="O1" s="129"/>
    </row>
    <row r="2" spans="2:15" ht="23.25" x14ac:dyDescent="0.35">
      <c r="B2" s="130" t="str">
        <f>'999414'!A2</f>
        <v>HYDROSS MODEL NODE — Crow Creek bl Moiese A Canal (#999414)</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8" style="1" bestFit="1" customWidth="1"/>
    <col min="2" max="2" width="8.5703125" style="1" bestFit="1" customWidth="1"/>
    <col min="3" max="3" width="12.7109375" style="1" bestFit="1" customWidth="1"/>
    <col min="4" max="4" width="8.85546875" style="1" customWidth="1"/>
    <col min="5" max="5" width="9.5703125" style="1" bestFit="1" customWidth="1"/>
    <col min="6" max="6" width="8.85546875" style="1" bestFit="1" customWidth="1"/>
    <col min="7" max="9" width="12.7109375" style="1" bestFit="1" customWidth="1"/>
    <col min="10" max="10" width="12.7109375" style="1" customWidth="1"/>
    <col min="11" max="11" width="8.85546875" style="1" customWidth="1"/>
    <col min="12" max="12" width="9.5703125" style="1" bestFit="1" customWidth="1"/>
    <col min="13" max="13" width="8.85546875" style="1" bestFit="1" customWidth="1"/>
    <col min="14" max="16" width="12.7109375" style="1" bestFit="1" customWidth="1"/>
    <col min="17" max="17" width="12.7109375" style="1" customWidth="1"/>
    <col min="18" max="18" width="8.85546875" style="1" customWidth="1"/>
    <col min="19" max="19" width="9.5703125" style="1" bestFit="1" customWidth="1"/>
    <col min="20" max="20" width="8.85546875" style="1" bestFit="1" customWidth="1"/>
    <col min="21" max="23" width="12.7109375" style="1" bestFit="1" customWidth="1"/>
    <col min="24" max="24" width="12.7109375" style="1" customWidth="1"/>
    <col min="25" max="25" width="1.7109375" style="1" bestFit="1" customWidth="1"/>
    <col min="26" max="16384" width="9.140625" style="1"/>
  </cols>
  <sheetData>
    <row r="1" spans="1:25" ht="18.75" x14ac:dyDescent="0.2">
      <c r="A1" s="128" t="s">
        <v>42</v>
      </c>
      <c r="B1" s="128"/>
      <c r="C1" s="128"/>
      <c r="D1" s="128"/>
      <c r="E1" s="128"/>
      <c r="F1" s="128"/>
      <c r="G1" s="128"/>
      <c r="H1" s="128"/>
      <c r="I1" s="128"/>
      <c r="J1" s="128"/>
      <c r="K1" s="128"/>
      <c r="L1" s="128"/>
      <c r="M1" s="128"/>
      <c r="N1" s="128"/>
      <c r="O1" s="128"/>
      <c r="P1" s="128"/>
      <c r="Q1" s="128"/>
      <c r="R1" s="128"/>
      <c r="S1" s="128"/>
      <c r="T1" s="128"/>
      <c r="U1" s="128"/>
      <c r="V1" s="128"/>
      <c r="W1" s="128"/>
      <c r="X1" s="128"/>
    </row>
    <row r="2" spans="1:25" ht="16.5" thickBot="1" x14ac:dyDescent="0.25">
      <c r="A2" s="127" t="s">
        <v>159</v>
      </c>
      <c r="B2" s="126"/>
      <c r="C2" s="126"/>
      <c r="D2" s="126"/>
      <c r="E2" s="126"/>
      <c r="F2" s="126"/>
      <c r="G2" s="126"/>
      <c r="H2" s="126"/>
      <c r="I2" s="126"/>
      <c r="J2" s="126"/>
      <c r="K2" s="126"/>
      <c r="L2" s="126"/>
      <c r="M2" s="126"/>
      <c r="N2" s="126"/>
      <c r="O2" s="126"/>
      <c r="P2" s="126"/>
      <c r="Q2" s="126"/>
      <c r="R2" s="126"/>
      <c r="S2" s="126"/>
      <c r="T2" s="126"/>
      <c r="U2" s="126"/>
      <c r="V2" s="126"/>
      <c r="W2" s="126"/>
      <c r="X2" s="126"/>
    </row>
    <row r="3" spans="1:25" ht="16.5" thickTop="1" thickBot="1" x14ac:dyDescent="0.25">
      <c r="A3" s="125" t="s">
        <v>140</v>
      </c>
      <c r="B3" s="124"/>
      <c r="C3" s="123"/>
      <c r="D3" s="123"/>
      <c r="E3" s="123"/>
      <c r="F3" s="123"/>
      <c r="G3" s="123"/>
      <c r="H3" s="123"/>
      <c r="I3" s="123"/>
      <c r="J3" s="123"/>
      <c r="K3" s="123"/>
      <c r="L3" s="123"/>
      <c r="M3" s="123"/>
      <c r="N3" s="123"/>
      <c r="O3" s="123"/>
      <c r="P3" s="123"/>
      <c r="Q3" s="123"/>
      <c r="R3" s="123"/>
      <c r="S3" s="123"/>
      <c r="T3" s="123"/>
      <c r="U3" s="123"/>
      <c r="V3" s="122"/>
      <c r="W3" s="123"/>
      <c r="X3" s="122"/>
    </row>
    <row r="4" spans="1:25" ht="16.5" customHeight="1" thickTop="1" thickBot="1" x14ac:dyDescent="0.25">
      <c r="A4" s="382" t="s">
        <v>39</v>
      </c>
      <c r="B4" s="385" t="s">
        <v>38</v>
      </c>
      <c r="C4" s="386" t="s">
        <v>37</v>
      </c>
      <c r="D4" s="119" t="s">
        <v>36</v>
      </c>
      <c r="E4" s="118"/>
      <c r="F4" s="118"/>
      <c r="G4" s="117"/>
      <c r="H4" s="117"/>
      <c r="I4" s="117"/>
      <c r="J4" s="120"/>
      <c r="K4" s="121" t="s">
        <v>35</v>
      </c>
      <c r="L4" s="118"/>
      <c r="M4" s="118"/>
      <c r="N4" s="117"/>
      <c r="O4" s="117"/>
      <c r="P4" s="117"/>
      <c r="Q4" s="120"/>
      <c r="R4" s="119" t="s">
        <v>34</v>
      </c>
      <c r="S4" s="118"/>
      <c r="T4" s="118"/>
      <c r="U4" s="117"/>
      <c r="V4" s="117"/>
      <c r="W4" s="117"/>
      <c r="X4" s="116"/>
    </row>
    <row r="5" spans="1:25" ht="76.5" x14ac:dyDescent="0.2">
      <c r="A5" s="383"/>
      <c r="B5" s="385"/>
      <c r="C5" s="386"/>
      <c r="D5" s="115" t="s">
        <v>32</v>
      </c>
      <c r="E5" s="112" t="s">
        <v>31</v>
      </c>
      <c r="F5" s="112" t="s">
        <v>30</v>
      </c>
      <c r="G5" s="111" t="s">
        <v>33</v>
      </c>
      <c r="H5" s="110" t="s">
        <v>28</v>
      </c>
      <c r="I5" s="109" t="s">
        <v>27</v>
      </c>
      <c r="J5" s="114" t="s">
        <v>26</v>
      </c>
      <c r="K5" s="115" t="s">
        <v>32</v>
      </c>
      <c r="L5" s="112" t="s">
        <v>31</v>
      </c>
      <c r="M5" s="112" t="s">
        <v>30</v>
      </c>
      <c r="N5" s="111" t="s">
        <v>33</v>
      </c>
      <c r="O5" s="110" t="s">
        <v>28</v>
      </c>
      <c r="P5" s="109" t="s">
        <v>27</v>
      </c>
      <c r="Q5" s="114" t="s">
        <v>26</v>
      </c>
      <c r="R5" s="113" t="s">
        <v>32</v>
      </c>
      <c r="S5" s="112" t="s">
        <v>31</v>
      </c>
      <c r="T5" s="112" t="s">
        <v>30</v>
      </c>
      <c r="U5" s="111" t="s">
        <v>29</v>
      </c>
      <c r="V5" s="110" t="s">
        <v>28</v>
      </c>
      <c r="W5" s="109" t="s">
        <v>27</v>
      </c>
      <c r="X5" s="108" t="s">
        <v>26</v>
      </c>
      <c r="Y5" s="107" t="s">
        <v>25</v>
      </c>
    </row>
    <row r="6" spans="1:25" ht="13.5" thickBot="1" x14ac:dyDescent="0.25">
      <c r="A6" s="384"/>
      <c r="B6" s="105" t="s">
        <v>24</v>
      </c>
      <c r="C6" s="104" t="s">
        <v>24</v>
      </c>
      <c r="D6" s="103" t="s">
        <v>24</v>
      </c>
      <c r="E6" s="100" t="s">
        <v>24</v>
      </c>
      <c r="F6" s="100" t="s">
        <v>24</v>
      </c>
      <c r="G6" s="99" t="s">
        <v>24</v>
      </c>
      <c r="H6" s="98" t="s">
        <v>24</v>
      </c>
      <c r="I6" s="97" t="s">
        <v>24</v>
      </c>
      <c r="J6" s="102" t="s">
        <v>24</v>
      </c>
      <c r="K6" s="103" t="s">
        <v>24</v>
      </c>
      <c r="L6" s="100" t="s">
        <v>24</v>
      </c>
      <c r="M6" s="100" t="s">
        <v>24</v>
      </c>
      <c r="N6" s="99" t="s">
        <v>24</v>
      </c>
      <c r="O6" s="98" t="s">
        <v>24</v>
      </c>
      <c r="P6" s="97" t="s">
        <v>24</v>
      </c>
      <c r="Q6" s="102" t="s">
        <v>24</v>
      </c>
      <c r="R6" s="101" t="s">
        <v>24</v>
      </c>
      <c r="S6" s="100" t="s">
        <v>24</v>
      </c>
      <c r="T6" s="100" t="s">
        <v>24</v>
      </c>
      <c r="U6" s="99" t="s">
        <v>24</v>
      </c>
      <c r="V6" s="98" t="s">
        <v>24</v>
      </c>
      <c r="W6" s="97" t="s">
        <v>24</v>
      </c>
      <c r="X6" s="96" t="s">
        <v>24</v>
      </c>
    </row>
    <row r="7" spans="1:25" ht="13.5" thickTop="1" x14ac:dyDescent="0.2">
      <c r="A7" s="95" t="s">
        <v>22</v>
      </c>
      <c r="B7" s="94"/>
      <c r="C7" s="93">
        <f>C23/43560*86400*31</f>
        <v>356.62809917355366</v>
      </c>
      <c r="D7" s="92">
        <v>475</v>
      </c>
      <c r="E7" s="89"/>
      <c r="F7" s="89">
        <v>460.97</v>
      </c>
      <c r="G7" s="88">
        <v>475</v>
      </c>
      <c r="H7" s="87">
        <f t="shared" ref="H7:H18" si="0">G7-F7</f>
        <v>14.029999999999973</v>
      </c>
      <c r="I7" s="86"/>
      <c r="J7" s="91">
        <f t="shared" ref="J7:J18" si="1">G7-D7</f>
        <v>0</v>
      </c>
      <c r="K7" s="92">
        <v>386</v>
      </c>
      <c r="L7" s="89"/>
      <c r="M7" s="89">
        <v>386</v>
      </c>
      <c r="N7" s="88">
        <v>386</v>
      </c>
      <c r="O7" s="87">
        <f t="shared" ref="O7:O18" si="2">N7-M7</f>
        <v>0</v>
      </c>
      <c r="P7" s="86"/>
      <c r="Q7" s="91">
        <f t="shared" ref="Q7:Q18" si="3">N7-K7</f>
        <v>0</v>
      </c>
      <c r="R7" s="90">
        <v>379.5</v>
      </c>
      <c r="S7" s="89"/>
      <c r="T7" s="89">
        <v>379.5</v>
      </c>
      <c r="U7" s="88">
        <v>379.5</v>
      </c>
      <c r="V7" s="87">
        <f t="shared" ref="V7:V18" si="4">U7-T7</f>
        <v>0</v>
      </c>
      <c r="W7" s="86"/>
      <c r="X7" s="85">
        <f t="shared" ref="X7:X18" si="5">U7-R7</f>
        <v>0</v>
      </c>
    </row>
    <row r="8" spans="1:25" x14ac:dyDescent="0.2">
      <c r="A8" s="73" t="s">
        <v>21</v>
      </c>
      <c r="B8" s="72"/>
      <c r="C8" s="71">
        <f>C24/43560*86400*28</f>
        <v>322.11570247933884</v>
      </c>
      <c r="D8" s="70">
        <v>385.25</v>
      </c>
      <c r="E8" s="67"/>
      <c r="F8" s="67">
        <v>385.25</v>
      </c>
      <c r="G8" s="66">
        <v>385.25</v>
      </c>
      <c r="H8" s="65">
        <f t="shared" si="0"/>
        <v>0</v>
      </c>
      <c r="I8" s="64"/>
      <c r="J8" s="69">
        <f t="shared" si="1"/>
        <v>0</v>
      </c>
      <c r="K8" s="70">
        <v>348</v>
      </c>
      <c r="L8" s="67"/>
      <c r="M8" s="67">
        <v>348</v>
      </c>
      <c r="N8" s="66">
        <v>348</v>
      </c>
      <c r="O8" s="65">
        <f t="shared" si="2"/>
        <v>0</v>
      </c>
      <c r="P8" s="64"/>
      <c r="Q8" s="69">
        <f t="shared" si="3"/>
        <v>0</v>
      </c>
      <c r="R8" s="68">
        <v>325.75</v>
      </c>
      <c r="S8" s="67"/>
      <c r="T8" s="67">
        <v>325.75</v>
      </c>
      <c r="U8" s="66">
        <v>325.75</v>
      </c>
      <c r="V8" s="65">
        <f t="shared" si="4"/>
        <v>0</v>
      </c>
      <c r="W8" s="64"/>
      <c r="X8" s="63">
        <f t="shared" si="5"/>
        <v>0</v>
      </c>
    </row>
    <row r="9" spans="1:25" x14ac:dyDescent="0.2">
      <c r="A9" s="84" t="s">
        <v>20</v>
      </c>
      <c r="B9" s="83"/>
      <c r="C9" s="82">
        <f>C25/43560*86400*31</f>
        <v>418.11570247933884</v>
      </c>
      <c r="D9" s="81">
        <v>498.5</v>
      </c>
      <c r="E9" s="78"/>
      <c r="F9" s="78">
        <v>498.5</v>
      </c>
      <c r="G9" s="77">
        <v>488.15499999999997</v>
      </c>
      <c r="H9" s="76">
        <f t="shared" si="0"/>
        <v>-10.345000000000027</v>
      </c>
      <c r="I9" s="75"/>
      <c r="J9" s="80">
        <f t="shared" si="1"/>
        <v>-10.345000000000027</v>
      </c>
      <c r="K9" s="81">
        <v>456</v>
      </c>
      <c r="L9" s="78"/>
      <c r="M9" s="78">
        <v>455.98666666666668</v>
      </c>
      <c r="N9" s="77">
        <v>453.84333333333331</v>
      </c>
      <c r="O9" s="76">
        <f t="shared" si="2"/>
        <v>-2.1433333333333735</v>
      </c>
      <c r="P9" s="75"/>
      <c r="Q9" s="80">
        <f t="shared" si="3"/>
        <v>-2.1566666666666947</v>
      </c>
      <c r="R9" s="79">
        <v>415.25</v>
      </c>
      <c r="S9" s="78"/>
      <c r="T9" s="78">
        <v>415.02249999999998</v>
      </c>
      <c r="U9" s="77">
        <v>415.25</v>
      </c>
      <c r="V9" s="76">
        <f t="shared" si="4"/>
        <v>0.22750000000002046</v>
      </c>
      <c r="W9" s="75"/>
      <c r="X9" s="74">
        <f t="shared" si="5"/>
        <v>0</v>
      </c>
    </row>
    <row r="10" spans="1:25" x14ac:dyDescent="0.2">
      <c r="A10" s="61" t="s">
        <v>19</v>
      </c>
      <c r="B10" s="60"/>
      <c r="C10" s="59">
        <f>C26/43560*86400*30</f>
        <v>476.03305785123962</v>
      </c>
      <c r="D10" s="58">
        <v>850.25</v>
      </c>
      <c r="E10" s="55"/>
      <c r="F10" s="55">
        <v>829.87249999999995</v>
      </c>
      <c r="G10" s="54">
        <v>849.80000000000007</v>
      </c>
      <c r="H10" s="53">
        <f t="shared" si="0"/>
        <v>19.927500000000123</v>
      </c>
      <c r="I10" s="52"/>
      <c r="J10" s="57">
        <f t="shared" si="1"/>
        <v>-0.44999999999993179</v>
      </c>
      <c r="K10" s="58">
        <v>657.91666666666663</v>
      </c>
      <c r="L10" s="55"/>
      <c r="M10" s="55">
        <v>533.5675</v>
      </c>
      <c r="N10" s="54">
        <v>649.24249999999995</v>
      </c>
      <c r="O10" s="53">
        <f t="shared" si="2"/>
        <v>115.67499999999995</v>
      </c>
      <c r="P10" s="52"/>
      <c r="Q10" s="57">
        <f t="shared" si="3"/>
        <v>-8.6741666666666788</v>
      </c>
      <c r="R10" s="56">
        <v>747.5</v>
      </c>
      <c r="S10" s="55"/>
      <c r="T10" s="55">
        <v>666.05250000000001</v>
      </c>
      <c r="U10" s="54">
        <v>746.77249999999992</v>
      </c>
      <c r="V10" s="53">
        <f t="shared" si="4"/>
        <v>80.719999999999914</v>
      </c>
      <c r="W10" s="52"/>
      <c r="X10" s="51">
        <f t="shared" si="5"/>
        <v>-0.72750000000007731</v>
      </c>
    </row>
    <row r="11" spans="1:25" x14ac:dyDescent="0.2">
      <c r="A11" s="73" t="s">
        <v>18</v>
      </c>
      <c r="B11" s="72"/>
      <c r="C11" s="71">
        <f>C27/43560*86400*31</f>
        <v>491.90082644628097</v>
      </c>
      <c r="D11" s="70">
        <v>1586.25</v>
      </c>
      <c r="E11" s="67"/>
      <c r="F11" s="67">
        <v>1575.7224999999999</v>
      </c>
      <c r="G11" s="66">
        <v>1566.3875</v>
      </c>
      <c r="H11" s="65">
        <f t="shared" si="0"/>
        <v>-9.334999999999809</v>
      </c>
      <c r="I11" s="64"/>
      <c r="J11" s="69">
        <f t="shared" si="1"/>
        <v>-19.862499999999955</v>
      </c>
      <c r="K11" s="70">
        <v>1383.1666666666667</v>
      </c>
      <c r="L11" s="67"/>
      <c r="M11" s="67">
        <v>1275.3066666666666</v>
      </c>
      <c r="N11" s="66">
        <v>1313.11</v>
      </c>
      <c r="O11" s="65">
        <f t="shared" si="2"/>
        <v>37.803333333333285</v>
      </c>
      <c r="P11" s="64"/>
      <c r="Q11" s="69">
        <f t="shared" si="3"/>
        <v>-70.056666666666843</v>
      </c>
      <c r="R11" s="68">
        <v>1164</v>
      </c>
      <c r="S11" s="67"/>
      <c r="T11" s="67">
        <v>865.86249999999995</v>
      </c>
      <c r="U11" s="66">
        <v>997.14499999999998</v>
      </c>
      <c r="V11" s="65">
        <f t="shared" si="4"/>
        <v>131.28250000000003</v>
      </c>
      <c r="W11" s="64"/>
      <c r="X11" s="63">
        <f t="shared" si="5"/>
        <v>-166.85500000000002</v>
      </c>
    </row>
    <row r="12" spans="1:25" x14ac:dyDescent="0.2">
      <c r="A12" s="73" t="s">
        <v>17</v>
      </c>
      <c r="B12" s="72"/>
      <c r="C12" s="71">
        <f>C28/43560*86400*30</f>
        <v>481.98347107438008</v>
      </c>
      <c r="D12" s="70">
        <v>1953.5</v>
      </c>
      <c r="E12" s="67"/>
      <c r="F12" s="67">
        <v>1803.7625</v>
      </c>
      <c r="G12" s="66">
        <v>1770.5725</v>
      </c>
      <c r="H12" s="65">
        <f t="shared" si="0"/>
        <v>-33.190000000000055</v>
      </c>
      <c r="I12" s="64"/>
      <c r="J12" s="69">
        <f t="shared" si="1"/>
        <v>-182.92750000000001</v>
      </c>
      <c r="K12" s="70">
        <v>1279.6666666666667</v>
      </c>
      <c r="L12" s="67"/>
      <c r="M12" s="67">
        <v>1040.5266666666666</v>
      </c>
      <c r="N12" s="66">
        <v>972.79416666666657</v>
      </c>
      <c r="O12" s="65">
        <f t="shared" si="2"/>
        <v>-67.732500000000073</v>
      </c>
      <c r="P12" s="64"/>
      <c r="Q12" s="69">
        <f t="shared" si="3"/>
        <v>-306.87250000000017</v>
      </c>
      <c r="R12" s="68">
        <v>749.75</v>
      </c>
      <c r="S12" s="67"/>
      <c r="T12" s="67">
        <v>467.11750000000001</v>
      </c>
      <c r="U12" s="66">
        <v>539.38</v>
      </c>
      <c r="V12" s="65">
        <f t="shared" si="4"/>
        <v>72.262499999999989</v>
      </c>
      <c r="W12" s="64"/>
      <c r="X12" s="63">
        <f t="shared" si="5"/>
        <v>-210.37</v>
      </c>
    </row>
    <row r="13" spans="1:25" x14ac:dyDescent="0.2">
      <c r="A13" s="73" t="s">
        <v>16</v>
      </c>
      <c r="B13" s="72"/>
      <c r="C13" s="71">
        <f>C29/43560*86400*31</f>
        <v>313.58677685950414</v>
      </c>
      <c r="D13" s="70">
        <v>1014.25</v>
      </c>
      <c r="E13" s="67"/>
      <c r="F13" s="67">
        <v>907.66499999999996</v>
      </c>
      <c r="G13" s="66">
        <v>616.36249999999995</v>
      </c>
      <c r="H13" s="65">
        <f t="shared" si="0"/>
        <v>-291.30250000000001</v>
      </c>
      <c r="I13" s="64"/>
      <c r="J13" s="69">
        <f t="shared" si="1"/>
        <v>-397.88750000000005</v>
      </c>
      <c r="K13" s="70">
        <v>741.58333333333337</v>
      </c>
      <c r="L13" s="67"/>
      <c r="M13" s="67">
        <v>568.1825</v>
      </c>
      <c r="N13" s="66">
        <v>424.62166666666667</v>
      </c>
      <c r="O13" s="65">
        <f t="shared" si="2"/>
        <v>-143.56083333333333</v>
      </c>
      <c r="P13" s="64"/>
      <c r="Q13" s="69">
        <f t="shared" si="3"/>
        <v>-316.9616666666667</v>
      </c>
      <c r="R13" s="68">
        <v>601.25</v>
      </c>
      <c r="S13" s="67"/>
      <c r="T13" s="67">
        <v>387.97499999999997</v>
      </c>
      <c r="U13" s="66">
        <v>317.87749999999994</v>
      </c>
      <c r="V13" s="65">
        <f t="shared" si="4"/>
        <v>-70.097500000000025</v>
      </c>
      <c r="W13" s="64"/>
      <c r="X13" s="63">
        <f t="shared" si="5"/>
        <v>-283.37250000000006</v>
      </c>
    </row>
    <row r="14" spans="1:25" x14ac:dyDescent="0.2">
      <c r="A14" s="73" t="s">
        <v>15</v>
      </c>
      <c r="B14" s="72"/>
      <c r="C14" s="71">
        <f>C30/43560*86400*31</f>
        <v>141.42148760330579</v>
      </c>
      <c r="D14" s="70">
        <v>751.5</v>
      </c>
      <c r="E14" s="67"/>
      <c r="F14" s="67">
        <v>636.26250000000005</v>
      </c>
      <c r="G14" s="66">
        <v>571.45500000000004</v>
      </c>
      <c r="H14" s="65">
        <f t="shared" si="0"/>
        <v>-64.807500000000005</v>
      </c>
      <c r="I14" s="64"/>
      <c r="J14" s="69">
        <f t="shared" si="1"/>
        <v>-180.04499999999996</v>
      </c>
      <c r="K14" s="70">
        <v>578.58333333333337</v>
      </c>
      <c r="L14" s="67"/>
      <c r="M14" s="67">
        <v>439.8458333333333</v>
      </c>
      <c r="N14" s="66">
        <v>360.79333333333335</v>
      </c>
      <c r="O14" s="65">
        <f t="shared" si="2"/>
        <v>-79.052499999999952</v>
      </c>
      <c r="P14" s="64"/>
      <c r="Q14" s="69">
        <f t="shared" si="3"/>
        <v>-217.79000000000002</v>
      </c>
      <c r="R14" s="68">
        <v>488.75</v>
      </c>
      <c r="S14" s="67"/>
      <c r="T14" s="67">
        <v>302.7525</v>
      </c>
      <c r="U14" s="66">
        <v>193.26249999999996</v>
      </c>
      <c r="V14" s="65">
        <f t="shared" si="4"/>
        <v>-109.49000000000004</v>
      </c>
      <c r="W14" s="64"/>
      <c r="X14" s="63">
        <f t="shared" si="5"/>
        <v>-295.48750000000007</v>
      </c>
    </row>
    <row r="15" spans="1:25" x14ac:dyDescent="0.2">
      <c r="A15" s="50" t="s">
        <v>14</v>
      </c>
      <c r="B15" s="49"/>
      <c r="C15" s="48">
        <f>C31/43560*86400*30</f>
        <v>136.85950413223139</v>
      </c>
      <c r="D15" s="47">
        <v>626.5</v>
      </c>
      <c r="E15" s="44"/>
      <c r="F15" s="44">
        <v>570.94000000000005</v>
      </c>
      <c r="G15" s="43">
        <v>581.41</v>
      </c>
      <c r="H15" s="42">
        <f t="shared" si="0"/>
        <v>10.469999999999914</v>
      </c>
      <c r="I15" s="41"/>
      <c r="J15" s="46">
        <f t="shared" si="1"/>
        <v>-45.090000000000032</v>
      </c>
      <c r="K15" s="47">
        <v>514.91666666666663</v>
      </c>
      <c r="L15" s="44"/>
      <c r="M15" s="44">
        <v>423.14500000000004</v>
      </c>
      <c r="N15" s="43">
        <v>422.23499999999996</v>
      </c>
      <c r="O15" s="42">
        <f t="shared" si="2"/>
        <v>-0.91000000000008185</v>
      </c>
      <c r="P15" s="41"/>
      <c r="Q15" s="46">
        <f t="shared" si="3"/>
        <v>-92.681666666666672</v>
      </c>
      <c r="R15" s="45">
        <v>439.75</v>
      </c>
      <c r="S15" s="44"/>
      <c r="T15" s="44">
        <v>330.87</v>
      </c>
      <c r="U15" s="43">
        <v>224.84</v>
      </c>
      <c r="V15" s="42">
        <f t="shared" si="4"/>
        <v>-106.03</v>
      </c>
      <c r="W15" s="41"/>
      <c r="X15" s="40">
        <f t="shared" si="5"/>
        <v>-214.91</v>
      </c>
    </row>
    <row r="16" spans="1:25" x14ac:dyDescent="0.2">
      <c r="A16" s="62" t="s">
        <v>13</v>
      </c>
      <c r="B16" s="27"/>
      <c r="C16" s="26">
        <f>C32/43560*86400*31</f>
        <v>141.42148760330579</v>
      </c>
      <c r="D16" s="25">
        <v>521.5</v>
      </c>
      <c r="E16" s="22"/>
      <c r="F16" s="22">
        <v>491.14</v>
      </c>
      <c r="G16" s="21">
        <v>489.57</v>
      </c>
      <c r="H16" s="20">
        <f t="shared" si="0"/>
        <v>-1.5699999999999932</v>
      </c>
      <c r="I16" s="19"/>
      <c r="J16" s="24">
        <f t="shared" si="1"/>
        <v>-31.930000000000007</v>
      </c>
      <c r="K16" s="25">
        <v>490.83333333333331</v>
      </c>
      <c r="L16" s="22"/>
      <c r="M16" s="22">
        <v>428.01</v>
      </c>
      <c r="N16" s="21">
        <v>423.47666666666663</v>
      </c>
      <c r="O16" s="20">
        <f t="shared" si="2"/>
        <v>-4.5333333333333599</v>
      </c>
      <c r="P16" s="19"/>
      <c r="Q16" s="24">
        <f t="shared" si="3"/>
        <v>-67.356666666666683</v>
      </c>
      <c r="R16" s="23">
        <v>418</v>
      </c>
      <c r="S16" s="22"/>
      <c r="T16" s="22">
        <v>355.88499999999999</v>
      </c>
      <c r="U16" s="21">
        <v>393.52750000000003</v>
      </c>
      <c r="V16" s="20">
        <f t="shared" si="4"/>
        <v>37.642500000000041</v>
      </c>
      <c r="W16" s="19"/>
      <c r="X16" s="18">
        <f t="shared" si="5"/>
        <v>-24.472499999999968</v>
      </c>
    </row>
    <row r="17" spans="1:24" x14ac:dyDescent="0.2">
      <c r="A17" s="61" t="s">
        <v>12</v>
      </c>
      <c r="B17" s="60"/>
      <c r="C17" s="59">
        <f>C33/43560*86400*30</f>
        <v>136.85950413223139</v>
      </c>
      <c r="D17" s="58">
        <v>514</v>
      </c>
      <c r="E17" s="55"/>
      <c r="F17" s="55">
        <v>514</v>
      </c>
      <c r="G17" s="54">
        <v>514</v>
      </c>
      <c r="H17" s="53">
        <f t="shared" si="0"/>
        <v>0</v>
      </c>
      <c r="I17" s="52"/>
      <c r="J17" s="57">
        <f t="shared" si="1"/>
        <v>0</v>
      </c>
      <c r="K17" s="58">
        <v>466.25</v>
      </c>
      <c r="L17" s="55"/>
      <c r="M17" s="55">
        <v>466.25</v>
      </c>
      <c r="N17" s="54">
        <v>466.25</v>
      </c>
      <c r="O17" s="53">
        <f t="shared" si="2"/>
        <v>0</v>
      </c>
      <c r="P17" s="52"/>
      <c r="Q17" s="57">
        <f t="shared" si="3"/>
        <v>0</v>
      </c>
      <c r="R17" s="56">
        <v>390</v>
      </c>
      <c r="S17" s="55"/>
      <c r="T17" s="55">
        <v>390</v>
      </c>
      <c r="U17" s="54">
        <v>390</v>
      </c>
      <c r="V17" s="53">
        <f t="shared" si="4"/>
        <v>0</v>
      </c>
      <c r="W17" s="52"/>
      <c r="X17" s="51">
        <f t="shared" si="5"/>
        <v>0</v>
      </c>
    </row>
    <row r="18" spans="1:24" ht="13.5" thickBot="1" x14ac:dyDescent="0.25">
      <c r="A18" s="50" t="s">
        <v>11</v>
      </c>
      <c r="B18" s="49"/>
      <c r="C18" s="48">
        <f>C34/43560*86400*31</f>
        <v>141.42148760330579</v>
      </c>
      <c r="D18" s="47">
        <v>441</v>
      </c>
      <c r="E18" s="44"/>
      <c r="F18" s="44">
        <v>441</v>
      </c>
      <c r="G18" s="43">
        <v>441</v>
      </c>
      <c r="H18" s="42">
        <f t="shared" si="0"/>
        <v>0</v>
      </c>
      <c r="I18" s="41"/>
      <c r="J18" s="46">
        <f t="shared" si="1"/>
        <v>0</v>
      </c>
      <c r="K18" s="47">
        <v>460.41666666666669</v>
      </c>
      <c r="L18" s="44"/>
      <c r="M18" s="44">
        <v>460.41666666666669</v>
      </c>
      <c r="N18" s="43">
        <v>460.41666666666669</v>
      </c>
      <c r="O18" s="42">
        <f t="shared" si="2"/>
        <v>0</v>
      </c>
      <c r="P18" s="41"/>
      <c r="Q18" s="46">
        <f t="shared" si="3"/>
        <v>0</v>
      </c>
      <c r="R18" s="45">
        <v>417.5</v>
      </c>
      <c r="S18" s="44"/>
      <c r="T18" s="44">
        <v>417.5</v>
      </c>
      <c r="U18" s="43">
        <v>417.5</v>
      </c>
      <c r="V18" s="42">
        <f t="shared" si="4"/>
        <v>0</v>
      </c>
      <c r="W18" s="41"/>
      <c r="X18" s="40">
        <f t="shared" si="5"/>
        <v>0</v>
      </c>
    </row>
    <row r="19" spans="1:24" x14ac:dyDescent="0.2">
      <c r="A19" s="39" t="s">
        <v>10</v>
      </c>
      <c r="B19" s="38"/>
      <c r="C19" s="37">
        <f>SUM(C7:C18)</f>
        <v>3558.3471074380154</v>
      </c>
      <c r="D19" s="36">
        <f>SUM(D7:D18)</f>
        <v>9617.5</v>
      </c>
      <c r="E19" s="33"/>
      <c r="F19" s="33">
        <f>SUM(F7:F18)</f>
        <v>9115.0849999999991</v>
      </c>
      <c r="G19" s="32">
        <f>SUM(G7:G18)</f>
        <v>8748.9624999999996</v>
      </c>
      <c r="H19" s="31">
        <f>SUM(H7:H18)</f>
        <v>-366.12249999999989</v>
      </c>
      <c r="I19" s="30"/>
      <c r="J19" s="35">
        <f>SUM(J7:J18)</f>
        <v>-868.53749999999991</v>
      </c>
      <c r="K19" s="36">
        <f>SUM(K7:K18)</f>
        <v>7763.333333333333</v>
      </c>
      <c r="L19" s="33"/>
      <c r="M19" s="33">
        <f>SUM(M7:M18)</f>
        <v>6825.2375000000002</v>
      </c>
      <c r="N19" s="32">
        <f>SUM(N7:N18)</f>
        <v>6680.7833333333328</v>
      </c>
      <c r="O19" s="31">
        <f>SUM(O7:O18)</f>
        <v>-144.45416666666694</v>
      </c>
      <c r="P19" s="30"/>
      <c r="Q19" s="35">
        <f>SUM(Q7:Q18)</f>
        <v>-1082.5500000000002</v>
      </c>
      <c r="R19" s="34">
        <f>SUM(R7:R18)</f>
        <v>6537</v>
      </c>
      <c r="S19" s="33"/>
      <c r="T19" s="33">
        <f>SUM(T7:T18)</f>
        <v>5304.2875000000004</v>
      </c>
      <c r="U19" s="32">
        <f>SUM(U7:U18)</f>
        <v>5340.8050000000003</v>
      </c>
      <c r="V19" s="31">
        <f>SUM(V7:V18)</f>
        <v>36.517499999999927</v>
      </c>
      <c r="W19" s="30"/>
      <c r="X19" s="29">
        <f>SUM(X7:X18)</f>
        <v>-1196.1950000000002</v>
      </c>
    </row>
    <row r="20" spans="1:24" x14ac:dyDescent="0.2">
      <c r="A20" s="28" t="s">
        <v>9</v>
      </c>
      <c r="B20" s="27"/>
      <c r="C20" s="26">
        <f>SUM(C10:C15)</f>
        <v>2041.7851239669421</v>
      </c>
      <c r="D20" s="25">
        <f>SUM(D10:D15)</f>
        <v>6782.25</v>
      </c>
      <c r="E20" s="22"/>
      <c r="F20" s="22">
        <f>SUM(F10:F15)</f>
        <v>6324.2250000000004</v>
      </c>
      <c r="G20" s="21">
        <f>SUM(G10:G15)</f>
        <v>5955.9875000000002</v>
      </c>
      <c r="H20" s="20">
        <f>SUM(H10:H15)</f>
        <v>-368.23749999999984</v>
      </c>
      <c r="I20" s="19"/>
      <c r="J20" s="24">
        <f>SUM(J10:J15)</f>
        <v>-826.26249999999993</v>
      </c>
      <c r="K20" s="25">
        <f>SUM(K10:K15)</f>
        <v>5155.8333333333339</v>
      </c>
      <c r="L20" s="22"/>
      <c r="M20" s="22">
        <f>SUM(M10:M15)</f>
        <v>4280.5741666666663</v>
      </c>
      <c r="N20" s="21">
        <f>SUM(N10:N15)</f>
        <v>4142.7966666666671</v>
      </c>
      <c r="O20" s="20">
        <f>SUM(O10:O15)</f>
        <v>-137.7775000000002</v>
      </c>
      <c r="P20" s="19"/>
      <c r="Q20" s="24">
        <f>SUM(Q10:Q15)</f>
        <v>-1013.0366666666671</v>
      </c>
      <c r="R20" s="23">
        <f>SUM(R10:R15)</f>
        <v>4191</v>
      </c>
      <c r="S20" s="22"/>
      <c r="T20" s="22">
        <f>SUM(T10:T15)</f>
        <v>3020.63</v>
      </c>
      <c r="U20" s="21">
        <f>SUM(U10:U15)</f>
        <v>3019.2775000000001</v>
      </c>
      <c r="V20" s="20">
        <f>SUM(V10:V15)</f>
        <v>-1.3525000000001342</v>
      </c>
      <c r="W20" s="19"/>
      <c r="X20" s="18">
        <f>SUM(X10:X15)</f>
        <v>-1171.7225000000003</v>
      </c>
    </row>
    <row r="21" spans="1:24" ht="13.5" thickBot="1" x14ac:dyDescent="0.25">
      <c r="A21" s="17" t="s">
        <v>8</v>
      </c>
      <c r="B21" s="16"/>
      <c r="C21" s="15">
        <f>SUM(C7:C9,C16:C18)</f>
        <v>1516.5619834710744</v>
      </c>
      <c r="D21" s="14">
        <f>SUM(D7:D9,D16:D18)</f>
        <v>2835.25</v>
      </c>
      <c r="E21" s="11"/>
      <c r="F21" s="11">
        <f>SUM(F7:F9,F16:F18)</f>
        <v>2790.86</v>
      </c>
      <c r="G21" s="10">
        <f>SUM(G7:G9,G16:G18)</f>
        <v>2792.9749999999999</v>
      </c>
      <c r="H21" s="9">
        <f>SUM(H7:H9,H16:H18)</f>
        <v>2.1149999999999523</v>
      </c>
      <c r="I21" s="8"/>
      <c r="J21" s="13">
        <f>SUM(J7:J9,J16:J18)</f>
        <v>-42.275000000000034</v>
      </c>
      <c r="K21" s="14">
        <f>SUM(K7:K9,K16:K18)</f>
        <v>2607.4999999999995</v>
      </c>
      <c r="L21" s="11"/>
      <c r="M21" s="11">
        <f>SUM(M7:M9,M16:M18)</f>
        <v>2544.6633333333334</v>
      </c>
      <c r="N21" s="10">
        <f>SUM(N7:N9,N16:N18)</f>
        <v>2537.9866666666662</v>
      </c>
      <c r="O21" s="9">
        <f>SUM(O7:O9,O16:O18)</f>
        <v>-6.6766666666667334</v>
      </c>
      <c r="P21" s="8"/>
      <c r="Q21" s="13">
        <f>SUM(Q7:Q9,Q16:Q18)</f>
        <v>-69.513333333333378</v>
      </c>
      <c r="R21" s="12">
        <f>SUM(R7:R9,R16:R18)</f>
        <v>2346</v>
      </c>
      <c r="S21" s="11"/>
      <c r="T21" s="11">
        <f>SUM(T7:T9,T16:T18)</f>
        <v>2283.6575000000003</v>
      </c>
      <c r="U21" s="10">
        <f>SUM(U7:U9,U16:U18)</f>
        <v>2321.5275000000001</v>
      </c>
      <c r="V21" s="9">
        <f>SUM(V7:V9,V16:V18)</f>
        <v>37.870000000000061</v>
      </c>
      <c r="W21" s="8"/>
      <c r="X21" s="7">
        <f>SUM(X7:X9,X16:X18)</f>
        <v>-24.472499999999968</v>
      </c>
    </row>
    <row r="22" spans="1:24" ht="14.25" thickTop="1" thickBot="1" x14ac:dyDescent="0.25">
      <c r="A22" s="106"/>
      <c r="B22" s="105" t="s">
        <v>23</v>
      </c>
      <c r="C22" s="104" t="s">
        <v>23</v>
      </c>
      <c r="D22" s="103" t="s">
        <v>23</v>
      </c>
      <c r="E22" s="100" t="s">
        <v>23</v>
      </c>
      <c r="F22" s="100" t="s">
        <v>23</v>
      </c>
      <c r="G22" s="99" t="s">
        <v>23</v>
      </c>
      <c r="H22" s="98" t="s">
        <v>23</v>
      </c>
      <c r="I22" s="97" t="s">
        <v>23</v>
      </c>
      <c r="J22" s="102" t="s">
        <v>23</v>
      </c>
      <c r="K22" s="103" t="s">
        <v>23</v>
      </c>
      <c r="L22" s="100" t="s">
        <v>23</v>
      </c>
      <c r="M22" s="100" t="s">
        <v>23</v>
      </c>
      <c r="N22" s="99" t="s">
        <v>23</v>
      </c>
      <c r="O22" s="98" t="s">
        <v>23</v>
      </c>
      <c r="P22" s="97" t="s">
        <v>23</v>
      </c>
      <c r="Q22" s="102" t="s">
        <v>23</v>
      </c>
      <c r="R22" s="101" t="s">
        <v>23</v>
      </c>
      <c r="S22" s="100" t="s">
        <v>23</v>
      </c>
      <c r="T22" s="100" t="s">
        <v>23</v>
      </c>
      <c r="U22" s="99" t="s">
        <v>23</v>
      </c>
      <c r="V22" s="98" t="s">
        <v>23</v>
      </c>
      <c r="W22" s="97" t="s">
        <v>23</v>
      </c>
      <c r="X22" s="96" t="s">
        <v>23</v>
      </c>
    </row>
    <row r="23" spans="1:24" ht="13.5" thickTop="1" x14ac:dyDescent="0.2">
      <c r="A23" s="95" t="s">
        <v>22</v>
      </c>
      <c r="B23" s="94"/>
      <c r="C23" s="93">
        <v>5.8</v>
      </c>
      <c r="D23" s="92">
        <f>D7*43560/86400/31</f>
        <v>7.7251344086021501</v>
      </c>
      <c r="E23" s="89"/>
      <c r="F23" s="89">
        <f>F7*43560/86400/31</f>
        <v>7.4969583333333345</v>
      </c>
      <c r="G23" s="88">
        <f>G7*43560/86400/31</f>
        <v>7.7251344086021501</v>
      </c>
      <c r="H23" s="87">
        <f>H7*43560/86400/31</f>
        <v>0.22817607526881672</v>
      </c>
      <c r="I23" s="86"/>
      <c r="J23" s="91">
        <f>J7*43560/86400/31</f>
        <v>0</v>
      </c>
      <c r="K23" s="92">
        <f>K7*43560/86400/31</f>
        <v>6.2776881720430104</v>
      </c>
      <c r="L23" s="89"/>
      <c r="M23" s="89">
        <f>M7*43560/86400/31</f>
        <v>6.2776881720430104</v>
      </c>
      <c r="N23" s="88">
        <f>N7*43560/86400/31</f>
        <v>6.2776881720430104</v>
      </c>
      <c r="O23" s="87">
        <f>O7*43560/86400/31</f>
        <v>0</v>
      </c>
      <c r="P23" s="86"/>
      <c r="Q23" s="91">
        <f>Q7*43560/86400/31</f>
        <v>0</v>
      </c>
      <c r="R23" s="90">
        <f>R7*43560/86400/31</f>
        <v>6.1719758064516137</v>
      </c>
      <c r="S23" s="89"/>
      <c r="T23" s="89">
        <f>T7*43560/86400/31</f>
        <v>6.1719758064516137</v>
      </c>
      <c r="U23" s="88">
        <f>U7*43560/86400/31</f>
        <v>6.1719758064516137</v>
      </c>
      <c r="V23" s="87">
        <f>V7*43560/86400/31</f>
        <v>0</v>
      </c>
      <c r="W23" s="86"/>
      <c r="X23" s="85">
        <f>X7*43560/86400/31</f>
        <v>0</v>
      </c>
    </row>
    <row r="24" spans="1:24" x14ac:dyDescent="0.2">
      <c r="A24" s="73" t="s">
        <v>21</v>
      </c>
      <c r="B24" s="72"/>
      <c r="C24" s="71">
        <v>5.8</v>
      </c>
      <c r="D24" s="70">
        <f>D8*43560/86400/28</f>
        <v>6.9367931547619053</v>
      </c>
      <c r="E24" s="67"/>
      <c r="F24" s="67">
        <f>F8*43560/86400/28</f>
        <v>6.9367931547619053</v>
      </c>
      <c r="G24" s="66">
        <f>G8*43560/86400/28</f>
        <v>6.9367931547619053</v>
      </c>
      <c r="H24" s="65">
        <f>H8*43560/86400/28</f>
        <v>0</v>
      </c>
      <c r="I24" s="64"/>
      <c r="J24" s="69">
        <f>J8*43560/86400/28</f>
        <v>0</v>
      </c>
      <c r="K24" s="70">
        <f>K8*43560/86400/28</f>
        <v>6.2660714285714283</v>
      </c>
      <c r="L24" s="67"/>
      <c r="M24" s="67">
        <f>M8*43560/86400/28</f>
        <v>6.2660714285714283</v>
      </c>
      <c r="N24" s="66">
        <f>N8*43560/86400/28</f>
        <v>6.2660714285714283</v>
      </c>
      <c r="O24" s="65">
        <f>O8*43560/86400/28</f>
        <v>0</v>
      </c>
      <c r="P24" s="64"/>
      <c r="Q24" s="69">
        <f>Q8*43560/86400/28</f>
        <v>0</v>
      </c>
      <c r="R24" s="68">
        <f>R8*43560/86400/28</f>
        <v>5.8654389880952378</v>
      </c>
      <c r="S24" s="67"/>
      <c r="T24" s="67">
        <f>T8*43560/86400/28</f>
        <v>5.8654389880952378</v>
      </c>
      <c r="U24" s="66">
        <f>U8*43560/86400/28</f>
        <v>5.8654389880952378</v>
      </c>
      <c r="V24" s="65">
        <f>V8*43560/86400/28</f>
        <v>0</v>
      </c>
      <c r="W24" s="64"/>
      <c r="X24" s="63">
        <f>X8*43560/86400/28</f>
        <v>0</v>
      </c>
    </row>
    <row r="25" spans="1:24" x14ac:dyDescent="0.2">
      <c r="A25" s="84" t="s">
        <v>20</v>
      </c>
      <c r="B25" s="83"/>
      <c r="C25" s="82">
        <v>6.8</v>
      </c>
      <c r="D25" s="81">
        <f>D9*43560/86400/31</f>
        <v>8.1073252688172044</v>
      </c>
      <c r="E25" s="78"/>
      <c r="F25" s="78">
        <f>F9*43560/86400/31</f>
        <v>8.1073252688172044</v>
      </c>
      <c r="G25" s="77">
        <f>G9*43560/86400/31</f>
        <v>7.9390799731182788</v>
      </c>
      <c r="H25" s="76">
        <f>H9*43560/86400/31</f>
        <v>-0.16824529569892518</v>
      </c>
      <c r="I25" s="75"/>
      <c r="J25" s="80">
        <f>J9*43560/86400/31</f>
        <v>-0.16824529569892518</v>
      </c>
      <c r="K25" s="81">
        <f>K9*43560/86400/31</f>
        <v>7.4161290322580644</v>
      </c>
      <c r="L25" s="78"/>
      <c r="M25" s="78">
        <f>M9*43560/86400/31</f>
        <v>7.415912186379928</v>
      </c>
      <c r="N25" s="77">
        <f>N9*43560/86400/31</f>
        <v>7.3810542114695332</v>
      </c>
      <c r="O25" s="76">
        <f>O9*43560/86400/31</f>
        <v>-3.4857974910394919E-2</v>
      </c>
      <c r="P25" s="75"/>
      <c r="Q25" s="80">
        <f>Q9*43560/86400/31</f>
        <v>-3.5074820788530921E-2</v>
      </c>
      <c r="R25" s="79">
        <f>R9*43560/86400/31</f>
        <v>6.7533938172043015</v>
      </c>
      <c r="S25" s="78"/>
      <c r="T25" s="78">
        <f>T9*43560/86400/31</f>
        <v>6.7496938844086012</v>
      </c>
      <c r="U25" s="77">
        <f>U9*43560/86400/31</f>
        <v>6.7533938172043015</v>
      </c>
      <c r="V25" s="76">
        <f>V9*43560/86400/31</f>
        <v>3.6999327956992573E-3</v>
      </c>
      <c r="W25" s="75"/>
      <c r="X25" s="74">
        <f>X9*43560/86400/31</f>
        <v>0</v>
      </c>
    </row>
    <row r="26" spans="1:24" x14ac:dyDescent="0.2">
      <c r="A26" s="61" t="s">
        <v>19</v>
      </c>
      <c r="B26" s="60"/>
      <c r="C26" s="59">
        <v>8</v>
      </c>
      <c r="D26" s="58">
        <f>D10*43560/86400/30</f>
        <v>14.288923611111111</v>
      </c>
      <c r="E26" s="55"/>
      <c r="F26" s="55">
        <f>F10*43560/86400/30</f>
        <v>13.946468402777777</v>
      </c>
      <c r="G26" s="54">
        <f>G10*43560/86400/30</f>
        <v>14.281361111111112</v>
      </c>
      <c r="H26" s="53">
        <f>H10*43560/86400/30</f>
        <v>0.3348927083333354</v>
      </c>
      <c r="I26" s="52"/>
      <c r="J26" s="57">
        <f>J10*43560/86400/30</f>
        <v>-7.5624999999988531E-3</v>
      </c>
      <c r="K26" s="58">
        <f>K10*43560/86400/30</f>
        <v>11.056655092592592</v>
      </c>
      <c r="L26" s="55"/>
      <c r="M26" s="55">
        <f>M10*43560/86400/30</f>
        <v>8.9668982638888881</v>
      </c>
      <c r="N26" s="54">
        <f>N10*43560/86400/30</f>
        <v>10.910880902777775</v>
      </c>
      <c r="O26" s="53">
        <f>O10*43560/86400/30</f>
        <v>1.9439826388888881</v>
      </c>
      <c r="P26" s="52"/>
      <c r="Q26" s="57">
        <f>Q10*43560/86400/30</f>
        <v>-0.14577418981481502</v>
      </c>
      <c r="R26" s="56">
        <f>R10*43560/86400/30</f>
        <v>12.562152777777778</v>
      </c>
      <c r="S26" s="55"/>
      <c r="T26" s="55">
        <f>T10*43560/86400/30</f>
        <v>11.193382291666667</v>
      </c>
      <c r="U26" s="54">
        <f>U10*43560/86400/30</f>
        <v>12.549926736111109</v>
      </c>
      <c r="V26" s="53">
        <f>V10*43560/86400/30</f>
        <v>1.356544444444443</v>
      </c>
      <c r="W26" s="52"/>
      <c r="X26" s="51">
        <f>X10*43560/86400/30</f>
        <v>-1.2226041666667966E-2</v>
      </c>
    </row>
    <row r="27" spans="1:24" x14ac:dyDescent="0.2">
      <c r="A27" s="73" t="s">
        <v>18</v>
      </c>
      <c r="B27" s="72"/>
      <c r="C27" s="71">
        <v>8</v>
      </c>
      <c r="D27" s="70">
        <f>D11*43560/86400/31</f>
        <v>25.797883064516128</v>
      </c>
      <c r="E27" s="67"/>
      <c r="F27" s="67">
        <f>F11*43560/86400/31</f>
        <v>25.626669690860215</v>
      </c>
      <c r="G27" s="66">
        <f>G11*43560/86400/31</f>
        <v>25.474850470430106</v>
      </c>
      <c r="H27" s="65">
        <f>H11*43560/86400/31</f>
        <v>-0.1518192204301044</v>
      </c>
      <c r="I27" s="64"/>
      <c r="J27" s="69">
        <f>J11*43560/86400/31</f>
        <v>-0.32303259408602075</v>
      </c>
      <c r="K27" s="70">
        <f>K11*43560/86400/31</f>
        <v>22.49504928315412</v>
      </c>
      <c r="L27" s="67"/>
      <c r="M27" s="67">
        <f>M11*43560/86400/31</f>
        <v>20.740874551971324</v>
      </c>
      <c r="N27" s="66">
        <f>N11*43560/86400/31</f>
        <v>21.355686827956987</v>
      </c>
      <c r="O27" s="65">
        <f>O11*43560/86400/31</f>
        <v>0.61481227598566235</v>
      </c>
      <c r="P27" s="64"/>
      <c r="Q27" s="69">
        <f>Q11*43560/86400/31</f>
        <v>-1.1393624551971355</v>
      </c>
      <c r="R27" s="68">
        <f>R11*43560/86400/31</f>
        <v>18.930645161290322</v>
      </c>
      <c r="S27" s="67"/>
      <c r="T27" s="67">
        <f>T11*43560/86400/31</f>
        <v>14.081903561827957</v>
      </c>
      <c r="U27" s="66">
        <f>U11*43560/86400/31</f>
        <v>16.217008736559141</v>
      </c>
      <c r="V27" s="65">
        <f>V11*43560/86400/31</f>
        <v>2.1351051747311831</v>
      </c>
      <c r="W27" s="64"/>
      <c r="X27" s="63">
        <f>X11*43560/86400/31</f>
        <v>-2.7136364247311828</v>
      </c>
    </row>
    <row r="28" spans="1:24" x14ac:dyDescent="0.2">
      <c r="A28" s="73" t="s">
        <v>17</v>
      </c>
      <c r="B28" s="72"/>
      <c r="C28" s="71">
        <v>8.1</v>
      </c>
      <c r="D28" s="70">
        <f>D12*43560/86400/30</f>
        <v>32.829652777777781</v>
      </c>
      <c r="E28" s="67"/>
      <c r="F28" s="67">
        <f>F12*43560/86400/30</f>
        <v>30.313230902777779</v>
      </c>
      <c r="G28" s="66">
        <f>G12*43560/86400/30</f>
        <v>29.755454513888886</v>
      </c>
      <c r="H28" s="65">
        <f>H12*43560/86400/30</f>
        <v>-0.55777638888888981</v>
      </c>
      <c r="I28" s="64"/>
      <c r="J28" s="69">
        <f>J12*43560/86400/30</f>
        <v>-3.0741982638888889</v>
      </c>
      <c r="K28" s="70">
        <f>K12*43560/86400/30</f>
        <v>21.505509259259259</v>
      </c>
      <c r="L28" s="67"/>
      <c r="M28" s="67">
        <f>M12*43560/86400/30</f>
        <v>17.486628703703705</v>
      </c>
      <c r="N28" s="66">
        <f>N12*43560/86400/30</f>
        <v>16.348346412037035</v>
      </c>
      <c r="O28" s="65">
        <f>O12*43560/86400/30</f>
        <v>-1.1382822916666677</v>
      </c>
      <c r="P28" s="64"/>
      <c r="Q28" s="69">
        <f>Q12*43560/86400/30</f>
        <v>-5.1571628472222253</v>
      </c>
      <c r="R28" s="68">
        <f>R12*43560/86400/30</f>
        <v>12.599965277777779</v>
      </c>
      <c r="S28" s="67"/>
      <c r="T28" s="67">
        <f>T12*43560/86400/30</f>
        <v>7.8501690972222224</v>
      </c>
      <c r="U28" s="66">
        <f>U12*43560/86400/30</f>
        <v>9.0645805555555548</v>
      </c>
      <c r="V28" s="65">
        <f>V12*43560/86400/30</f>
        <v>1.2144114583333332</v>
      </c>
      <c r="W28" s="64"/>
      <c r="X28" s="63">
        <f>X12*43560/86400/30</f>
        <v>-3.535384722222223</v>
      </c>
    </row>
    <row r="29" spans="1:24" x14ac:dyDescent="0.2">
      <c r="A29" s="73" t="s">
        <v>16</v>
      </c>
      <c r="B29" s="72"/>
      <c r="C29" s="71">
        <v>5.0999999999999996</v>
      </c>
      <c r="D29" s="70">
        <f>D13*43560/86400/31</f>
        <v>16.495194892473119</v>
      </c>
      <c r="E29" s="67"/>
      <c r="F29" s="67">
        <f t="shared" ref="F29:H30" si="6">F13*43560/86400/31</f>
        <v>14.761756048387097</v>
      </c>
      <c r="G29" s="66">
        <f t="shared" si="6"/>
        <v>10.024175067204299</v>
      </c>
      <c r="H29" s="65">
        <f t="shared" si="6"/>
        <v>-4.7375809811827958</v>
      </c>
      <c r="I29" s="64"/>
      <c r="J29" s="69">
        <f>J13*43560/86400/31</f>
        <v>-6.4710198252688187</v>
      </c>
      <c r="K29" s="70">
        <f>K13*43560/86400/31</f>
        <v>12.060696684587814</v>
      </c>
      <c r="L29" s="67"/>
      <c r="M29" s="67">
        <f t="shared" ref="M29:O30" si="7">M13*43560/86400/31</f>
        <v>9.2406024865591387</v>
      </c>
      <c r="N29" s="66">
        <f t="shared" si="7"/>
        <v>6.9058093637992837</v>
      </c>
      <c r="O29" s="65">
        <f t="shared" si="7"/>
        <v>-2.3347931227598568</v>
      </c>
      <c r="P29" s="64"/>
      <c r="Q29" s="69">
        <f>Q13*43560/86400/31</f>
        <v>-5.1548873207885313</v>
      </c>
      <c r="R29" s="68">
        <f>R13*43560/86400/31</f>
        <v>9.7783938172043001</v>
      </c>
      <c r="S29" s="67"/>
      <c r="T29" s="67">
        <f t="shared" ref="T29:V30" si="8">T13*43560/86400/31</f>
        <v>6.3098084677419353</v>
      </c>
      <c r="U29" s="66">
        <f t="shared" si="8"/>
        <v>5.1697819220430095</v>
      </c>
      <c r="V29" s="65">
        <f t="shared" si="8"/>
        <v>-1.1400265456989251</v>
      </c>
      <c r="W29" s="64"/>
      <c r="X29" s="63">
        <f>X13*43560/86400/31</f>
        <v>-4.6086118951612915</v>
      </c>
    </row>
    <row r="30" spans="1:24" x14ac:dyDescent="0.2">
      <c r="A30" s="73" t="s">
        <v>15</v>
      </c>
      <c r="B30" s="72"/>
      <c r="C30" s="71">
        <v>2.2999999999999998</v>
      </c>
      <c r="D30" s="70">
        <f>D14*43560/86400/31</f>
        <v>12.221975806451614</v>
      </c>
      <c r="E30" s="67"/>
      <c r="F30" s="67">
        <f t="shared" si="6"/>
        <v>10.347817540322582</v>
      </c>
      <c r="G30" s="66">
        <f t="shared" si="6"/>
        <v>9.2938245967741935</v>
      </c>
      <c r="H30" s="65">
        <f t="shared" si="6"/>
        <v>-1.0539929435483872</v>
      </c>
      <c r="I30" s="64"/>
      <c r="J30" s="69">
        <f>J14*43560/86400/31</f>
        <v>-2.9281512096774187</v>
      </c>
      <c r="K30" s="70">
        <f>K14*43560/86400/31</f>
        <v>9.4097558243727608</v>
      </c>
      <c r="L30" s="67"/>
      <c r="M30" s="67">
        <f t="shared" si="7"/>
        <v>7.1534066980286735</v>
      </c>
      <c r="N30" s="66">
        <f t="shared" si="7"/>
        <v>5.8677410394265239</v>
      </c>
      <c r="O30" s="65">
        <f t="shared" si="7"/>
        <v>-1.2856656586021498</v>
      </c>
      <c r="P30" s="64"/>
      <c r="Q30" s="69">
        <f>Q14*43560/86400/31</f>
        <v>-3.5420147849462364</v>
      </c>
      <c r="R30" s="68">
        <f>R14*43560/86400/31</f>
        <v>7.9487567204301079</v>
      </c>
      <c r="S30" s="67"/>
      <c r="T30" s="67">
        <f t="shared" si="8"/>
        <v>4.9237973790322584</v>
      </c>
      <c r="U30" s="66">
        <f t="shared" si="8"/>
        <v>3.1431132392473113</v>
      </c>
      <c r="V30" s="65">
        <f t="shared" si="8"/>
        <v>-1.7806841397849467</v>
      </c>
      <c r="W30" s="64"/>
      <c r="X30" s="63">
        <f>X14*43560/86400/31</f>
        <v>-4.8056434811827966</v>
      </c>
    </row>
    <row r="31" spans="1:24" x14ac:dyDescent="0.2">
      <c r="A31" s="50" t="s">
        <v>14</v>
      </c>
      <c r="B31" s="49"/>
      <c r="C31" s="48">
        <v>2.2999999999999998</v>
      </c>
      <c r="D31" s="47">
        <f>D15*43560/86400/30</f>
        <v>10.528680555555555</v>
      </c>
      <c r="E31" s="44"/>
      <c r="F31" s="44">
        <f>F15*43560/86400/30</f>
        <v>9.5949638888888895</v>
      </c>
      <c r="G31" s="43">
        <f>G15*43560/86400/30</f>
        <v>9.770918055555553</v>
      </c>
      <c r="H31" s="42">
        <f>H15*43560/86400/30</f>
        <v>0.17595416666666522</v>
      </c>
      <c r="I31" s="41"/>
      <c r="J31" s="46">
        <f>J15*43560/86400/30</f>
        <v>-0.75776250000000045</v>
      </c>
      <c r="K31" s="47">
        <f>K15*43560/86400/30</f>
        <v>8.6534606481481493</v>
      </c>
      <c r="L31" s="44"/>
      <c r="M31" s="44">
        <f>M15*43560/86400/30</f>
        <v>7.1111868055555574</v>
      </c>
      <c r="N31" s="43">
        <f>N15*43560/86400/30</f>
        <v>7.0958937499999992</v>
      </c>
      <c r="O31" s="42">
        <f>O15*43560/86400/30</f>
        <v>-1.529305555555693E-2</v>
      </c>
      <c r="P31" s="41"/>
      <c r="Q31" s="46">
        <f>Q15*43560/86400/30</f>
        <v>-1.5575668981481483</v>
      </c>
      <c r="R31" s="45">
        <f>R15*43560/86400/30</f>
        <v>7.3902430555555556</v>
      </c>
      <c r="S31" s="44"/>
      <c r="T31" s="44">
        <f>T15*43560/86400/30</f>
        <v>5.5604541666666671</v>
      </c>
      <c r="U31" s="43">
        <f>U15*43560/86400/30</f>
        <v>3.7785611111111113</v>
      </c>
      <c r="V31" s="42">
        <f>V15*43560/86400/30</f>
        <v>-1.7818930555555557</v>
      </c>
      <c r="W31" s="41"/>
      <c r="X31" s="40">
        <f>X15*43560/86400/30</f>
        <v>-3.6116819444444443</v>
      </c>
    </row>
    <row r="32" spans="1:24" x14ac:dyDescent="0.2">
      <c r="A32" s="62" t="s">
        <v>13</v>
      </c>
      <c r="B32" s="27"/>
      <c r="C32" s="26">
        <v>2.2999999999999998</v>
      </c>
      <c r="D32" s="25">
        <f>D16*43560/86400/31</f>
        <v>8.4813844086021497</v>
      </c>
      <c r="E32" s="22"/>
      <c r="F32" s="22">
        <f>F16*43560/86400/31</f>
        <v>7.9876263440860207</v>
      </c>
      <c r="G32" s="21">
        <f>G16*43560/86400/31</f>
        <v>7.9620927419354839</v>
      </c>
      <c r="H32" s="20">
        <f>H16*43560/86400/31</f>
        <v>-2.5533602150537526E-2</v>
      </c>
      <c r="I32" s="19"/>
      <c r="J32" s="24">
        <f>J16*43560/86400/31</f>
        <v>-0.51929166666666682</v>
      </c>
      <c r="K32" s="25">
        <f>K16*43560/86400/31</f>
        <v>7.9826388888888884</v>
      </c>
      <c r="L32" s="22"/>
      <c r="M32" s="22">
        <f>M16*43560/86400/31</f>
        <v>6.9609153225806439</v>
      </c>
      <c r="N32" s="21">
        <f>N16*43560/86400/31</f>
        <v>6.8871877240143355</v>
      </c>
      <c r="O32" s="20">
        <f>O16*43560/86400/31</f>
        <v>-7.3727598566308686E-2</v>
      </c>
      <c r="P32" s="19"/>
      <c r="Q32" s="24">
        <f>Q16*43560/86400/31</f>
        <v>-1.0954511648745524</v>
      </c>
      <c r="R32" s="23">
        <f>R16*43560/86400/31</f>
        <v>6.7981182795698931</v>
      </c>
      <c r="S32" s="22"/>
      <c r="T32" s="22">
        <f>T16*43560/86400/31</f>
        <v>5.7879146505376342</v>
      </c>
      <c r="U32" s="21">
        <f>U16*43560/86400/31</f>
        <v>6.4001112231182802</v>
      </c>
      <c r="V32" s="20">
        <f>V16*43560/86400/31</f>
        <v>0.61219657258064586</v>
      </c>
      <c r="W32" s="19"/>
      <c r="X32" s="18">
        <f>X16*43560/86400/31</f>
        <v>-0.39800705645161244</v>
      </c>
    </row>
    <row r="33" spans="1:24" x14ac:dyDescent="0.2">
      <c r="A33" s="61" t="s">
        <v>12</v>
      </c>
      <c r="B33" s="60"/>
      <c r="C33" s="59">
        <v>2.2999999999999998</v>
      </c>
      <c r="D33" s="58">
        <f>D17*43560/86400/30</f>
        <v>8.6380555555555549</v>
      </c>
      <c r="E33" s="55"/>
      <c r="F33" s="55">
        <f>F17*43560/86400/30</f>
        <v>8.6380555555555549</v>
      </c>
      <c r="G33" s="54">
        <f>G17*43560/86400/30</f>
        <v>8.6380555555555549</v>
      </c>
      <c r="H33" s="53">
        <f>H17*43560/86400/30</f>
        <v>0</v>
      </c>
      <c r="I33" s="52"/>
      <c r="J33" s="57">
        <f>J17*43560/86400/30</f>
        <v>0</v>
      </c>
      <c r="K33" s="58">
        <f>K17*43560/86400/30</f>
        <v>7.8355902777777784</v>
      </c>
      <c r="L33" s="55"/>
      <c r="M33" s="55">
        <f>M17*43560/86400/30</f>
        <v>7.8355902777777784</v>
      </c>
      <c r="N33" s="54">
        <f>N17*43560/86400/30</f>
        <v>7.8355902777777784</v>
      </c>
      <c r="O33" s="53">
        <f>O17*43560/86400/30</f>
        <v>0</v>
      </c>
      <c r="P33" s="52"/>
      <c r="Q33" s="57">
        <f>Q17*43560/86400/30</f>
        <v>0</v>
      </c>
      <c r="R33" s="56">
        <f>R17*43560/86400/30</f>
        <v>6.5541666666666663</v>
      </c>
      <c r="S33" s="55"/>
      <c r="T33" s="55">
        <f>T17*43560/86400/30</f>
        <v>6.5541666666666663</v>
      </c>
      <c r="U33" s="54">
        <f>U17*43560/86400/30</f>
        <v>6.5541666666666663</v>
      </c>
      <c r="V33" s="53">
        <f>V17*43560/86400/30</f>
        <v>0</v>
      </c>
      <c r="W33" s="52"/>
      <c r="X33" s="51">
        <f>X17*43560/86400/30</f>
        <v>0</v>
      </c>
    </row>
    <row r="34" spans="1:24" ht="13.5" thickBot="1" x14ac:dyDescent="0.25">
      <c r="A34" s="50" t="s">
        <v>11</v>
      </c>
      <c r="B34" s="49"/>
      <c r="C34" s="48">
        <v>2.2999999999999998</v>
      </c>
      <c r="D34" s="47">
        <f>D18*43560/86400/31</f>
        <v>7.1721774193548393</v>
      </c>
      <c r="E34" s="44"/>
      <c r="F34" s="44">
        <f>F18*43560/86400/31</f>
        <v>7.1721774193548393</v>
      </c>
      <c r="G34" s="43">
        <f>G18*43560/86400/31</f>
        <v>7.1721774193548393</v>
      </c>
      <c r="H34" s="42">
        <f>H18*43560/86400/31</f>
        <v>0</v>
      </c>
      <c r="I34" s="41"/>
      <c r="J34" s="46">
        <f>J18*43560/86400/31</f>
        <v>0</v>
      </c>
      <c r="K34" s="47">
        <f>K18*43560/86400/31</f>
        <v>7.4879592293906807</v>
      </c>
      <c r="L34" s="44"/>
      <c r="M34" s="44">
        <f>M18*43560/86400/31</f>
        <v>7.4879592293906807</v>
      </c>
      <c r="N34" s="43">
        <f>N18*43560/86400/31</f>
        <v>7.4879592293906807</v>
      </c>
      <c r="O34" s="42">
        <f>O18*43560/86400/31</f>
        <v>0</v>
      </c>
      <c r="P34" s="41"/>
      <c r="Q34" s="46">
        <f>Q18*43560/86400/31</f>
        <v>0</v>
      </c>
      <c r="R34" s="45">
        <f>R18*43560/86400/31</f>
        <v>6.789986559139785</v>
      </c>
      <c r="S34" s="44"/>
      <c r="T34" s="44">
        <f>T18*43560/86400/31</f>
        <v>6.789986559139785</v>
      </c>
      <c r="U34" s="43">
        <f>U18*43560/86400/31</f>
        <v>6.789986559139785</v>
      </c>
      <c r="V34" s="42">
        <f>V18*43560/86400/31</f>
        <v>0</v>
      </c>
      <c r="W34" s="41"/>
      <c r="X34" s="40">
        <f>X18*43560/86400/31</f>
        <v>0</v>
      </c>
    </row>
    <row r="35" spans="1:24" x14ac:dyDescent="0.2">
      <c r="A35" s="39" t="s">
        <v>10</v>
      </c>
      <c r="B35" s="38"/>
      <c r="C35" s="37">
        <f>AVERAGE(C23:C34)</f>
        <v>4.9249999999999989</v>
      </c>
      <c r="D35" s="36">
        <f>D19*43560/86400/365</f>
        <v>13.284446347031965</v>
      </c>
      <c r="E35" s="33"/>
      <c r="F35" s="33">
        <f>F19*43560/86400/365</f>
        <v>12.590471289954337</v>
      </c>
      <c r="G35" s="32">
        <f>G19*43560/86400/365</f>
        <v>12.084754138127854</v>
      </c>
      <c r="H35" s="31">
        <f>H19*43560/86400/365</f>
        <v>-0.5057171518264838</v>
      </c>
      <c r="I35" s="30"/>
      <c r="J35" s="35">
        <f>J19*43560/86400/365</f>
        <v>-1.1996922089041093</v>
      </c>
      <c r="K35" s="36">
        <f>K19*43560/86400/365</f>
        <v>10.723325722983256</v>
      </c>
      <c r="L35" s="33"/>
      <c r="M35" s="33">
        <f>M19*43560/86400/365</f>
        <v>9.4275540810502285</v>
      </c>
      <c r="N35" s="32">
        <f>N19*43560/86400/365</f>
        <v>9.2280226407914761</v>
      </c>
      <c r="O35" s="31">
        <f>O19*43560/86400/365</f>
        <v>-0.19953144025875227</v>
      </c>
      <c r="P35" s="30"/>
      <c r="Q35" s="35">
        <f>Q19*43560/86400/365</f>
        <v>-1.495303082191781</v>
      </c>
      <c r="R35" s="34">
        <f>R19*43560/86400/365</f>
        <v>9.0294178082191792</v>
      </c>
      <c r="S35" s="33"/>
      <c r="T35" s="33">
        <f>T19*43560/86400/365</f>
        <v>7.3266984874429237</v>
      </c>
      <c r="U35" s="32">
        <f>U19*43560/86400/365</f>
        <v>7.377139326484019</v>
      </c>
      <c r="V35" s="31">
        <f>V19*43560/86400/365</f>
        <v>5.0440839041095795E-2</v>
      </c>
      <c r="W35" s="30"/>
      <c r="X35" s="29">
        <f>X19*43560/86400/365</f>
        <v>-1.6522784817351601</v>
      </c>
    </row>
    <row r="36" spans="1:24" x14ac:dyDescent="0.2">
      <c r="A36" s="28" t="s">
        <v>9</v>
      </c>
      <c r="B36" s="27"/>
      <c r="C36" s="26">
        <f>AVERAGE(C26:C31)</f>
        <v>5.6333333333333337</v>
      </c>
      <c r="D36" s="25">
        <f>D20*43560/86400/183</f>
        <v>18.685160519125684</v>
      </c>
      <c r="E36" s="22"/>
      <c r="F36" s="22">
        <f>F20*43560/86400/183</f>
        <v>17.423297472677596</v>
      </c>
      <c r="G36" s="21">
        <f>G20*43560/86400/183</f>
        <v>16.408799806466302</v>
      </c>
      <c r="H36" s="20">
        <f>H20*43560/86400/183</f>
        <v>-1.0144976662112928</v>
      </c>
      <c r="I36" s="19"/>
      <c r="J36" s="24">
        <f>J20*43560/86400/183</f>
        <v>-2.2763607126593808</v>
      </c>
      <c r="K36" s="25">
        <f>K20*43560/86400/183</f>
        <v>14.204367789921072</v>
      </c>
      <c r="L36" s="22"/>
      <c r="M36" s="22">
        <f>M20*43560/86400/183</f>
        <v>11.793020814359441</v>
      </c>
      <c r="N36" s="21">
        <f>N20*43560/86400/183</f>
        <v>11.413442547055253</v>
      </c>
      <c r="O36" s="20">
        <f>O20*43560/86400/183</f>
        <v>-0.37957826730418998</v>
      </c>
      <c r="P36" s="19"/>
      <c r="Q36" s="24">
        <f>Q20*43560/86400/183</f>
        <v>-2.7909252428658178</v>
      </c>
      <c r="R36" s="23">
        <f>R20*43560/86400/183</f>
        <v>11.546243169398908</v>
      </c>
      <c r="S36" s="22"/>
      <c r="T36" s="22">
        <f>T20*43560/86400/183</f>
        <v>8.3218631602914392</v>
      </c>
      <c r="U36" s="21">
        <f>U20*43560/86400/183</f>
        <v>8.3181370104735901</v>
      </c>
      <c r="V36" s="20">
        <f>V20*43560/86400/183</f>
        <v>-3.7261498178510072E-3</v>
      </c>
      <c r="W36" s="19"/>
      <c r="X36" s="18">
        <f>X20*43560/86400/183</f>
        <v>-3.2281061589253195</v>
      </c>
    </row>
    <row r="37" spans="1:24" ht="13.5" thickBot="1" x14ac:dyDescent="0.25">
      <c r="A37" s="17" t="s">
        <v>8</v>
      </c>
      <c r="B37" s="16"/>
      <c r="C37" s="15">
        <f>AVERAGE(C32:C34,C23:C25)</f>
        <v>4.2166666666666668</v>
      </c>
      <c r="D37" s="14">
        <f>D21*43560/86400/182</f>
        <v>7.8540579212454213</v>
      </c>
      <c r="E37" s="11"/>
      <c r="F37" s="11">
        <f>F21*43560/86400/182</f>
        <v>7.7310911172161179</v>
      </c>
      <c r="G37" s="10">
        <f>G21*43560/86400/182</f>
        <v>7.7369499771062271</v>
      </c>
      <c r="H37" s="9">
        <f>H21*43560/86400/182</f>
        <v>5.8588598901097569E-3</v>
      </c>
      <c r="I37" s="8"/>
      <c r="J37" s="13">
        <f>J21*43560/86400/182</f>
        <v>-0.11710794413919423</v>
      </c>
      <c r="K37" s="14">
        <f>K21*43560/86400/182</f>
        <v>7.2231570512820511</v>
      </c>
      <c r="L37" s="11"/>
      <c r="M37" s="11">
        <f>M21*43560/86400/182</f>
        <v>7.0490902777777773</v>
      </c>
      <c r="N37" s="10">
        <f>N21*43560/86400/182</f>
        <v>7.0305949328449326</v>
      </c>
      <c r="O37" s="9">
        <f>O21*43560/86400/182</f>
        <v>-1.8495344932845117E-2</v>
      </c>
      <c r="P37" s="8"/>
      <c r="Q37" s="13">
        <f>Q21*43560/86400/182</f>
        <v>-0.19256211843711857</v>
      </c>
      <c r="R37" s="12">
        <f>R21*43560/86400/182</f>
        <v>6.4987637362637365</v>
      </c>
      <c r="S37" s="11"/>
      <c r="T37" s="11">
        <f>T21*43560/86400/182</f>
        <v>6.3260658768315023</v>
      </c>
      <c r="U37" s="10">
        <f>U21*43560/86400/182</f>
        <v>6.4309713255494501</v>
      </c>
      <c r="V37" s="9">
        <f>V21*43560/86400/182</f>
        <v>0.10490544871794889</v>
      </c>
      <c r="W37" s="8"/>
      <c r="X37" s="7">
        <f>X21*43560/86400/182</f>
        <v>-6.7792410714285628E-2</v>
      </c>
    </row>
    <row r="38" spans="1:24" ht="13.5" thickTop="1" x14ac:dyDescent="0.2"/>
    <row r="39" spans="1:24" x14ac:dyDescent="0.2">
      <c r="A39" s="6"/>
      <c r="B39" s="387" t="s">
        <v>7</v>
      </c>
      <c r="C39" s="388"/>
      <c r="D39" s="388"/>
      <c r="E39" s="388"/>
      <c r="F39" s="388"/>
      <c r="G39" s="388"/>
      <c r="H39" s="388"/>
      <c r="I39" s="388"/>
      <c r="J39" s="388"/>
      <c r="K39" s="388"/>
      <c r="L39" s="388"/>
      <c r="M39" s="388"/>
      <c r="N39" s="388"/>
      <c r="O39" s="388"/>
      <c r="P39" s="388"/>
      <c r="Q39" s="388"/>
      <c r="R39" s="388"/>
      <c r="S39" s="388"/>
      <c r="T39" s="388"/>
      <c r="U39" s="388"/>
      <c r="V39" s="388"/>
      <c r="W39" s="4"/>
      <c r="X39" s="4"/>
    </row>
    <row r="40" spans="1:24" x14ac:dyDescent="0.2">
      <c r="A40" s="5"/>
      <c r="B40" s="387" t="s">
        <v>6</v>
      </c>
      <c r="C40" s="388"/>
      <c r="D40" s="388"/>
      <c r="E40" s="388"/>
      <c r="F40" s="388"/>
      <c r="G40" s="388"/>
      <c r="H40" s="388"/>
      <c r="I40" s="388"/>
      <c r="J40" s="388"/>
      <c r="K40" s="388"/>
      <c r="L40" s="388"/>
      <c r="M40" s="388"/>
      <c r="N40" s="388"/>
      <c r="O40" s="388"/>
      <c r="P40" s="388"/>
      <c r="Q40" s="388"/>
      <c r="R40" s="388"/>
      <c r="S40" s="388"/>
      <c r="T40" s="388"/>
      <c r="U40" s="388"/>
      <c r="V40" s="388"/>
      <c r="W40" s="4"/>
      <c r="X40" s="4"/>
    </row>
    <row r="42" spans="1:24" x14ac:dyDescent="0.2">
      <c r="A42" s="389" t="s">
        <v>5</v>
      </c>
      <c r="B42" s="389"/>
      <c r="C42" s="389"/>
      <c r="D42" s="389"/>
      <c r="E42" s="389"/>
      <c r="F42" s="389"/>
      <c r="G42" s="389"/>
      <c r="H42" s="389"/>
      <c r="I42" s="389"/>
      <c r="J42" s="389"/>
      <c r="K42" s="389"/>
      <c r="L42" s="389"/>
      <c r="M42" s="389"/>
      <c r="N42" s="389"/>
      <c r="O42" s="389"/>
      <c r="P42" s="389"/>
      <c r="Q42" s="389"/>
      <c r="R42" s="389"/>
      <c r="S42" s="389"/>
      <c r="T42" s="389"/>
      <c r="U42" s="389"/>
      <c r="V42" s="389"/>
      <c r="W42" s="3"/>
      <c r="X42" s="3"/>
    </row>
    <row r="43" spans="1:24" x14ac:dyDescent="0.2">
      <c r="A43" s="391" t="s">
        <v>259</v>
      </c>
      <c r="B43" s="391"/>
      <c r="C43" s="391"/>
      <c r="D43" s="391"/>
      <c r="E43" s="391"/>
      <c r="F43" s="391"/>
      <c r="G43" s="391"/>
      <c r="H43" s="391"/>
      <c r="I43" s="391"/>
      <c r="J43" s="391"/>
      <c r="K43" s="391"/>
      <c r="L43" s="391"/>
      <c r="M43" s="391"/>
      <c r="N43" s="391"/>
      <c r="O43" s="391"/>
      <c r="P43" s="391"/>
      <c r="Q43" s="391"/>
      <c r="R43" s="391"/>
      <c r="S43" s="391"/>
      <c r="T43" s="391"/>
      <c r="U43" s="391"/>
      <c r="V43" s="391"/>
    </row>
    <row r="44" spans="1:24" x14ac:dyDescent="0.2">
      <c r="A44" s="391" t="s">
        <v>260</v>
      </c>
      <c r="B44" s="391"/>
      <c r="C44" s="391"/>
      <c r="D44" s="391"/>
      <c r="E44" s="391"/>
      <c r="F44" s="391"/>
      <c r="G44" s="391"/>
      <c r="H44" s="391"/>
      <c r="I44" s="391"/>
      <c r="J44" s="391"/>
      <c r="K44" s="391"/>
      <c r="L44" s="391"/>
      <c r="M44" s="391"/>
      <c r="N44" s="391"/>
      <c r="O44" s="391"/>
      <c r="P44" s="391"/>
      <c r="Q44" s="391"/>
      <c r="R44" s="391"/>
      <c r="S44" s="391"/>
      <c r="T44" s="391"/>
      <c r="U44" s="391"/>
      <c r="V44" s="391"/>
    </row>
    <row r="45" spans="1:24" x14ac:dyDescent="0.2">
      <c r="A45" s="391" t="s">
        <v>261</v>
      </c>
      <c r="B45" s="391"/>
      <c r="C45" s="391"/>
      <c r="D45" s="391"/>
      <c r="E45" s="391"/>
      <c r="F45" s="391"/>
      <c r="G45" s="391"/>
      <c r="H45" s="391"/>
      <c r="I45" s="391"/>
      <c r="J45" s="391"/>
      <c r="K45" s="391"/>
      <c r="L45" s="391"/>
      <c r="M45" s="391"/>
      <c r="N45" s="391"/>
      <c r="O45" s="391"/>
      <c r="P45" s="391"/>
      <c r="Q45" s="391"/>
      <c r="R45" s="391"/>
      <c r="S45" s="391"/>
      <c r="T45" s="391"/>
      <c r="U45" s="391"/>
      <c r="V45" s="391"/>
    </row>
    <row r="46" spans="1:24" x14ac:dyDescent="0.2">
      <c r="A46" s="391" t="s">
        <v>4</v>
      </c>
      <c r="B46" s="391"/>
      <c r="C46" s="391"/>
      <c r="D46" s="391"/>
      <c r="E46" s="391"/>
      <c r="F46" s="391"/>
      <c r="G46" s="391"/>
      <c r="H46" s="391"/>
      <c r="I46" s="391"/>
      <c r="J46" s="391"/>
      <c r="K46" s="391"/>
      <c r="L46" s="391"/>
      <c r="M46" s="391"/>
      <c r="N46" s="391"/>
      <c r="O46" s="391"/>
      <c r="P46" s="391"/>
      <c r="Q46" s="391"/>
      <c r="R46" s="391"/>
      <c r="S46" s="391"/>
      <c r="T46" s="391"/>
      <c r="U46" s="391"/>
      <c r="V46" s="391"/>
    </row>
    <row r="48" spans="1:24" x14ac:dyDescent="0.2">
      <c r="A48" s="389" t="s">
        <v>3</v>
      </c>
      <c r="B48" s="389"/>
      <c r="C48" s="389"/>
      <c r="D48" s="389"/>
      <c r="E48" s="389"/>
      <c r="F48" s="389"/>
      <c r="G48" s="389"/>
      <c r="H48" s="389"/>
      <c r="I48" s="389"/>
      <c r="J48" s="389"/>
      <c r="K48" s="389"/>
      <c r="L48" s="389"/>
      <c r="M48" s="389"/>
      <c r="N48" s="389"/>
      <c r="O48" s="389"/>
      <c r="P48" s="389"/>
      <c r="Q48" s="389"/>
      <c r="R48" s="389"/>
      <c r="S48" s="389"/>
      <c r="T48" s="389"/>
      <c r="U48" s="389"/>
      <c r="V48" s="389"/>
      <c r="W48" s="3"/>
      <c r="X48" s="3"/>
    </row>
    <row r="49" spans="1:24" x14ac:dyDescent="0.2">
      <c r="A49" s="390" t="s">
        <v>2</v>
      </c>
      <c r="B49" s="391"/>
      <c r="C49" s="391"/>
      <c r="D49" s="391"/>
      <c r="E49" s="391"/>
      <c r="F49" s="391"/>
      <c r="G49" s="391"/>
      <c r="H49" s="391"/>
      <c r="I49" s="391"/>
      <c r="J49" s="391"/>
      <c r="K49" s="391"/>
      <c r="L49" s="391"/>
      <c r="M49" s="391"/>
      <c r="N49" s="391"/>
      <c r="O49" s="391"/>
      <c r="P49" s="391"/>
      <c r="Q49" s="391"/>
      <c r="R49" s="391"/>
      <c r="S49" s="391"/>
      <c r="T49" s="391"/>
      <c r="U49" s="391"/>
      <c r="V49" s="391"/>
    </row>
    <row r="50" spans="1:24" ht="12.75" customHeight="1" x14ac:dyDescent="0.2">
      <c r="A50" s="392" t="s">
        <v>1</v>
      </c>
      <c r="B50" s="392"/>
      <c r="C50" s="392"/>
      <c r="D50" s="392"/>
      <c r="E50" s="392"/>
      <c r="F50" s="392"/>
      <c r="G50" s="392"/>
      <c r="H50" s="392"/>
      <c r="I50" s="392"/>
      <c r="J50" s="392"/>
      <c r="K50" s="392"/>
      <c r="L50" s="392"/>
      <c r="M50" s="392"/>
      <c r="N50" s="392"/>
      <c r="O50" s="392"/>
      <c r="P50" s="392"/>
      <c r="Q50" s="392"/>
      <c r="R50" s="392"/>
      <c r="S50" s="392"/>
      <c r="T50" s="392"/>
      <c r="U50" s="392"/>
      <c r="V50" s="392"/>
      <c r="W50" s="2"/>
      <c r="X50" s="2"/>
    </row>
    <row r="51" spans="1:24" x14ac:dyDescent="0.2">
      <c r="A51" s="393" t="s">
        <v>0</v>
      </c>
      <c r="B51" s="392"/>
      <c r="C51" s="392"/>
      <c r="D51" s="392"/>
      <c r="E51" s="392"/>
      <c r="F51" s="392"/>
      <c r="G51" s="392"/>
      <c r="H51" s="392"/>
      <c r="I51" s="392"/>
      <c r="J51" s="392"/>
      <c r="K51" s="392"/>
      <c r="L51" s="392"/>
      <c r="M51" s="392"/>
      <c r="N51" s="392"/>
      <c r="O51" s="392"/>
      <c r="P51" s="392"/>
      <c r="Q51" s="392"/>
      <c r="R51" s="392"/>
      <c r="S51" s="392"/>
      <c r="T51" s="392"/>
      <c r="U51" s="392"/>
      <c r="V51" s="392"/>
    </row>
  </sheetData>
  <mergeCells count="14">
    <mergeCell ref="A49:V49"/>
    <mergeCell ref="A50:V50"/>
    <mergeCell ref="A51:V51"/>
    <mergeCell ref="B40:V40"/>
    <mergeCell ref="A42:V42"/>
    <mergeCell ref="A43:V43"/>
    <mergeCell ref="A44:V44"/>
    <mergeCell ref="A45:V45"/>
    <mergeCell ref="A46:V46"/>
    <mergeCell ref="A4:A6"/>
    <mergeCell ref="B4:B5"/>
    <mergeCell ref="C4:C5"/>
    <mergeCell ref="B39:V39"/>
    <mergeCell ref="A48:V48"/>
  </mergeCells>
  <pageMargins left="0.7" right="0.3" top="0.3" bottom="0.7" header="0.3" footer="0.3"/>
  <pageSetup paperSize="3" scale="80" orientation="landscape" r:id="rId1"/>
  <headerFooter>
    <oddFooter>&amp;L&amp;Z&amp;F
Tab: &amp;A&amp;R&amp;D &amp;T
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'6900'!$A$1</f>
        <v>&lt;SITE CATEGORY: PRIMARY/SECONDARY&gt;</v>
      </c>
      <c r="C1" s="129"/>
      <c r="D1" s="129"/>
      <c r="E1" s="129"/>
      <c r="F1" s="129"/>
      <c r="G1" s="129"/>
      <c r="H1" s="129"/>
      <c r="I1" s="129"/>
      <c r="J1" s="129"/>
      <c r="K1" s="129"/>
      <c r="L1" s="129"/>
      <c r="M1" s="129"/>
      <c r="N1" s="129"/>
      <c r="O1" s="129"/>
    </row>
    <row r="2" spans="2:15" ht="23.25" x14ac:dyDescent="0.35">
      <c r="B2" s="130" t="str">
        <f>'6900'!A2</f>
        <v>HYDROSS MODEL NODE — Hellroaring Creek bl Twin Feeder Canal (#6900)</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162</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271</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79"/>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4"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68"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38">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09">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4">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0.6</v>
      </c>
      <c r="D9" s="195">
        <v>1.84494</v>
      </c>
      <c r="E9" s="199">
        <v>2.2630197320308194E-2</v>
      </c>
      <c r="F9" s="191">
        <v>1.2905850000000001</v>
      </c>
      <c r="G9" s="198">
        <v>1.5830429842891288E-2</v>
      </c>
      <c r="H9" s="197">
        <f t="shared" si="1"/>
        <v>0.55435499999999993</v>
      </c>
      <c r="I9" s="195">
        <v>3.0749000000000004</v>
      </c>
      <c r="J9" s="199">
        <v>3.7716995533846998E-2</v>
      </c>
      <c r="K9" s="191">
        <v>2.1509750000000003</v>
      </c>
      <c r="L9" s="198">
        <v>2.638404973815215E-2</v>
      </c>
      <c r="M9" s="197">
        <f t="shared" si="2"/>
        <v>0.92392500000000011</v>
      </c>
      <c r="N9" s="195">
        <v>3.1700000000000004</v>
      </c>
      <c r="O9" s="54">
        <v>2.2175000000000002</v>
      </c>
      <c r="P9" s="194">
        <f t="shared" si="3"/>
        <v>0.95250000000000012</v>
      </c>
      <c r="Q9" s="58">
        <v>3.1700000000000004</v>
      </c>
      <c r="R9" s="193">
        <v>3.8883500550357726E-2</v>
      </c>
      <c r="S9" s="192">
        <f t="shared" si="4"/>
        <v>0.58199999999999996</v>
      </c>
      <c r="T9" s="191">
        <v>2.2175000000000002</v>
      </c>
      <c r="U9" s="190">
        <v>2.7200051276445515E-2</v>
      </c>
      <c r="V9" s="189">
        <f t="shared" si="5"/>
        <v>0.58199999999999996</v>
      </c>
      <c r="W9" s="188">
        <f t="shared" si="6"/>
        <v>0.95250000000000012</v>
      </c>
    </row>
    <row r="10" spans="1:24" ht="15" x14ac:dyDescent="0.2">
      <c r="A10" s="405"/>
      <c r="B10" s="217" t="s">
        <v>18</v>
      </c>
      <c r="C10" s="215">
        <f t="shared" si="0"/>
        <v>0.64999999999999991</v>
      </c>
      <c r="D10" s="210">
        <v>4.6814624999999994</v>
      </c>
      <c r="E10" s="214">
        <v>5.742323334234354E-2</v>
      </c>
      <c r="F10" s="206">
        <v>3.9989462499999999</v>
      </c>
      <c r="G10" s="213">
        <v>4.9051428659188046E-2</v>
      </c>
      <c r="H10" s="212">
        <f t="shared" si="1"/>
        <v>0.68251624999999949</v>
      </c>
      <c r="I10" s="210">
        <v>7.2022500000000003</v>
      </c>
      <c r="J10" s="214">
        <v>8.8343435911297771E-2</v>
      </c>
      <c r="K10" s="206">
        <v>6.1522249999999996</v>
      </c>
      <c r="L10" s="213">
        <v>7.5463736398750841E-2</v>
      </c>
      <c r="M10" s="212">
        <f t="shared" si="2"/>
        <v>1.0500250000000007</v>
      </c>
      <c r="N10" s="210">
        <v>7.4250000000000007</v>
      </c>
      <c r="O10" s="66">
        <v>6.3425000000000002</v>
      </c>
      <c r="P10" s="209">
        <f t="shared" si="3"/>
        <v>1.0825000000000005</v>
      </c>
      <c r="Q10" s="70">
        <v>7.4250000000000007</v>
      </c>
      <c r="R10" s="208">
        <v>9.1075707125049254E-2</v>
      </c>
      <c r="S10" s="207">
        <f t="shared" si="4"/>
        <v>0.63049999999999984</v>
      </c>
      <c r="T10" s="206">
        <v>6.3425000000000002</v>
      </c>
      <c r="U10" s="205">
        <v>7.7797666390464787E-2</v>
      </c>
      <c r="V10" s="204">
        <f t="shared" si="5"/>
        <v>0.63049999999999995</v>
      </c>
      <c r="W10" s="203">
        <f t="shared" si="6"/>
        <v>1.0825000000000005</v>
      </c>
    </row>
    <row r="11" spans="1:24" ht="15" x14ac:dyDescent="0.2">
      <c r="A11" s="405"/>
      <c r="B11" s="217" t="s">
        <v>17</v>
      </c>
      <c r="C11" s="215">
        <f t="shared" si="0"/>
        <v>0.69999999999999984</v>
      </c>
      <c r="D11" s="210">
        <v>11.940215</v>
      </c>
      <c r="E11" s="214">
        <v>0.14645973391920805</v>
      </c>
      <c r="F11" s="206">
        <v>1.1780650000000001</v>
      </c>
      <c r="G11" s="213">
        <v>1.4450249563465968E-2</v>
      </c>
      <c r="H11" s="212">
        <f t="shared" si="1"/>
        <v>10.76215</v>
      </c>
      <c r="I11" s="210">
        <v>17.057450000000003</v>
      </c>
      <c r="J11" s="214">
        <v>0.2092281913131544</v>
      </c>
      <c r="K11" s="206">
        <v>1.6829500000000004</v>
      </c>
      <c r="L11" s="213">
        <v>2.0643213662094245E-2</v>
      </c>
      <c r="M11" s="212">
        <f t="shared" si="2"/>
        <v>15.374500000000003</v>
      </c>
      <c r="N11" s="210">
        <v>17.585000000000001</v>
      </c>
      <c r="O11" s="66">
        <v>1.7350000000000003</v>
      </c>
      <c r="P11" s="209">
        <f t="shared" si="3"/>
        <v>15.850000000000001</v>
      </c>
      <c r="Q11" s="70">
        <v>17.585000000000001</v>
      </c>
      <c r="R11" s="208">
        <v>0.21569916630222102</v>
      </c>
      <c r="S11" s="207">
        <f t="shared" si="4"/>
        <v>0.67899999999999994</v>
      </c>
      <c r="T11" s="206">
        <v>1.7350000000000003</v>
      </c>
      <c r="U11" s="205">
        <v>2.1281663569169322E-2</v>
      </c>
      <c r="V11" s="204">
        <f t="shared" si="5"/>
        <v>0.67899999999999994</v>
      </c>
      <c r="W11" s="203">
        <f t="shared" si="6"/>
        <v>15.850000000000001</v>
      </c>
    </row>
    <row r="12" spans="1:24" ht="15" x14ac:dyDescent="0.2">
      <c r="A12" s="405"/>
      <c r="B12" s="217" t="s">
        <v>16</v>
      </c>
      <c r="C12" s="215">
        <f t="shared" si="0"/>
        <v>0.7</v>
      </c>
      <c r="D12" s="210">
        <v>21.525997500000003</v>
      </c>
      <c r="E12" s="214">
        <v>0.26403979042216058</v>
      </c>
      <c r="F12" s="206">
        <v>21.525997500000003</v>
      </c>
      <c r="G12" s="213">
        <v>0.26403979065462818</v>
      </c>
      <c r="H12" s="212">
        <f t="shared" si="1"/>
        <v>0</v>
      </c>
      <c r="I12" s="210">
        <v>30.751425000000005</v>
      </c>
      <c r="J12" s="214">
        <v>0.37719970060308661</v>
      </c>
      <c r="K12" s="206">
        <v>30.751425000000005</v>
      </c>
      <c r="L12" s="213">
        <v>0.37719970093518312</v>
      </c>
      <c r="M12" s="212">
        <f t="shared" si="2"/>
        <v>0</v>
      </c>
      <c r="N12" s="210">
        <v>31.702500000000004</v>
      </c>
      <c r="O12" s="66">
        <v>31.702500000000004</v>
      </c>
      <c r="P12" s="209">
        <f t="shared" si="3"/>
        <v>0</v>
      </c>
      <c r="Q12" s="70">
        <v>31.702500000000004</v>
      </c>
      <c r="R12" s="208">
        <v>0.38886567072483152</v>
      </c>
      <c r="S12" s="207">
        <f t="shared" si="4"/>
        <v>0.67900000000000005</v>
      </c>
      <c r="T12" s="206">
        <v>31.702500000000004</v>
      </c>
      <c r="U12" s="205">
        <v>0.38886567106719905</v>
      </c>
      <c r="V12" s="204">
        <f t="shared" si="5"/>
        <v>0.67900000000000005</v>
      </c>
      <c r="W12" s="203">
        <f t="shared" si="6"/>
        <v>0</v>
      </c>
    </row>
    <row r="13" spans="1:24" ht="15" x14ac:dyDescent="0.2">
      <c r="A13" s="405"/>
      <c r="B13" s="217" t="s">
        <v>15</v>
      </c>
      <c r="C13" s="215">
        <f t="shared" si="0"/>
        <v>0.75</v>
      </c>
      <c r="D13" s="210">
        <v>16.843443749999999</v>
      </c>
      <c r="E13" s="214">
        <v>0.20660317171073952</v>
      </c>
      <c r="F13" s="206">
        <v>16.821618749999999</v>
      </c>
      <c r="G13" s="213">
        <v>0.20633546451085333</v>
      </c>
      <c r="H13" s="212">
        <f t="shared" si="1"/>
        <v>2.1824999999999761E-2</v>
      </c>
      <c r="I13" s="210">
        <v>22.457924999999999</v>
      </c>
      <c r="J13" s="214">
        <v>0.27547089561431937</v>
      </c>
      <c r="K13" s="206">
        <v>22.428824999999996</v>
      </c>
      <c r="L13" s="213">
        <v>0.27511395268113775</v>
      </c>
      <c r="M13" s="212">
        <f t="shared" si="2"/>
        <v>2.9100000000003234E-2</v>
      </c>
      <c r="N13" s="210">
        <v>23.152499999999996</v>
      </c>
      <c r="O13" s="66">
        <v>23.122500000000002</v>
      </c>
      <c r="P13" s="209">
        <f t="shared" si="3"/>
        <v>2.9999999999994031E-2</v>
      </c>
      <c r="Q13" s="70">
        <v>23.152499999999996</v>
      </c>
      <c r="R13" s="208">
        <v>0.28399061403538078</v>
      </c>
      <c r="S13" s="207">
        <f t="shared" si="4"/>
        <v>0.72750000000000004</v>
      </c>
      <c r="T13" s="206">
        <v>23.122500000000002</v>
      </c>
      <c r="U13" s="205">
        <v>0.28362263163003898</v>
      </c>
      <c r="V13" s="204">
        <f t="shared" si="5"/>
        <v>0.72749999999999992</v>
      </c>
      <c r="W13" s="203">
        <f t="shared" si="6"/>
        <v>2.9999999999994031E-2</v>
      </c>
    </row>
    <row r="14" spans="1:24" ht="15" x14ac:dyDescent="0.2">
      <c r="A14" s="405"/>
      <c r="B14" s="262" t="s">
        <v>14</v>
      </c>
      <c r="C14" s="186">
        <f t="shared" si="0"/>
        <v>0.74999999999999989</v>
      </c>
      <c r="D14" s="181">
        <v>8.1279937499999999</v>
      </c>
      <c r="E14" s="185">
        <v>9.9698690678684268E-2</v>
      </c>
      <c r="F14" s="177">
        <v>8.8845937499999987</v>
      </c>
      <c r="G14" s="184">
        <v>0.10897921333501118</v>
      </c>
      <c r="H14" s="183">
        <f t="shared" si="1"/>
        <v>-0.75659999999999883</v>
      </c>
      <c r="I14" s="181">
        <v>10.837325000000002</v>
      </c>
      <c r="J14" s="185">
        <v>0.13293158757157905</v>
      </c>
      <c r="K14" s="177">
        <v>11.846124999999999</v>
      </c>
      <c r="L14" s="184">
        <v>0.14530561778001491</v>
      </c>
      <c r="M14" s="183">
        <f t="shared" si="2"/>
        <v>-1.0087999999999973</v>
      </c>
      <c r="N14" s="181">
        <v>11.172500000000001</v>
      </c>
      <c r="O14" s="43">
        <v>12.2125</v>
      </c>
      <c r="P14" s="180">
        <f t="shared" si="3"/>
        <v>-1.0399999999999991</v>
      </c>
      <c r="Q14" s="47">
        <v>11.172500000000001</v>
      </c>
      <c r="R14" s="179">
        <v>0.13704287378513302</v>
      </c>
      <c r="S14" s="178">
        <f t="shared" si="4"/>
        <v>0.72749999999999992</v>
      </c>
      <c r="T14" s="177">
        <v>12.2125</v>
      </c>
      <c r="U14" s="176">
        <v>0.14979960595877828</v>
      </c>
      <c r="V14" s="175">
        <f t="shared" si="5"/>
        <v>0.72749999999999992</v>
      </c>
      <c r="W14" s="174">
        <f t="shared" si="6"/>
        <v>-1.0399999999999991</v>
      </c>
    </row>
    <row r="15" spans="1:24" ht="15" x14ac:dyDescent="0.2">
      <c r="A15" s="405"/>
      <c r="B15" s="202" t="s">
        <v>13</v>
      </c>
      <c r="C15" s="158">
        <f t="shared" si="0"/>
        <v>0.7</v>
      </c>
      <c r="D15" s="153">
        <v>1.12714</v>
      </c>
      <c r="E15" s="157">
        <v>1.3825598993795018E-2</v>
      </c>
      <c r="F15" s="149">
        <v>0</v>
      </c>
      <c r="G15" s="156">
        <v>0</v>
      </c>
      <c r="H15" s="155">
        <f t="shared" si="1"/>
        <v>1.12714</v>
      </c>
      <c r="I15" s="153">
        <v>1.6102000000000001</v>
      </c>
      <c r="J15" s="157">
        <v>1.9750855705421455E-2</v>
      </c>
      <c r="K15" s="149">
        <v>0</v>
      </c>
      <c r="L15" s="156">
        <v>0</v>
      </c>
      <c r="M15" s="155">
        <f t="shared" si="2"/>
        <v>1.6102000000000001</v>
      </c>
      <c r="N15" s="153">
        <v>1.6600000000000001</v>
      </c>
      <c r="O15" s="21">
        <v>0</v>
      </c>
      <c r="P15" s="152">
        <f t="shared" si="3"/>
        <v>1.6600000000000001</v>
      </c>
      <c r="Q15" s="25">
        <v>1.6600000000000001</v>
      </c>
      <c r="R15" s="151">
        <v>2.0361706912805623E-2</v>
      </c>
      <c r="S15" s="150">
        <f t="shared" si="4"/>
        <v>0.67899999999999994</v>
      </c>
      <c r="T15" s="149">
        <v>0</v>
      </c>
      <c r="U15" s="148">
        <v>0</v>
      </c>
      <c r="V15" s="147">
        <f t="shared" si="5"/>
        <v>1</v>
      </c>
      <c r="W15" s="146">
        <f t="shared" si="6"/>
        <v>1.6600000000000001</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4">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0">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0.71072313349153748</v>
      </c>
      <c r="D18" s="167">
        <f>SUM(D6:D17)</f>
        <v>66.091192499999991</v>
      </c>
      <c r="E18" s="171">
        <v>0.81068041638723909</v>
      </c>
      <c r="F18" s="163">
        <f>SUM(F6:F17)</f>
        <v>53.699806250000002</v>
      </c>
      <c r="G18" s="170">
        <v>0.65868657656603802</v>
      </c>
      <c r="H18" s="169">
        <f>SUM(H6:H17)</f>
        <v>12.391386250000002</v>
      </c>
      <c r="I18" s="167">
        <f>SUM(I6:I17)</f>
        <v>92.991475000000023</v>
      </c>
      <c r="J18" s="171">
        <v>1.1406416622527058</v>
      </c>
      <c r="K18" s="163">
        <f>SUM(K6:K17)</f>
        <v>75.012524999999997</v>
      </c>
      <c r="L18" s="170">
        <v>0.92011027119533295</v>
      </c>
      <c r="M18" s="169">
        <f>SUM(M6:M17)</f>
        <v>17.978950000000008</v>
      </c>
      <c r="N18" s="167">
        <f>SUM(N6:N17)</f>
        <v>95.867499999999993</v>
      </c>
      <c r="O18" s="32">
        <f>SUM(O6:O17)</f>
        <v>77.33250000000001</v>
      </c>
      <c r="P18" s="166">
        <f>SUM(P6:P17)</f>
        <v>18.534999999999997</v>
      </c>
      <c r="Q18" s="36">
        <f>SUM(Q6:Q17)</f>
        <v>95.867499999999993</v>
      </c>
      <c r="R18" s="165">
        <v>1.1759192394357789</v>
      </c>
      <c r="S18" s="164">
        <f t="shared" si="4"/>
        <v>0.68940143948679167</v>
      </c>
      <c r="T18" s="163">
        <f>SUM(T6:T17)</f>
        <v>77.33250000000001</v>
      </c>
      <c r="U18" s="162">
        <v>0.94856728989209593</v>
      </c>
      <c r="V18" s="161">
        <f t="shared" si="5"/>
        <v>0.69440152911130504</v>
      </c>
      <c r="W18" s="160">
        <f>SUM(W6:W17)</f>
        <v>18.534999999999997</v>
      </c>
    </row>
    <row r="19" spans="1:23" ht="15" x14ac:dyDescent="0.2">
      <c r="A19" s="405"/>
      <c r="B19" s="159" t="s">
        <v>9</v>
      </c>
      <c r="C19" s="158">
        <f t="shared" si="0"/>
        <v>0.71091208237136094</v>
      </c>
      <c r="D19" s="153">
        <f>SUM(D9:D14)</f>
        <v>64.964052499999994</v>
      </c>
      <c r="E19" s="157">
        <v>0.7968548173934441</v>
      </c>
      <c r="F19" s="149">
        <f>SUM(F9:F14)</f>
        <v>53.699806250000002</v>
      </c>
      <c r="G19" s="156">
        <v>0.65868657656603802</v>
      </c>
      <c r="H19" s="155">
        <f>SUM(H9:H14)</f>
        <v>11.264246250000001</v>
      </c>
      <c r="I19" s="153">
        <f>SUM(I9:I14)</f>
        <v>91.381275000000016</v>
      </c>
      <c r="J19" s="157">
        <v>1.1208908065472842</v>
      </c>
      <c r="K19" s="149">
        <f>SUM(K9:K14)</f>
        <v>75.012524999999997</v>
      </c>
      <c r="L19" s="156">
        <v>0.92011027119533295</v>
      </c>
      <c r="M19" s="155">
        <f>SUM(M9:M14)</f>
        <v>16.368750000000009</v>
      </c>
      <c r="N19" s="153">
        <f>SUM(N9:N14)</f>
        <v>94.207499999999996</v>
      </c>
      <c r="O19" s="21">
        <f>SUM(O9:O14)</f>
        <v>77.33250000000001</v>
      </c>
      <c r="P19" s="152">
        <f>SUM(P9:P14)</f>
        <v>16.874999999999996</v>
      </c>
      <c r="Q19" s="25">
        <f>SUM(Q9:Q14)</f>
        <v>94.207499999999996</v>
      </c>
      <c r="R19" s="151">
        <v>1.1555575325229732</v>
      </c>
      <c r="S19" s="150">
        <f t="shared" si="4"/>
        <v>0.68958471990022019</v>
      </c>
      <c r="T19" s="149">
        <f>SUM(T9:T14)</f>
        <v>77.33250000000001</v>
      </c>
      <c r="U19" s="148">
        <v>0.94856728989209593</v>
      </c>
      <c r="V19" s="147">
        <f t="shared" si="5"/>
        <v>0.69440152911130504</v>
      </c>
      <c r="W19" s="146">
        <f>SUM(W9:W14)</f>
        <v>16.874999999999996</v>
      </c>
    </row>
    <row r="20" spans="1:23" ht="15.75" thickBot="1" x14ac:dyDescent="0.25">
      <c r="A20" s="406"/>
      <c r="B20" s="261" t="s">
        <v>8</v>
      </c>
      <c r="C20" s="260">
        <f t="shared" si="0"/>
        <v>0.7</v>
      </c>
      <c r="D20" s="255">
        <f>SUM(D6:D8,D15:D17)</f>
        <v>1.12714</v>
      </c>
      <c r="E20" s="259">
        <v>1.3825598993795018E-2</v>
      </c>
      <c r="F20" s="249">
        <f>SUM(F6:F8,F15:F17)</f>
        <v>0</v>
      </c>
      <c r="G20" s="258">
        <v>0</v>
      </c>
      <c r="H20" s="257">
        <f>SUM(H6:H8,H15:H17)</f>
        <v>1.12714</v>
      </c>
      <c r="I20" s="255">
        <f>SUM(I6:I8,I15:I17)</f>
        <v>1.6102000000000001</v>
      </c>
      <c r="J20" s="259">
        <v>1.9750855705421455E-2</v>
      </c>
      <c r="K20" s="249">
        <f>SUM(K6:K8,K15:K17)</f>
        <v>0</v>
      </c>
      <c r="L20" s="258">
        <v>0</v>
      </c>
      <c r="M20" s="257">
        <f>SUM(M6:M8,M15:M17)</f>
        <v>1.6102000000000001</v>
      </c>
      <c r="N20" s="255">
        <f>SUM(N6:N8,N15:N17)</f>
        <v>1.6600000000000001</v>
      </c>
      <c r="O20" s="254">
        <f>SUM(O6:O8,O15:O17)</f>
        <v>0</v>
      </c>
      <c r="P20" s="253">
        <f>SUM(P6:P8,P15:P17)</f>
        <v>1.6600000000000001</v>
      </c>
      <c r="Q20" s="252">
        <f>SUM(Q6:Q8,Q15:Q17)</f>
        <v>1.6600000000000001</v>
      </c>
      <c r="R20" s="251">
        <v>2.0361706912805623E-2</v>
      </c>
      <c r="S20" s="250">
        <f t="shared" si="4"/>
        <v>0.67899999999999994</v>
      </c>
      <c r="T20" s="249">
        <f>SUM(T6:T8,T15:T17)</f>
        <v>0</v>
      </c>
      <c r="U20" s="248">
        <v>0</v>
      </c>
      <c r="V20" s="247">
        <f t="shared" si="5"/>
        <v>1</v>
      </c>
      <c r="W20" s="246">
        <f>SUM(W6:W8,W15:W17)</f>
        <v>1.6600000000000001</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38">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09">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1</v>
      </c>
      <c r="D23" s="225">
        <v>0</v>
      </c>
      <c r="E23" s="229">
        <v>0</v>
      </c>
      <c r="F23" s="221">
        <v>0</v>
      </c>
      <c r="G23" s="228">
        <v>0</v>
      </c>
      <c r="H23" s="227">
        <f t="shared" si="7"/>
        <v>0</v>
      </c>
      <c r="I23" s="225">
        <v>0</v>
      </c>
      <c r="J23" s="229">
        <v>0</v>
      </c>
      <c r="K23" s="221">
        <v>0</v>
      </c>
      <c r="L23" s="228">
        <v>0</v>
      </c>
      <c r="M23" s="227">
        <f t="shared" si="8"/>
        <v>0</v>
      </c>
      <c r="N23" s="225">
        <v>0</v>
      </c>
      <c r="O23" s="77">
        <v>0</v>
      </c>
      <c r="P23" s="224">
        <f t="shared" si="9"/>
        <v>0</v>
      </c>
      <c r="Q23" s="81">
        <v>0</v>
      </c>
      <c r="R23" s="223">
        <v>0</v>
      </c>
      <c r="S23" s="222">
        <f t="shared" si="4"/>
        <v>1</v>
      </c>
      <c r="T23" s="221">
        <v>0</v>
      </c>
      <c r="U23" s="220">
        <v>0</v>
      </c>
      <c r="V23" s="219">
        <f t="shared" si="5"/>
        <v>1</v>
      </c>
      <c r="W23" s="218">
        <f t="shared" si="10"/>
        <v>0</v>
      </c>
    </row>
    <row r="24" spans="1:23" ht="15" x14ac:dyDescent="0.2">
      <c r="A24" s="405"/>
      <c r="B24" s="201" t="s">
        <v>19</v>
      </c>
      <c r="C24" s="200">
        <f t="shared" si="0"/>
        <v>0.6</v>
      </c>
      <c r="D24" s="195">
        <v>1.5898300000000001</v>
      </c>
      <c r="E24" s="199">
        <v>1.9500995482642027E-2</v>
      </c>
      <c r="F24" s="191">
        <v>1.6441499999999998</v>
      </c>
      <c r="G24" s="198">
        <v>2.0167289427809643E-2</v>
      </c>
      <c r="H24" s="197">
        <f t="shared" si="7"/>
        <v>-5.4319999999999702E-2</v>
      </c>
      <c r="I24" s="195">
        <v>2.6497166666666669</v>
      </c>
      <c r="J24" s="199">
        <v>3.2501659137736713E-2</v>
      </c>
      <c r="K24" s="191">
        <v>2.7402499999999996</v>
      </c>
      <c r="L24" s="198">
        <v>3.3612149046349404E-2</v>
      </c>
      <c r="M24" s="197">
        <f t="shared" si="8"/>
        <v>-9.0533333333332688E-2</v>
      </c>
      <c r="N24" s="195">
        <v>2.7316666666666674</v>
      </c>
      <c r="O24" s="54">
        <v>2.8250000000000006</v>
      </c>
      <c r="P24" s="194">
        <f t="shared" si="9"/>
        <v>-9.3333333333333268E-2</v>
      </c>
      <c r="Q24" s="58">
        <v>2.7316666666666674</v>
      </c>
      <c r="R24" s="193">
        <v>3.350686509045022E-2</v>
      </c>
      <c r="S24" s="192">
        <f t="shared" si="4"/>
        <v>0.58199999999999985</v>
      </c>
      <c r="T24" s="191">
        <v>2.8250000000000006</v>
      </c>
      <c r="U24" s="190">
        <v>3.4651700047782903E-2</v>
      </c>
      <c r="V24" s="189">
        <f t="shared" si="5"/>
        <v>0.58199999999999974</v>
      </c>
      <c r="W24" s="188">
        <f t="shared" si="10"/>
        <v>-9.3333333333333268E-2</v>
      </c>
    </row>
    <row r="25" spans="1:23" ht="15" x14ac:dyDescent="0.2">
      <c r="A25" s="405"/>
      <c r="B25" s="217" t="s">
        <v>18</v>
      </c>
      <c r="C25" s="215">
        <f t="shared" si="0"/>
        <v>0.65000000000000024</v>
      </c>
      <c r="D25" s="210">
        <v>4.0094545833333344</v>
      </c>
      <c r="E25" s="214">
        <v>4.9180324762673817E-2</v>
      </c>
      <c r="F25" s="206">
        <v>3.1813979166666666</v>
      </c>
      <c r="G25" s="213">
        <v>3.9023308439283096E-2</v>
      </c>
      <c r="H25" s="212">
        <f t="shared" si="7"/>
        <v>0.82805666666666777</v>
      </c>
      <c r="I25" s="210">
        <v>6.1683916666666656</v>
      </c>
      <c r="J25" s="214">
        <v>7.5662038096421233E-2</v>
      </c>
      <c r="K25" s="206">
        <v>4.8944583333333318</v>
      </c>
      <c r="L25" s="213">
        <v>6.0035859137358587E-2</v>
      </c>
      <c r="M25" s="212">
        <f t="shared" si="8"/>
        <v>1.2739333333333338</v>
      </c>
      <c r="N25" s="210">
        <v>6.359166666666666</v>
      </c>
      <c r="O25" s="66">
        <v>5.0458333333333316</v>
      </c>
      <c r="P25" s="209">
        <f t="shared" si="9"/>
        <v>1.3133333333333344</v>
      </c>
      <c r="Q25" s="70">
        <v>6.359166666666666</v>
      </c>
      <c r="R25" s="208">
        <v>7.8002101130331167E-2</v>
      </c>
      <c r="S25" s="207">
        <f t="shared" si="4"/>
        <v>0.63050000000000028</v>
      </c>
      <c r="T25" s="206">
        <v>5.0458333333333316</v>
      </c>
      <c r="U25" s="205">
        <v>6.1892638285936684E-2</v>
      </c>
      <c r="V25" s="204">
        <f t="shared" si="5"/>
        <v>0.63050000000000017</v>
      </c>
      <c r="W25" s="203">
        <f t="shared" si="10"/>
        <v>1.3133333333333344</v>
      </c>
    </row>
    <row r="26" spans="1:23" ht="15" x14ac:dyDescent="0.2">
      <c r="A26" s="405"/>
      <c r="B26" s="217" t="s">
        <v>17</v>
      </c>
      <c r="C26" s="215">
        <f t="shared" si="0"/>
        <v>0.69999999999999973</v>
      </c>
      <c r="D26" s="210">
        <v>10.061082499999999</v>
      </c>
      <c r="E26" s="214">
        <v>0.12341012836780582</v>
      </c>
      <c r="F26" s="206">
        <v>9.3532250000000001</v>
      </c>
      <c r="G26" s="213">
        <v>0.11472748572722979</v>
      </c>
      <c r="H26" s="212">
        <f t="shared" si="7"/>
        <v>0.70785749999999936</v>
      </c>
      <c r="I26" s="210">
        <v>14.372975000000004</v>
      </c>
      <c r="J26" s="214">
        <v>0.1763001833825798</v>
      </c>
      <c r="K26" s="206">
        <v>13.361750000000006</v>
      </c>
      <c r="L26" s="213">
        <v>0.16389640818175694</v>
      </c>
      <c r="M26" s="212">
        <f t="shared" si="8"/>
        <v>1.0112249999999978</v>
      </c>
      <c r="N26" s="210">
        <v>14.817500000000003</v>
      </c>
      <c r="O26" s="66">
        <v>13.775000000000004</v>
      </c>
      <c r="P26" s="209">
        <f t="shared" si="9"/>
        <v>1.0424999999999986</v>
      </c>
      <c r="Q26" s="70">
        <v>14.817500000000003</v>
      </c>
      <c r="R26" s="208">
        <v>0.18175276637379359</v>
      </c>
      <c r="S26" s="207">
        <f t="shared" si="4"/>
        <v>0.67899999999999983</v>
      </c>
      <c r="T26" s="206">
        <v>13.775000000000004</v>
      </c>
      <c r="U26" s="205">
        <v>0.1689653692595432</v>
      </c>
      <c r="V26" s="204">
        <f t="shared" si="5"/>
        <v>0.67899999999999983</v>
      </c>
      <c r="W26" s="203">
        <f t="shared" si="10"/>
        <v>1.0424999999999986</v>
      </c>
    </row>
    <row r="27" spans="1:23" ht="15" x14ac:dyDescent="0.2">
      <c r="A27" s="405"/>
      <c r="B27" s="217" t="s">
        <v>16</v>
      </c>
      <c r="C27" s="215">
        <f t="shared" si="0"/>
        <v>0.7</v>
      </c>
      <c r="D27" s="210">
        <v>25.173924999999997</v>
      </c>
      <c r="E27" s="214">
        <v>0.30878559198490979</v>
      </c>
      <c r="F27" s="206">
        <v>24.671465000000001</v>
      </c>
      <c r="G27" s="213">
        <v>0.30262237342278731</v>
      </c>
      <c r="H27" s="212">
        <f t="shared" si="7"/>
        <v>0.50245999999999569</v>
      </c>
      <c r="I27" s="210">
        <v>35.96275</v>
      </c>
      <c r="J27" s="214">
        <v>0.44112227426415684</v>
      </c>
      <c r="K27" s="206">
        <v>35.244950000000003</v>
      </c>
      <c r="L27" s="213">
        <v>0.43231767631826756</v>
      </c>
      <c r="M27" s="212">
        <f t="shared" si="8"/>
        <v>0.71779999999999688</v>
      </c>
      <c r="N27" s="210">
        <v>37.075000000000003</v>
      </c>
      <c r="O27" s="66">
        <v>36.335000000000001</v>
      </c>
      <c r="P27" s="209">
        <f t="shared" si="9"/>
        <v>0.74000000000000199</v>
      </c>
      <c r="Q27" s="70">
        <v>37.075000000000003</v>
      </c>
      <c r="R27" s="208">
        <v>0.45476523120016177</v>
      </c>
      <c r="S27" s="207">
        <f t="shared" si="4"/>
        <v>0.67899999999999983</v>
      </c>
      <c r="T27" s="206">
        <v>36.335000000000001</v>
      </c>
      <c r="U27" s="205">
        <v>0.44568832610130676</v>
      </c>
      <c r="V27" s="204">
        <f t="shared" si="5"/>
        <v>0.67900000000000005</v>
      </c>
      <c r="W27" s="203">
        <f t="shared" si="10"/>
        <v>0.74000000000000199</v>
      </c>
    </row>
    <row r="28" spans="1:23" ht="15" x14ac:dyDescent="0.2">
      <c r="A28" s="405"/>
      <c r="B28" s="217" t="s">
        <v>15</v>
      </c>
      <c r="C28" s="215">
        <f t="shared" si="0"/>
        <v>0.74999999999999989</v>
      </c>
      <c r="D28" s="210">
        <v>16.886487499999998</v>
      </c>
      <c r="E28" s="214">
        <v>0.20713115015768416</v>
      </c>
      <c r="F28" s="206">
        <v>16.121399999999998</v>
      </c>
      <c r="G28" s="213">
        <v>0.19774651934524853</v>
      </c>
      <c r="H28" s="212">
        <f t="shared" si="7"/>
        <v>0.76508749999999992</v>
      </c>
      <c r="I28" s="210">
        <v>22.515316666666667</v>
      </c>
      <c r="J28" s="214">
        <v>0.27617486687691223</v>
      </c>
      <c r="K28" s="206">
        <v>21.495199999999997</v>
      </c>
      <c r="L28" s="213">
        <v>0.26366202579366471</v>
      </c>
      <c r="M28" s="212">
        <f t="shared" si="8"/>
        <v>1.0201166666666701</v>
      </c>
      <c r="N28" s="210">
        <v>23.211666666666662</v>
      </c>
      <c r="O28" s="66">
        <v>22.16</v>
      </c>
      <c r="P28" s="209">
        <f t="shared" si="9"/>
        <v>1.0516666666666623</v>
      </c>
      <c r="Q28" s="70">
        <v>23.211666666666662</v>
      </c>
      <c r="R28" s="208">
        <v>0.28471635760506409</v>
      </c>
      <c r="S28" s="207">
        <f t="shared" si="4"/>
        <v>0.72750000000000004</v>
      </c>
      <c r="T28" s="206">
        <v>22.16</v>
      </c>
      <c r="U28" s="205">
        <v>0.27181652143676777</v>
      </c>
      <c r="V28" s="204">
        <f t="shared" si="5"/>
        <v>0.72749999999999992</v>
      </c>
      <c r="W28" s="203">
        <f t="shared" si="10"/>
        <v>1.0516666666666623</v>
      </c>
    </row>
    <row r="29" spans="1:23" ht="15" x14ac:dyDescent="0.2">
      <c r="A29" s="405"/>
      <c r="B29" s="216" t="s">
        <v>14</v>
      </c>
      <c r="C29" s="215">
        <f t="shared" si="0"/>
        <v>0.75</v>
      </c>
      <c r="D29" s="210">
        <v>6.9403499999999996</v>
      </c>
      <c r="E29" s="214">
        <v>8.5130947332705112E-2</v>
      </c>
      <c r="F29" s="206">
        <v>6.7184625000000002</v>
      </c>
      <c r="G29" s="213">
        <v>8.2409255692841632E-2</v>
      </c>
      <c r="H29" s="212">
        <f t="shared" si="7"/>
        <v>0.22188749999999935</v>
      </c>
      <c r="I29" s="210">
        <v>9.2538</v>
      </c>
      <c r="J29" s="214">
        <v>0.11350792977694016</v>
      </c>
      <c r="K29" s="206">
        <v>8.9579500000000003</v>
      </c>
      <c r="L29" s="213">
        <v>0.1098790075904555</v>
      </c>
      <c r="M29" s="212">
        <f t="shared" si="8"/>
        <v>0.29584999999999972</v>
      </c>
      <c r="N29" s="210">
        <v>9.5399999999999991</v>
      </c>
      <c r="O29" s="66">
        <v>9.2349999999999994</v>
      </c>
      <c r="P29" s="209">
        <f t="shared" si="9"/>
        <v>0.30499999999999972</v>
      </c>
      <c r="Q29" s="70">
        <v>9.5399999999999991</v>
      </c>
      <c r="R29" s="208">
        <v>0.11701848430612387</v>
      </c>
      <c r="S29" s="207">
        <f t="shared" si="4"/>
        <v>0.72750000000000004</v>
      </c>
      <c r="T29" s="206">
        <v>9.2349999999999994</v>
      </c>
      <c r="U29" s="205">
        <v>0.11327732741284072</v>
      </c>
      <c r="V29" s="204">
        <f t="shared" si="5"/>
        <v>0.72750000000000004</v>
      </c>
      <c r="W29" s="203">
        <f t="shared" si="10"/>
        <v>0.30499999999999972</v>
      </c>
    </row>
    <row r="30" spans="1:23" ht="15" x14ac:dyDescent="0.2">
      <c r="A30" s="405"/>
      <c r="B30" s="202" t="s">
        <v>13</v>
      </c>
      <c r="C30" s="158">
        <f t="shared" si="0"/>
        <v>0.7</v>
      </c>
      <c r="D30" s="153">
        <v>1.2504916666666668</v>
      </c>
      <c r="E30" s="157">
        <v>1.5338641453959334E-2</v>
      </c>
      <c r="F30" s="149">
        <v>0</v>
      </c>
      <c r="G30" s="156">
        <v>0</v>
      </c>
      <c r="H30" s="155">
        <f t="shared" si="7"/>
        <v>1.2504916666666668</v>
      </c>
      <c r="I30" s="153">
        <v>1.786416666666667</v>
      </c>
      <c r="J30" s="157">
        <v>2.1912344934227619E-2</v>
      </c>
      <c r="K30" s="149">
        <v>0</v>
      </c>
      <c r="L30" s="156">
        <v>0</v>
      </c>
      <c r="M30" s="155">
        <f t="shared" si="8"/>
        <v>1.786416666666667</v>
      </c>
      <c r="N30" s="153">
        <v>1.8416666666666668</v>
      </c>
      <c r="O30" s="21">
        <v>0</v>
      </c>
      <c r="P30" s="152">
        <f t="shared" si="9"/>
        <v>1.8416666666666668</v>
      </c>
      <c r="Q30" s="25">
        <v>1.8416666666666668</v>
      </c>
      <c r="R30" s="151">
        <v>2.2590046323945998E-2</v>
      </c>
      <c r="S30" s="150">
        <f t="shared" si="4"/>
        <v>0.67900000000000005</v>
      </c>
      <c r="T30" s="149">
        <v>0</v>
      </c>
      <c r="U30" s="148">
        <v>0</v>
      </c>
      <c r="V30" s="147">
        <f t="shared" si="5"/>
        <v>1</v>
      </c>
      <c r="W30" s="146">
        <f t="shared" si="10"/>
        <v>1.8416666666666668</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4">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0">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0.71094888919889776</v>
      </c>
      <c r="D33" s="167">
        <f>SUM(D21:D32)</f>
        <v>65.911621249999982</v>
      </c>
      <c r="E33" s="171">
        <v>0.80847777954237987</v>
      </c>
      <c r="F33" s="163">
        <f>SUM(F21:F32)</f>
        <v>61.690100416666667</v>
      </c>
      <c r="G33" s="170">
        <v>0.75669623205519998</v>
      </c>
      <c r="H33" s="169">
        <f>SUM(H21:H32)</f>
        <v>4.2215208333333294</v>
      </c>
      <c r="I33" s="167">
        <f>SUM(I21:I32)</f>
        <v>92.709366666666668</v>
      </c>
      <c r="J33" s="171">
        <v>1.1371812964689745</v>
      </c>
      <c r="K33" s="163">
        <f>SUM(K21:K32)</f>
        <v>86.694558333333333</v>
      </c>
      <c r="L33" s="170">
        <v>1.0634031260678527</v>
      </c>
      <c r="M33" s="169">
        <f>SUM(M21:M32)</f>
        <v>6.014808333333332</v>
      </c>
      <c r="N33" s="167">
        <f>SUM(N21:N32)</f>
        <v>95.576666666666654</v>
      </c>
      <c r="O33" s="32">
        <f>SUM(O21:O32)</f>
        <v>89.375833333333333</v>
      </c>
      <c r="P33" s="166">
        <f>SUM(P21:P32)</f>
        <v>6.2008333333333301</v>
      </c>
      <c r="Q33" s="36">
        <f>SUM(Q21:Q32)</f>
        <v>95.576666666666654</v>
      </c>
      <c r="R33" s="165">
        <v>1.1723518520298706</v>
      </c>
      <c r="S33" s="164">
        <f t="shared" si="4"/>
        <v>0.68962042252293088</v>
      </c>
      <c r="T33" s="163">
        <f>SUM(T21:T32)</f>
        <v>89.375833333333333</v>
      </c>
      <c r="U33" s="162">
        <v>1.0962918825441779</v>
      </c>
      <c r="V33" s="161">
        <f t="shared" si="5"/>
        <v>0.69023245004708578</v>
      </c>
      <c r="W33" s="160">
        <f>SUM(W21:W32)</f>
        <v>6.2008333333333301</v>
      </c>
    </row>
    <row r="34" spans="1:23" ht="15" x14ac:dyDescent="0.2">
      <c r="A34" s="405"/>
      <c r="B34" s="159" t="s">
        <v>9</v>
      </c>
      <c r="C34" s="158">
        <f t="shared" si="0"/>
        <v>0.7111640084635763</v>
      </c>
      <c r="D34" s="153">
        <f>SUM(D24:D29)</f>
        <v>64.66112958333332</v>
      </c>
      <c r="E34" s="157">
        <v>0.79313913808842063</v>
      </c>
      <c r="F34" s="149">
        <f>SUM(F24:F29)</f>
        <v>61.690100416666667</v>
      </c>
      <c r="G34" s="156">
        <v>0.75669623205519998</v>
      </c>
      <c r="H34" s="155">
        <f>SUM(H24:H29)</f>
        <v>2.9710291666666624</v>
      </c>
      <c r="I34" s="153">
        <f>SUM(I24:I29)</f>
        <v>90.92295</v>
      </c>
      <c r="J34" s="157">
        <v>1.1152689515347469</v>
      </c>
      <c r="K34" s="149">
        <f>SUM(K24:K29)</f>
        <v>86.694558333333333</v>
      </c>
      <c r="L34" s="156">
        <v>1.0634031260678527</v>
      </c>
      <c r="M34" s="155">
        <f>SUM(M24:M29)</f>
        <v>4.2283916666666652</v>
      </c>
      <c r="N34" s="153">
        <f>SUM(N24:N29)</f>
        <v>93.734999999999985</v>
      </c>
      <c r="O34" s="21">
        <f>SUM(O24:O29)</f>
        <v>89.375833333333333</v>
      </c>
      <c r="P34" s="152">
        <f>SUM(P24:P29)</f>
        <v>4.3591666666666633</v>
      </c>
      <c r="Q34" s="25">
        <f>SUM(Q24:Q29)</f>
        <v>93.734999999999985</v>
      </c>
      <c r="R34" s="151">
        <v>1.1497618057059245</v>
      </c>
      <c r="S34" s="150">
        <f t="shared" si="4"/>
        <v>0.68982908820966904</v>
      </c>
      <c r="T34" s="149">
        <f>SUM(T24:T29)</f>
        <v>89.375833333333333</v>
      </c>
      <c r="U34" s="148">
        <v>1.0962918825441779</v>
      </c>
      <c r="V34" s="147">
        <f t="shared" si="5"/>
        <v>0.69023245004708578</v>
      </c>
      <c r="W34" s="146">
        <f>SUM(W24:W29)</f>
        <v>4.3591666666666633</v>
      </c>
    </row>
    <row r="35" spans="1:23" ht="15.75" thickBot="1" x14ac:dyDescent="0.25">
      <c r="A35" s="406"/>
      <c r="B35" s="261" t="s">
        <v>8</v>
      </c>
      <c r="C35" s="260">
        <f t="shared" si="0"/>
        <v>0.7</v>
      </c>
      <c r="D35" s="255">
        <f>SUM(D21:D23,D30:D32)</f>
        <v>1.2504916666666668</v>
      </c>
      <c r="E35" s="259">
        <v>1.5338641453959334E-2</v>
      </c>
      <c r="F35" s="249">
        <f>SUM(F21:F23,F30:F32)</f>
        <v>0</v>
      </c>
      <c r="G35" s="258">
        <v>0</v>
      </c>
      <c r="H35" s="257">
        <f>SUM(H21:H23,H30:H32)</f>
        <v>1.2504916666666668</v>
      </c>
      <c r="I35" s="255">
        <f>SUM(I21:I23,I30:I32)</f>
        <v>1.786416666666667</v>
      </c>
      <c r="J35" s="259">
        <v>2.1912344934227619E-2</v>
      </c>
      <c r="K35" s="249">
        <f>SUM(K21:K23,K30:K32)</f>
        <v>0</v>
      </c>
      <c r="L35" s="258">
        <v>0</v>
      </c>
      <c r="M35" s="257">
        <f>SUM(M21:M23,M30:M32)</f>
        <v>1.786416666666667</v>
      </c>
      <c r="N35" s="255">
        <f>SUM(N21:N23,N30:N32)</f>
        <v>1.8416666666666668</v>
      </c>
      <c r="O35" s="254">
        <f>SUM(O21:O23,O30:O32)</f>
        <v>0</v>
      </c>
      <c r="P35" s="253">
        <f>SUM(P21:P23,P30:P32)</f>
        <v>1.8416666666666668</v>
      </c>
      <c r="Q35" s="252">
        <f>SUM(Q21:Q23,Q30:Q32)</f>
        <v>1.8416666666666668</v>
      </c>
      <c r="R35" s="251">
        <v>2.2590046323945998E-2</v>
      </c>
      <c r="S35" s="250">
        <f t="shared" si="4"/>
        <v>0.67900000000000005</v>
      </c>
      <c r="T35" s="249">
        <f>SUM(T21:T23,T30:T32)</f>
        <v>0</v>
      </c>
      <c r="U35" s="248">
        <v>0</v>
      </c>
      <c r="V35" s="247">
        <f t="shared" si="5"/>
        <v>1</v>
      </c>
      <c r="W35" s="246">
        <f>SUM(W21:W23,W30:W32)</f>
        <v>1.8416666666666668</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38">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09">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0.6</v>
      </c>
      <c r="D38" s="225">
        <v>0.17896499999999999</v>
      </c>
      <c r="E38" s="229">
        <v>2.1952005287049748E-3</v>
      </c>
      <c r="F38" s="221">
        <v>0</v>
      </c>
      <c r="G38" s="228">
        <v>0</v>
      </c>
      <c r="H38" s="227">
        <f t="shared" si="11"/>
        <v>0.17896499999999999</v>
      </c>
      <c r="I38" s="225">
        <v>0.29827500000000001</v>
      </c>
      <c r="J38" s="229">
        <v>3.6586675478416249E-3</v>
      </c>
      <c r="K38" s="221">
        <v>0</v>
      </c>
      <c r="L38" s="228">
        <v>0</v>
      </c>
      <c r="M38" s="227">
        <f t="shared" si="12"/>
        <v>0.29827500000000001</v>
      </c>
      <c r="N38" s="225">
        <v>0.3075</v>
      </c>
      <c r="O38" s="77">
        <v>0</v>
      </c>
      <c r="P38" s="224">
        <f t="shared" si="13"/>
        <v>0.3075</v>
      </c>
      <c r="Q38" s="81">
        <v>0.3075</v>
      </c>
      <c r="R38" s="223">
        <v>3.7718222142697159E-3</v>
      </c>
      <c r="S38" s="222">
        <f t="shared" si="4"/>
        <v>0.58199999999999996</v>
      </c>
      <c r="T38" s="221">
        <v>0</v>
      </c>
      <c r="U38" s="220">
        <v>0</v>
      </c>
      <c r="V38" s="219">
        <f t="shared" si="5"/>
        <v>1</v>
      </c>
      <c r="W38" s="218">
        <f t="shared" si="14"/>
        <v>0.3075</v>
      </c>
    </row>
    <row r="39" spans="1:23" ht="15" x14ac:dyDescent="0.2">
      <c r="A39" s="405"/>
      <c r="B39" s="201" t="s">
        <v>19</v>
      </c>
      <c r="C39" s="200">
        <f t="shared" si="0"/>
        <v>0.60000000000000009</v>
      </c>
      <c r="D39" s="195">
        <v>8.4390000000000007E-2</v>
      </c>
      <c r="E39" s="199">
        <v>1.0351352086576304E-3</v>
      </c>
      <c r="F39" s="191">
        <v>1.1232600000000001</v>
      </c>
      <c r="G39" s="198">
        <v>1.3778006582538981E-2</v>
      </c>
      <c r="H39" s="197">
        <f t="shared" si="11"/>
        <v>-1.0388700000000002</v>
      </c>
      <c r="I39" s="195">
        <v>0.14065</v>
      </c>
      <c r="J39" s="199">
        <v>1.7252253477627172E-3</v>
      </c>
      <c r="K39" s="191">
        <v>1.8720999999999999</v>
      </c>
      <c r="L39" s="198">
        <v>2.296334430423163E-2</v>
      </c>
      <c r="M39" s="197">
        <f t="shared" si="12"/>
        <v>-1.7314499999999999</v>
      </c>
      <c r="N39" s="195">
        <v>0.14500000000000002</v>
      </c>
      <c r="O39" s="54">
        <v>1.93</v>
      </c>
      <c r="P39" s="194">
        <f t="shared" si="13"/>
        <v>-1.7849999999999999</v>
      </c>
      <c r="Q39" s="58">
        <v>0.14500000000000002</v>
      </c>
      <c r="R39" s="193">
        <v>1.7785828327450696E-3</v>
      </c>
      <c r="S39" s="192">
        <f t="shared" si="4"/>
        <v>0.58199999999999996</v>
      </c>
      <c r="T39" s="191">
        <v>1.93</v>
      </c>
      <c r="U39" s="190">
        <v>2.3673550829104772E-2</v>
      </c>
      <c r="V39" s="189">
        <f t="shared" si="5"/>
        <v>0.58200000000000007</v>
      </c>
      <c r="W39" s="188">
        <f t="shared" si="14"/>
        <v>-1.7849999999999999</v>
      </c>
    </row>
    <row r="40" spans="1:23" ht="15" x14ac:dyDescent="0.2">
      <c r="A40" s="405"/>
      <c r="B40" s="217" t="s">
        <v>18</v>
      </c>
      <c r="C40" s="215">
        <f t="shared" si="0"/>
        <v>0.64999999999999991</v>
      </c>
      <c r="D40" s="210">
        <v>7.9080462499999999</v>
      </c>
      <c r="E40" s="214">
        <v>9.7000795177958787E-2</v>
      </c>
      <c r="F40" s="206">
        <v>5.8510399999999994</v>
      </c>
      <c r="G40" s="213">
        <v>7.176937453011667E-2</v>
      </c>
      <c r="H40" s="212">
        <f t="shared" si="11"/>
        <v>2.0570062500000006</v>
      </c>
      <c r="I40" s="210">
        <v>12.166225000000001</v>
      </c>
      <c r="J40" s="214">
        <v>0.14923199258147507</v>
      </c>
      <c r="K40" s="206">
        <v>9.0015999999999998</v>
      </c>
      <c r="L40" s="213">
        <v>0.11041442235402567</v>
      </c>
      <c r="M40" s="212">
        <f t="shared" si="12"/>
        <v>3.1646250000000009</v>
      </c>
      <c r="N40" s="210">
        <v>12.5425</v>
      </c>
      <c r="O40" s="66">
        <v>9.2799999999999994</v>
      </c>
      <c r="P40" s="209">
        <f t="shared" si="13"/>
        <v>3.2625000000000011</v>
      </c>
      <c r="Q40" s="70">
        <v>12.5425</v>
      </c>
      <c r="R40" s="208">
        <v>0.1538474150324485</v>
      </c>
      <c r="S40" s="207">
        <f t="shared" si="4"/>
        <v>0.63049999999999995</v>
      </c>
      <c r="T40" s="206">
        <v>9.2799999999999994</v>
      </c>
      <c r="U40" s="205">
        <v>0.11382930139590275</v>
      </c>
      <c r="V40" s="204">
        <f t="shared" si="5"/>
        <v>0.63049999999999995</v>
      </c>
      <c r="W40" s="203">
        <f t="shared" si="14"/>
        <v>3.2625000000000011</v>
      </c>
    </row>
    <row r="41" spans="1:23" ht="15" x14ac:dyDescent="0.2">
      <c r="A41" s="405"/>
      <c r="B41" s="217" t="s">
        <v>17</v>
      </c>
      <c r="C41" s="215">
        <f t="shared" si="0"/>
        <v>0.70000000000000007</v>
      </c>
      <c r="D41" s="210">
        <v>12.863655000000001</v>
      </c>
      <c r="E41" s="214">
        <v>0.15778673068520882</v>
      </c>
      <c r="F41" s="206">
        <v>11.719540000000002</v>
      </c>
      <c r="G41" s="213">
        <v>0.14375291496566145</v>
      </c>
      <c r="H41" s="212">
        <f t="shared" si="11"/>
        <v>1.1441149999999993</v>
      </c>
      <c r="I41" s="210">
        <v>18.376650000000001</v>
      </c>
      <c r="J41" s="214">
        <v>0.22540961526458403</v>
      </c>
      <c r="K41" s="206">
        <v>16.742200000000004</v>
      </c>
      <c r="L41" s="213">
        <v>0.2053613070938021</v>
      </c>
      <c r="M41" s="212">
        <f t="shared" si="12"/>
        <v>1.6344499999999975</v>
      </c>
      <c r="N41" s="210">
        <v>18.945</v>
      </c>
      <c r="O41" s="66">
        <v>17.260000000000005</v>
      </c>
      <c r="P41" s="209">
        <f t="shared" si="13"/>
        <v>1.6849999999999952</v>
      </c>
      <c r="Q41" s="70">
        <v>18.945</v>
      </c>
      <c r="R41" s="208">
        <v>0.23238104666451959</v>
      </c>
      <c r="S41" s="207">
        <f t="shared" si="4"/>
        <v>0.67900000000000005</v>
      </c>
      <c r="T41" s="206">
        <v>17.260000000000005</v>
      </c>
      <c r="U41" s="205">
        <v>0.2117126877255692</v>
      </c>
      <c r="V41" s="204">
        <f t="shared" si="5"/>
        <v>0.67899999999999994</v>
      </c>
      <c r="W41" s="203">
        <f t="shared" si="14"/>
        <v>1.6849999999999952</v>
      </c>
    </row>
    <row r="42" spans="1:23" ht="15" x14ac:dyDescent="0.2">
      <c r="A42" s="405"/>
      <c r="B42" s="217" t="s">
        <v>16</v>
      </c>
      <c r="C42" s="215">
        <f t="shared" si="0"/>
        <v>0.7</v>
      </c>
      <c r="D42" s="210">
        <v>24.1163825</v>
      </c>
      <c r="E42" s="214">
        <v>0.29581368208561115</v>
      </c>
      <c r="F42" s="206">
        <v>20.074635000000001</v>
      </c>
      <c r="G42" s="213">
        <v>0.24623724976592007</v>
      </c>
      <c r="H42" s="212">
        <f t="shared" si="11"/>
        <v>4.0417474999999996</v>
      </c>
      <c r="I42" s="210">
        <v>34.451975000000004</v>
      </c>
      <c r="J42" s="214">
        <v>0.42259097440801602</v>
      </c>
      <c r="K42" s="206">
        <v>28.678049999999999</v>
      </c>
      <c r="L42" s="213">
        <v>0.35176749966560006</v>
      </c>
      <c r="M42" s="212">
        <f t="shared" si="12"/>
        <v>5.7739250000000055</v>
      </c>
      <c r="N42" s="210">
        <v>35.517500000000005</v>
      </c>
      <c r="O42" s="66">
        <v>29.564999999999998</v>
      </c>
      <c r="P42" s="209">
        <f t="shared" si="13"/>
        <v>5.9525000000000077</v>
      </c>
      <c r="Q42" s="70">
        <v>35.517500000000005</v>
      </c>
      <c r="R42" s="208">
        <v>0.43566079835877941</v>
      </c>
      <c r="S42" s="207">
        <f t="shared" si="4"/>
        <v>0.67899999999999994</v>
      </c>
      <c r="T42" s="206">
        <v>29.564999999999998</v>
      </c>
      <c r="U42" s="205">
        <v>0.36264690687175266</v>
      </c>
      <c r="V42" s="204">
        <f t="shared" si="5"/>
        <v>0.67900000000000005</v>
      </c>
      <c r="W42" s="203">
        <f t="shared" si="14"/>
        <v>5.9525000000000077</v>
      </c>
    </row>
    <row r="43" spans="1:23" ht="15" x14ac:dyDescent="0.2">
      <c r="A43" s="405"/>
      <c r="B43" s="217" t="s">
        <v>15</v>
      </c>
      <c r="C43" s="215">
        <f t="shared" si="0"/>
        <v>0.75000000000000011</v>
      </c>
      <c r="D43" s="210">
        <v>13.656993750000002</v>
      </c>
      <c r="E43" s="214">
        <v>0.16751789400452904</v>
      </c>
      <c r="F43" s="206">
        <v>19.473356250000002</v>
      </c>
      <c r="G43" s="213">
        <v>0.23886191139774104</v>
      </c>
      <c r="H43" s="212">
        <f t="shared" si="11"/>
        <v>-5.8163625000000003</v>
      </c>
      <c r="I43" s="210">
        <v>18.209325</v>
      </c>
      <c r="J43" s="214">
        <v>0.22335719200603868</v>
      </c>
      <c r="K43" s="206">
        <v>25.964475000000004</v>
      </c>
      <c r="L43" s="213">
        <v>0.31848254853032137</v>
      </c>
      <c r="M43" s="212">
        <f t="shared" si="12"/>
        <v>-7.755150000000004</v>
      </c>
      <c r="N43" s="210">
        <v>18.772500000000001</v>
      </c>
      <c r="O43" s="66">
        <v>26.767500000000002</v>
      </c>
      <c r="P43" s="209">
        <f t="shared" si="13"/>
        <v>-7.995000000000001</v>
      </c>
      <c r="Q43" s="70">
        <v>18.772500000000001</v>
      </c>
      <c r="R43" s="208">
        <v>0.23026514639797804</v>
      </c>
      <c r="S43" s="207">
        <f t="shared" si="4"/>
        <v>0.72750000000000004</v>
      </c>
      <c r="T43" s="206">
        <v>26.767500000000002</v>
      </c>
      <c r="U43" s="205">
        <v>0.32833252425806325</v>
      </c>
      <c r="V43" s="204">
        <f t="shared" si="5"/>
        <v>0.72750000000000004</v>
      </c>
      <c r="W43" s="203">
        <f t="shared" si="14"/>
        <v>-7.995000000000001</v>
      </c>
    </row>
    <row r="44" spans="1:23" ht="15" x14ac:dyDescent="0.2">
      <c r="A44" s="405"/>
      <c r="B44" s="216" t="s">
        <v>14</v>
      </c>
      <c r="C44" s="215">
        <f t="shared" si="0"/>
        <v>0.75</v>
      </c>
      <c r="D44" s="210">
        <v>4.8142312499999997</v>
      </c>
      <c r="E44" s="214">
        <v>5.9051786580102315E-2</v>
      </c>
      <c r="F44" s="206">
        <v>6.4383750000000006</v>
      </c>
      <c r="G44" s="213">
        <v>7.8973677626599723E-2</v>
      </c>
      <c r="H44" s="212">
        <f t="shared" si="11"/>
        <v>-1.6241437500000009</v>
      </c>
      <c r="I44" s="210">
        <v>6.4189749999999997</v>
      </c>
      <c r="J44" s="214">
        <v>7.8735715440136425E-2</v>
      </c>
      <c r="K44" s="206">
        <v>8.5845000000000002</v>
      </c>
      <c r="L44" s="213">
        <v>0.1052982368354663</v>
      </c>
      <c r="M44" s="212">
        <f t="shared" si="12"/>
        <v>-2.1655250000000006</v>
      </c>
      <c r="N44" s="210">
        <v>6.6174999999999997</v>
      </c>
      <c r="O44" s="66">
        <v>8.85</v>
      </c>
      <c r="P44" s="209">
        <f t="shared" si="13"/>
        <v>-2.2324999999999999</v>
      </c>
      <c r="Q44" s="70">
        <v>6.6174999999999997</v>
      </c>
      <c r="R44" s="208">
        <v>8.1170840659934462E-2</v>
      </c>
      <c r="S44" s="207">
        <f t="shared" si="4"/>
        <v>0.72750000000000004</v>
      </c>
      <c r="T44" s="206">
        <v>8.85</v>
      </c>
      <c r="U44" s="205">
        <v>0.10855488333553225</v>
      </c>
      <c r="V44" s="204">
        <f t="shared" si="5"/>
        <v>0.72750000000000015</v>
      </c>
      <c r="W44" s="203">
        <f t="shared" si="14"/>
        <v>-2.2324999999999999</v>
      </c>
    </row>
    <row r="45" spans="1:23" ht="15" x14ac:dyDescent="0.2">
      <c r="A45" s="405"/>
      <c r="B45" s="202" t="s">
        <v>13</v>
      </c>
      <c r="C45" s="158">
        <f t="shared" si="0"/>
        <v>0.7</v>
      </c>
      <c r="D45" s="153">
        <v>1.5650950000000003</v>
      </c>
      <c r="E45" s="157">
        <v>1.9197593783552725E-2</v>
      </c>
      <c r="F45" s="149">
        <v>0</v>
      </c>
      <c r="G45" s="156">
        <v>0</v>
      </c>
      <c r="H45" s="155">
        <f t="shared" si="11"/>
        <v>1.5650950000000003</v>
      </c>
      <c r="I45" s="153">
        <v>2.2358500000000006</v>
      </c>
      <c r="J45" s="157">
        <v>2.7425133976503892E-2</v>
      </c>
      <c r="K45" s="149">
        <v>0</v>
      </c>
      <c r="L45" s="156">
        <v>0</v>
      </c>
      <c r="M45" s="155">
        <f t="shared" si="12"/>
        <v>2.2358500000000006</v>
      </c>
      <c r="N45" s="153">
        <v>2.3050000000000006</v>
      </c>
      <c r="O45" s="21">
        <v>0</v>
      </c>
      <c r="P45" s="152">
        <f t="shared" si="13"/>
        <v>2.3050000000000006</v>
      </c>
      <c r="Q45" s="25">
        <v>2.3050000000000006</v>
      </c>
      <c r="R45" s="151">
        <v>2.8273333996395766E-2</v>
      </c>
      <c r="S45" s="150">
        <f t="shared" si="4"/>
        <v>0.67899999999999994</v>
      </c>
      <c r="T45" s="149">
        <v>0</v>
      </c>
      <c r="U45" s="148">
        <v>0</v>
      </c>
      <c r="V45" s="147">
        <f t="shared" si="5"/>
        <v>1</v>
      </c>
      <c r="W45" s="146">
        <f t="shared" si="14"/>
        <v>2.3050000000000006</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4">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0">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0.70627545256299107</v>
      </c>
      <c r="D48" s="167">
        <f>SUM(D36:D47)</f>
        <v>65.187758750000015</v>
      </c>
      <c r="E48" s="171">
        <v>0.79959881805432564</v>
      </c>
      <c r="F48" s="163">
        <f>SUM(F36:F47)</f>
        <v>64.680206249999998</v>
      </c>
      <c r="G48" s="170">
        <v>0.79337313486857786</v>
      </c>
      <c r="H48" s="169">
        <f>SUM(H36:H47)</f>
        <v>0.5075524999999983</v>
      </c>
      <c r="I48" s="167">
        <f>SUM(I36:I47)</f>
        <v>92.297925000000006</v>
      </c>
      <c r="J48" s="171">
        <v>1.1321345165723584</v>
      </c>
      <c r="K48" s="163">
        <f>SUM(K36:K47)</f>
        <v>90.842925000000008</v>
      </c>
      <c r="L48" s="170">
        <v>1.1142873587834472</v>
      </c>
      <c r="M48" s="169">
        <f>SUM(M36:M47)</f>
        <v>1.4549999999999996</v>
      </c>
      <c r="N48" s="167">
        <f>SUM(N36:N47)</f>
        <v>95.152500000000032</v>
      </c>
      <c r="O48" s="32">
        <f>SUM(O36:O47)</f>
        <v>93.652500000000003</v>
      </c>
      <c r="P48" s="166">
        <f>SUM(P36:P47)</f>
        <v>1.5000000000000027</v>
      </c>
      <c r="Q48" s="36">
        <f>SUM(Q36:Q47)</f>
        <v>95.152500000000032</v>
      </c>
      <c r="R48" s="165">
        <v>1.1671489861570707</v>
      </c>
      <c r="S48" s="164">
        <f t="shared" si="4"/>
        <v>0.68508718898610121</v>
      </c>
      <c r="T48" s="163">
        <f>SUM(T36:T47)</f>
        <v>93.652500000000003</v>
      </c>
      <c r="U48" s="162">
        <v>1.1487498544159249</v>
      </c>
      <c r="V48" s="161">
        <f t="shared" si="5"/>
        <v>0.69064046608472807</v>
      </c>
      <c r="W48" s="160">
        <f>SUM(W36:W47)</f>
        <v>1.5000000000000027</v>
      </c>
    </row>
    <row r="49" spans="1:23" ht="15" x14ac:dyDescent="0.2">
      <c r="A49" s="405"/>
      <c r="B49" s="159" t="s">
        <v>9</v>
      </c>
      <c r="C49" s="158">
        <f t="shared" si="0"/>
        <v>0.70678490382537273</v>
      </c>
      <c r="D49" s="153">
        <f>SUM(D39:D44)</f>
        <v>63.443698750000003</v>
      </c>
      <c r="E49" s="157">
        <v>0.77820602374206771</v>
      </c>
      <c r="F49" s="149">
        <f>SUM(F39:F44)</f>
        <v>64.680206249999998</v>
      </c>
      <c r="G49" s="156">
        <v>0.79337313486857786</v>
      </c>
      <c r="H49" s="155">
        <f>SUM(H39:H44)</f>
        <v>-1.2365075000000019</v>
      </c>
      <c r="I49" s="153">
        <f>SUM(I39:I44)</f>
        <v>89.763800000000018</v>
      </c>
      <c r="J49" s="157">
        <v>1.1010507150480131</v>
      </c>
      <c r="K49" s="149">
        <f>SUM(K39:K44)</f>
        <v>90.842925000000008</v>
      </c>
      <c r="L49" s="156">
        <v>1.1142873587834472</v>
      </c>
      <c r="M49" s="155">
        <f>SUM(M39:M44)</f>
        <v>-1.0791249999999994</v>
      </c>
      <c r="N49" s="153">
        <f>SUM(N39:N44)</f>
        <v>92.54000000000002</v>
      </c>
      <c r="O49" s="21">
        <f>SUM(O39:O44)</f>
        <v>93.652500000000003</v>
      </c>
      <c r="P49" s="152">
        <f>SUM(P39:P44)</f>
        <v>-1.1124999999999972</v>
      </c>
      <c r="Q49" s="25">
        <f>SUM(Q39:Q44)</f>
        <v>92.54000000000002</v>
      </c>
      <c r="R49" s="151">
        <v>1.1351038299464051</v>
      </c>
      <c r="S49" s="150">
        <f t="shared" si="4"/>
        <v>0.68558135671061149</v>
      </c>
      <c r="T49" s="149">
        <f>SUM(T39:T44)</f>
        <v>93.652500000000003</v>
      </c>
      <c r="U49" s="148">
        <v>1.1487498544159249</v>
      </c>
      <c r="V49" s="147">
        <f t="shared" si="5"/>
        <v>0.69064046608472807</v>
      </c>
      <c r="W49" s="146">
        <f>SUM(W39:W44)</f>
        <v>-1.1124999999999972</v>
      </c>
    </row>
    <row r="50" spans="1:23" ht="15.75" thickBot="1" x14ac:dyDescent="0.25">
      <c r="A50" s="422"/>
      <c r="B50" s="145" t="s">
        <v>8</v>
      </c>
      <c r="C50" s="144">
        <f t="shared" si="0"/>
        <v>0.68822966507177041</v>
      </c>
      <c r="D50" s="139">
        <f>SUM(D36:D38,D45:D47)</f>
        <v>1.7440600000000004</v>
      </c>
      <c r="E50" s="143">
        <v>2.1392794312257699E-2</v>
      </c>
      <c r="F50" s="135">
        <f>SUM(F36:F38,F45:F47)</f>
        <v>0</v>
      </c>
      <c r="G50" s="142">
        <v>0</v>
      </c>
      <c r="H50" s="141">
        <f>SUM(H36:H38,H45:H47)</f>
        <v>1.7440600000000004</v>
      </c>
      <c r="I50" s="139">
        <f>SUM(I36:I38,I45:I47)</f>
        <v>2.5341250000000004</v>
      </c>
      <c r="J50" s="143">
        <v>3.1083801524345516E-2</v>
      </c>
      <c r="K50" s="135">
        <f>SUM(K36:K38,K45:K47)</f>
        <v>0</v>
      </c>
      <c r="L50" s="142">
        <v>0</v>
      </c>
      <c r="M50" s="141">
        <f>SUM(M36:M38,M45:M47)</f>
        <v>2.5341250000000004</v>
      </c>
      <c r="N50" s="139">
        <f>SUM(N36:N38,N45:N47)</f>
        <v>2.6125000000000007</v>
      </c>
      <c r="O50" s="10">
        <f>SUM(O36:O38,O45:O47)</f>
        <v>0</v>
      </c>
      <c r="P50" s="138">
        <f>SUM(P36:P38,P45:P47)</f>
        <v>2.6125000000000007</v>
      </c>
      <c r="Q50" s="14">
        <f>SUM(Q36:Q38,Q45:Q47)</f>
        <v>2.6125000000000007</v>
      </c>
      <c r="R50" s="137">
        <v>3.2045156210665483E-2</v>
      </c>
      <c r="S50" s="136">
        <f t="shared" si="4"/>
        <v>0.66758277511961717</v>
      </c>
      <c r="T50" s="135">
        <f>SUM(T36:T38,T45:T47)</f>
        <v>0</v>
      </c>
      <c r="U50" s="134">
        <v>0</v>
      </c>
      <c r="V50" s="133">
        <f t="shared" si="5"/>
        <v>1</v>
      </c>
      <c r="W50" s="132">
        <f>SUM(W36:W38,W45:W47)</f>
        <v>2.6125000000000007</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D4:E4"/>
    <mergeCell ref="F4:G4"/>
    <mergeCell ref="S3:S4"/>
    <mergeCell ref="C3:C4"/>
    <mergeCell ref="A60:W60"/>
    <mergeCell ref="A61:W61"/>
    <mergeCell ref="A62:W62"/>
    <mergeCell ref="A59:W59"/>
    <mergeCell ref="I4:J4"/>
    <mergeCell ref="A55:W55"/>
    <mergeCell ref="A56:W56"/>
    <mergeCell ref="A57:W57"/>
    <mergeCell ref="A58:W58"/>
    <mergeCell ref="K4:L4"/>
    <mergeCell ref="A3:A5"/>
    <mergeCell ref="B3:B5"/>
    <mergeCell ref="V3:V4"/>
    <mergeCell ref="W3:W4"/>
    <mergeCell ref="T3:U4"/>
    <mergeCell ref="Q3:R4"/>
    <mergeCell ref="B52:W52"/>
    <mergeCell ref="B53:W53"/>
    <mergeCell ref="A6:A20"/>
    <mergeCell ref="A21:A35"/>
    <mergeCell ref="A36:A50"/>
  </mergeCells>
  <pageMargins left="0.7" right="0.3" top="0.7" bottom="0.7" header="0.3" footer="0.3"/>
  <pageSetup paperSize="3" scale="68" orientation="landscape" r:id="rId1"/>
  <headerFooter>
    <oddFooter>&amp;L&amp;Z&amp;F
Tab: &amp;A&amp;R&amp;D &amp;T
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ColdCr!A1</f>
        <v>FIIP DIVERSION: Cold Creek Ditch</v>
      </c>
      <c r="C1" s="129"/>
      <c r="D1" s="129"/>
      <c r="E1" s="129"/>
      <c r="F1" s="129"/>
      <c r="G1" s="129"/>
      <c r="H1" s="129"/>
      <c r="I1" s="129"/>
      <c r="J1" s="129"/>
      <c r="K1" s="129"/>
      <c r="L1" s="129"/>
      <c r="M1" s="129"/>
      <c r="N1" s="129"/>
      <c r="O1" s="129"/>
    </row>
    <row r="2" spans="2:15" ht="23.25" x14ac:dyDescent="0.35">
      <c r="B2" s="130" t="str">
        <f>ColdCr!A2</f>
        <v>82 Acres (82% Sprinkler / 18%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163</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272</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0.65000000000000013</v>
      </c>
      <c r="D9" s="195">
        <v>5.4678000000000004</v>
      </c>
      <c r="E9" s="199">
        <v>2.2456888851047213E-2</v>
      </c>
      <c r="F9" s="191">
        <v>4.9327199999999998</v>
      </c>
      <c r="G9" s="198">
        <v>2.0259253744259288E-2</v>
      </c>
      <c r="H9" s="197">
        <f t="shared" si="1"/>
        <v>0.53508000000000067</v>
      </c>
      <c r="I9" s="195">
        <v>8.411999999999999</v>
      </c>
      <c r="J9" s="199">
        <v>3.4549059770841856E-2</v>
      </c>
      <c r="K9" s="191">
        <v>7.5887999999999991</v>
      </c>
      <c r="L9" s="198">
        <v>3.1168082683475828E-2</v>
      </c>
      <c r="M9" s="197">
        <f t="shared" si="2"/>
        <v>0.82319999999999993</v>
      </c>
      <c r="N9" s="195">
        <v>8.7624999999999993</v>
      </c>
      <c r="O9" s="54">
        <v>7.9049999999999985</v>
      </c>
      <c r="P9" s="196">
        <f t="shared" si="3"/>
        <v>0.85750000000000082</v>
      </c>
      <c r="Q9" s="58">
        <v>8.7624999999999993</v>
      </c>
      <c r="R9" s="193">
        <v>3.5988603927960272E-2</v>
      </c>
      <c r="S9" s="192">
        <f t="shared" si="4"/>
        <v>0.62400000000000011</v>
      </c>
      <c r="T9" s="191">
        <v>7.9049999999999985</v>
      </c>
      <c r="U9" s="190">
        <v>3.2466752795287317E-2</v>
      </c>
      <c r="V9" s="189">
        <f t="shared" si="5"/>
        <v>0.62400000000000011</v>
      </c>
      <c r="W9" s="188">
        <f t="shared" si="6"/>
        <v>0.85750000000000082</v>
      </c>
    </row>
    <row r="10" spans="1:24" ht="15" x14ac:dyDescent="0.2">
      <c r="A10" s="405"/>
      <c r="B10" s="217" t="s">
        <v>18</v>
      </c>
      <c r="C10" s="215">
        <f t="shared" si="0"/>
        <v>0.70000000000000007</v>
      </c>
      <c r="D10" s="210">
        <v>13.87008</v>
      </c>
      <c r="E10" s="214">
        <v>5.6966027454393518E-2</v>
      </c>
      <c r="F10" s="206">
        <v>11.89608</v>
      </c>
      <c r="G10" s="213">
        <v>4.885858173218996E-2</v>
      </c>
      <c r="H10" s="212">
        <f t="shared" si="1"/>
        <v>1.9740000000000002</v>
      </c>
      <c r="I10" s="210">
        <v>19.814399999999999</v>
      </c>
      <c r="J10" s="214">
        <v>8.1380039220562167E-2</v>
      </c>
      <c r="K10" s="206">
        <v>16.994399999999999</v>
      </c>
      <c r="L10" s="213">
        <v>6.9797973903128502E-2</v>
      </c>
      <c r="M10" s="212">
        <f t="shared" si="2"/>
        <v>2.8200000000000003</v>
      </c>
      <c r="N10" s="210">
        <v>20.64</v>
      </c>
      <c r="O10" s="66">
        <v>17.702500000000001</v>
      </c>
      <c r="P10" s="211">
        <f t="shared" si="3"/>
        <v>2.9375</v>
      </c>
      <c r="Q10" s="70">
        <v>20.64</v>
      </c>
      <c r="R10" s="208">
        <v>8.4770874188085599E-2</v>
      </c>
      <c r="S10" s="207">
        <f t="shared" si="4"/>
        <v>0.67199999999999993</v>
      </c>
      <c r="T10" s="206">
        <v>17.702500000000001</v>
      </c>
      <c r="U10" s="205">
        <v>7.2706222815758864E-2</v>
      </c>
      <c r="V10" s="204">
        <f t="shared" si="5"/>
        <v>0.67199999999999993</v>
      </c>
      <c r="W10" s="203">
        <f t="shared" si="6"/>
        <v>2.9375</v>
      </c>
    </row>
    <row r="11" spans="1:24" ht="15" x14ac:dyDescent="0.2">
      <c r="A11" s="405"/>
      <c r="B11" s="217" t="s">
        <v>17</v>
      </c>
      <c r="C11" s="215">
        <f t="shared" si="0"/>
        <v>0.75000000000000011</v>
      </c>
      <c r="D11" s="210">
        <v>33.060600000000001</v>
      </c>
      <c r="E11" s="214">
        <v>0.13578371914644491</v>
      </c>
      <c r="F11" s="206">
        <v>3.4937999999999998</v>
      </c>
      <c r="G11" s="213">
        <v>1.4349442241135338E-2</v>
      </c>
      <c r="H11" s="212">
        <f t="shared" si="1"/>
        <v>29.566800000000001</v>
      </c>
      <c r="I11" s="210">
        <v>44.080799999999996</v>
      </c>
      <c r="J11" s="214">
        <v>0.18104495886192651</v>
      </c>
      <c r="K11" s="206">
        <v>4.6583999999999994</v>
      </c>
      <c r="L11" s="213">
        <v>1.9132589654847116E-2</v>
      </c>
      <c r="M11" s="212">
        <f t="shared" si="2"/>
        <v>39.422399999999996</v>
      </c>
      <c r="N11" s="210">
        <v>45.917499999999997</v>
      </c>
      <c r="O11" s="66">
        <v>4.8524999999999991</v>
      </c>
      <c r="P11" s="211">
        <f t="shared" si="3"/>
        <v>41.064999999999998</v>
      </c>
      <c r="Q11" s="70">
        <v>45.917499999999997</v>
      </c>
      <c r="R11" s="208">
        <v>0.18858849881450679</v>
      </c>
      <c r="S11" s="207">
        <f t="shared" si="4"/>
        <v>0.72000000000000008</v>
      </c>
      <c r="T11" s="206">
        <v>4.8524999999999991</v>
      </c>
      <c r="U11" s="205">
        <v>1.9929780890465744E-2</v>
      </c>
      <c r="V11" s="204">
        <f t="shared" si="5"/>
        <v>0.72000000000000008</v>
      </c>
      <c r="W11" s="203">
        <f t="shared" si="6"/>
        <v>41.064999999999998</v>
      </c>
    </row>
    <row r="12" spans="1:24" ht="15" x14ac:dyDescent="0.2">
      <c r="A12" s="405"/>
      <c r="B12" s="217" t="s">
        <v>16</v>
      </c>
      <c r="C12" s="215">
        <f t="shared" si="0"/>
        <v>0.75000000000000011</v>
      </c>
      <c r="D12" s="210">
        <v>59.556599999999996</v>
      </c>
      <c r="E12" s="214">
        <v>0.24460586461580128</v>
      </c>
      <c r="F12" s="206">
        <v>63.761399999999995</v>
      </c>
      <c r="G12" s="213">
        <v>0.2618754726984735</v>
      </c>
      <c r="H12" s="212">
        <f t="shared" si="1"/>
        <v>-4.2047999999999988</v>
      </c>
      <c r="I12" s="210">
        <v>79.408799999999985</v>
      </c>
      <c r="J12" s="214">
        <v>0.32614115282106831</v>
      </c>
      <c r="K12" s="206">
        <v>85.015199999999993</v>
      </c>
      <c r="L12" s="213">
        <v>0.349167296931298</v>
      </c>
      <c r="M12" s="212">
        <f t="shared" si="2"/>
        <v>-5.6064000000000078</v>
      </c>
      <c r="N12" s="210">
        <v>82.717500000000001</v>
      </c>
      <c r="O12" s="66">
        <v>88.557499999999976</v>
      </c>
      <c r="P12" s="211">
        <f t="shared" si="3"/>
        <v>-5.839999999999975</v>
      </c>
      <c r="Q12" s="70">
        <v>82.717500000000001</v>
      </c>
      <c r="R12" s="208">
        <v>0.33973036752194624</v>
      </c>
      <c r="S12" s="207">
        <f t="shared" si="4"/>
        <v>0.72</v>
      </c>
      <c r="T12" s="206">
        <v>88.557499999999976</v>
      </c>
      <c r="U12" s="205">
        <v>0.36371593430343535</v>
      </c>
      <c r="V12" s="204">
        <f t="shared" si="5"/>
        <v>0.72000000000000008</v>
      </c>
      <c r="W12" s="203">
        <f t="shared" si="6"/>
        <v>-5.839999999999975</v>
      </c>
    </row>
    <row r="13" spans="1:24" ht="15" x14ac:dyDescent="0.2">
      <c r="A13" s="405"/>
      <c r="B13" s="217" t="s">
        <v>15</v>
      </c>
      <c r="C13" s="215">
        <f t="shared" si="0"/>
        <v>0.8</v>
      </c>
      <c r="D13" s="210">
        <v>48.320639999999997</v>
      </c>
      <c r="E13" s="214">
        <v>0.19845847355270232</v>
      </c>
      <c r="F13" s="206">
        <v>49.85472</v>
      </c>
      <c r="G13" s="213">
        <v>0.20475912332931903</v>
      </c>
      <c r="H13" s="212">
        <f t="shared" si="1"/>
        <v>-1.534080000000003</v>
      </c>
      <c r="I13" s="210">
        <v>60.40079999999999</v>
      </c>
      <c r="J13" s="214">
        <v>0.2480730919408779</v>
      </c>
      <c r="K13" s="206">
        <v>62.318399999999997</v>
      </c>
      <c r="L13" s="213">
        <v>0.25594890416164878</v>
      </c>
      <c r="M13" s="212">
        <f t="shared" si="2"/>
        <v>-1.9176000000000073</v>
      </c>
      <c r="N13" s="210">
        <v>62.917500000000004</v>
      </c>
      <c r="O13" s="66">
        <v>64.914999999999992</v>
      </c>
      <c r="P13" s="211">
        <f t="shared" si="3"/>
        <v>-1.9974999999999881</v>
      </c>
      <c r="Q13" s="70">
        <v>62.917500000000004</v>
      </c>
      <c r="R13" s="208">
        <v>0.25840947077174786</v>
      </c>
      <c r="S13" s="207">
        <f t="shared" si="4"/>
        <v>0.7679999999999999</v>
      </c>
      <c r="T13" s="206">
        <v>64.914999999999992</v>
      </c>
      <c r="U13" s="205">
        <v>0.26661344183505076</v>
      </c>
      <c r="V13" s="204">
        <f t="shared" si="5"/>
        <v>0.76800000000000013</v>
      </c>
      <c r="W13" s="203">
        <f t="shared" si="6"/>
        <v>-1.9974999999999881</v>
      </c>
    </row>
    <row r="14" spans="1:24" ht="15" x14ac:dyDescent="0.2">
      <c r="A14" s="405"/>
      <c r="B14" s="262" t="s">
        <v>14</v>
      </c>
      <c r="C14" s="186">
        <f t="shared" si="0"/>
        <v>0.79999999999999993</v>
      </c>
      <c r="D14" s="181">
        <v>21.657599999999995</v>
      </c>
      <c r="E14" s="185">
        <v>8.895027542712608E-2</v>
      </c>
      <c r="F14" s="177">
        <v>26.340479999999999</v>
      </c>
      <c r="G14" s="184">
        <v>0.10818340957232256</v>
      </c>
      <c r="H14" s="183">
        <f t="shared" si="1"/>
        <v>-4.6828800000000044</v>
      </c>
      <c r="I14" s="181">
        <v>27.071999999999996</v>
      </c>
      <c r="J14" s="185">
        <v>0.1111878442839076</v>
      </c>
      <c r="K14" s="177">
        <v>32.925599999999996</v>
      </c>
      <c r="L14" s="184">
        <v>0.13522926196540319</v>
      </c>
      <c r="M14" s="183">
        <f t="shared" si="2"/>
        <v>-5.8536000000000001</v>
      </c>
      <c r="N14" s="181">
        <v>28.199999999999996</v>
      </c>
      <c r="O14" s="43">
        <v>34.297499999999992</v>
      </c>
      <c r="P14" s="182">
        <f t="shared" si="3"/>
        <v>-6.0974999999999966</v>
      </c>
      <c r="Q14" s="47">
        <v>28.199999999999996</v>
      </c>
      <c r="R14" s="179">
        <v>0.11582067112907042</v>
      </c>
      <c r="S14" s="178">
        <f t="shared" si="4"/>
        <v>0.7679999999999999</v>
      </c>
      <c r="T14" s="177">
        <v>34.297499999999992</v>
      </c>
      <c r="U14" s="176">
        <v>0.14086381454729496</v>
      </c>
      <c r="V14" s="175">
        <f t="shared" si="5"/>
        <v>0.76800000000000013</v>
      </c>
      <c r="W14" s="174">
        <f t="shared" si="6"/>
        <v>-6.0974999999999966</v>
      </c>
    </row>
    <row r="15" spans="1:24" ht="15" x14ac:dyDescent="0.2">
      <c r="A15" s="405"/>
      <c r="B15" s="202" t="s">
        <v>13</v>
      </c>
      <c r="C15" s="158">
        <f t="shared" si="0"/>
        <v>0.75</v>
      </c>
      <c r="D15" s="153">
        <v>3.3407999999999998</v>
      </c>
      <c r="E15" s="157">
        <v>1.3721053124397109E-2</v>
      </c>
      <c r="F15" s="149">
        <v>0</v>
      </c>
      <c r="G15" s="156">
        <v>0</v>
      </c>
      <c r="H15" s="155">
        <f t="shared" si="1"/>
        <v>3.3407999999999998</v>
      </c>
      <c r="I15" s="153">
        <v>4.4543999999999997</v>
      </c>
      <c r="J15" s="157">
        <v>1.8294737499196148E-2</v>
      </c>
      <c r="K15" s="149">
        <v>0</v>
      </c>
      <c r="L15" s="156">
        <v>0</v>
      </c>
      <c r="M15" s="155">
        <f t="shared" si="2"/>
        <v>4.4543999999999997</v>
      </c>
      <c r="N15" s="153">
        <v>4.6399999999999997</v>
      </c>
      <c r="O15" s="21">
        <v>0</v>
      </c>
      <c r="P15" s="154">
        <f t="shared" si="3"/>
        <v>4.6399999999999997</v>
      </c>
      <c r="Q15" s="25">
        <v>4.6399999999999997</v>
      </c>
      <c r="R15" s="151">
        <v>1.9057018228329319E-2</v>
      </c>
      <c r="S15" s="150">
        <f t="shared" si="4"/>
        <v>0.72</v>
      </c>
      <c r="T15" s="149">
        <v>0</v>
      </c>
      <c r="U15" s="148">
        <v>0</v>
      </c>
      <c r="V15" s="147">
        <f t="shared" si="5"/>
        <v>1</v>
      </c>
      <c r="W15" s="146">
        <f t="shared" si="6"/>
        <v>4.6399999999999997</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0.76043214011308347</v>
      </c>
      <c r="D18" s="167">
        <f>SUM(D6:D17)</f>
        <v>185.27411999999998</v>
      </c>
      <c r="E18" s="171">
        <v>0.76094230217191239</v>
      </c>
      <c r="F18" s="163">
        <f>SUM(F6:F17)</f>
        <v>160.2792</v>
      </c>
      <c r="G18" s="170">
        <v>0.65828528331769975</v>
      </c>
      <c r="H18" s="169">
        <f>SUM(H6:H17)</f>
        <v>24.994919999999993</v>
      </c>
      <c r="I18" s="167">
        <f>SUM(I6:I17)</f>
        <v>243.64319999999995</v>
      </c>
      <c r="J18" s="171">
        <v>1.0006708843983805</v>
      </c>
      <c r="K18" s="163">
        <f>SUM(K6:K17)</f>
        <v>209.5008</v>
      </c>
      <c r="L18" s="170">
        <v>0.86044410929980142</v>
      </c>
      <c r="M18" s="169">
        <f>SUM(M6:M17)</f>
        <v>34.142399999999981</v>
      </c>
      <c r="N18" s="167">
        <f>SUM(N6:N17)</f>
        <v>253.79499999999996</v>
      </c>
      <c r="O18" s="32">
        <f>SUM(O6:O17)</f>
        <v>218.22999999999993</v>
      </c>
      <c r="P18" s="168">
        <f>SUM(P6:P17)</f>
        <v>35.56500000000004</v>
      </c>
      <c r="Q18" s="36">
        <f>SUM(Q6:Q17)</f>
        <v>253.79499999999996</v>
      </c>
      <c r="R18" s="165">
        <v>1.0423655045816465</v>
      </c>
      <c r="S18" s="164">
        <f t="shared" si="4"/>
        <v>0.73001485450856007</v>
      </c>
      <c r="T18" s="163">
        <f>SUM(T6:T17)</f>
        <v>218.22999999999993</v>
      </c>
      <c r="U18" s="162">
        <v>0.89629594718729289</v>
      </c>
      <c r="V18" s="161">
        <f t="shared" si="5"/>
        <v>0.73445080877972801</v>
      </c>
      <c r="W18" s="160">
        <f>SUM(W6:W17)</f>
        <v>35.56500000000004</v>
      </c>
    </row>
    <row r="19" spans="1:23" ht="15" x14ac:dyDescent="0.2">
      <c r="A19" s="405"/>
      <c r="B19" s="159" t="s">
        <v>9</v>
      </c>
      <c r="C19" s="158">
        <f t="shared" si="0"/>
        <v>0.76062641729044178</v>
      </c>
      <c r="D19" s="153">
        <f>SUM(D9:D14)</f>
        <v>181.93331999999998</v>
      </c>
      <c r="E19" s="157">
        <v>0.7472212490475153</v>
      </c>
      <c r="F19" s="149">
        <f>SUM(F9:F14)</f>
        <v>160.2792</v>
      </c>
      <c r="G19" s="156">
        <v>0.65828528331769975</v>
      </c>
      <c r="H19" s="155">
        <f>SUM(H9:H14)</f>
        <v>21.654119999999992</v>
      </c>
      <c r="I19" s="153">
        <f>SUM(I9:I14)</f>
        <v>239.18879999999996</v>
      </c>
      <c r="J19" s="157">
        <v>0.9823761468991844</v>
      </c>
      <c r="K19" s="149">
        <f>SUM(K9:K14)</f>
        <v>209.5008</v>
      </c>
      <c r="L19" s="156">
        <v>0.86044410929980142</v>
      </c>
      <c r="M19" s="155">
        <f>SUM(M9:M14)</f>
        <v>29.687999999999981</v>
      </c>
      <c r="N19" s="153">
        <f>SUM(N9:N14)</f>
        <v>249.15499999999997</v>
      </c>
      <c r="O19" s="21">
        <f>SUM(O9:O14)</f>
        <v>218.22999999999993</v>
      </c>
      <c r="P19" s="154">
        <f>SUM(P9:P14)</f>
        <v>30.92500000000004</v>
      </c>
      <c r="Q19" s="25">
        <f>SUM(Q9:Q14)</f>
        <v>249.15499999999997</v>
      </c>
      <c r="R19" s="151">
        <v>1.0233084863533171</v>
      </c>
      <c r="S19" s="150">
        <f t="shared" si="4"/>
        <v>0.73020136059882401</v>
      </c>
      <c r="T19" s="149">
        <f>SUM(T9:T14)</f>
        <v>218.22999999999993</v>
      </c>
      <c r="U19" s="148">
        <v>0.89629594718729289</v>
      </c>
      <c r="V19" s="147">
        <f t="shared" si="5"/>
        <v>0.73445080877972801</v>
      </c>
      <c r="W19" s="146">
        <f>SUM(W9:W14)</f>
        <v>30.92500000000004</v>
      </c>
    </row>
    <row r="20" spans="1:23" ht="15.75" thickBot="1" x14ac:dyDescent="0.25">
      <c r="A20" s="406"/>
      <c r="B20" s="261" t="s">
        <v>8</v>
      </c>
      <c r="C20" s="260">
        <f t="shared" si="0"/>
        <v>0.75</v>
      </c>
      <c r="D20" s="255">
        <f>SUM(D6:D8,D15:D17)</f>
        <v>3.3407999999999998</v>
      </c>
      <c r="E20" s="259">
        <v>1.3721053124397109E-2</v>
      </c>
      <c r="F20" s="249">
        <f>SUM(F6:F8,F15:F17)</f>
        <v>0</v>
      </c>
      <c r="G20" s="258">
        <v>0</v>
      </c>
      <c r="H20" s="257">
        <f>SUM(H6:H8,H15:H17)</f>
        <v>3.3407999999999998</v>
      </c>
      <c r="I20" s="255">
        <f>SUM(I6:I8,I15:I17)</f>
        <v>4.4543999999999997</v>
      </c>
      <c r="J20" s="259">
        <v>1.8294737499196148E-2</v>
      </c>
      <c r="K20" s="249">
        <f>SUM(K6:K8,K15:K17)</f>
        <v>0</v>
      </c>
      <c r="L20" s="258">
        <v>0</v>
      </c>
      <c r="M20" s="257">
        <f>SUM(M6:M8,M15:M17)</f>
        <v>4.4543999999999997</v>
      </c>
      <c r="N20" s="255">
        <f>SUM(N6:N8,N15:N17)</f>
        <v>4.6399999999999997</v>
      </c>
      <c r="O20" s="254">
        <f>SUM(O6:O8,O15:O17)</f>
        <v>0</v>
      </c>
      <c r="P20" s="256">
        <f>SUM(P6:P8,P15:P17)</f>
        <v>4.6399999999999997</v>
      </c>
      <c r="Q20" s="252">
        <f>SUM(Q6:Q8,Q15:Q17)</f>
        <v>4.6399999999999997</v>
      </c>
      <c r="R20" s="251">
        <v>1.9057018228329319E-2</v>
      </c>
      <c r="S20" s="250">
        <f t="shared" si="4"/>
        <v>0.72</v>
      </c>
      <c r="T20" s="249">
        <f>SUM(T6:T8,T15:T17)</f>
        <v>0</v>
      </c>
      <c r="U20" s="248">
        <v>0</v>
      </c>
      <c r="V20" s="247">
        <f t="shared" si="5"/>
        <v>1</v>
      </c>
      <c r="W20" s="246">
        <f>SUM(W6:W8,W15:W17)</f>
        <v>4.6399999999999997</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1</v>
      </c>
      <c r="D23" s="225">
        <v>0</v>
      </c>
      <c r="E23" s="229">
        <v>0</v>
      </c>
      <c r="F23" s="221">
        <v>0</v>
      </c>
      <c r="G23" s="228">
        <v>0</v>
      </c>
      <c r="H23" s="227">
        <f t="shared" si="7"/>
        <v>0</v>
      </c>
      <c r="I23" s="225">
        <v>0</v>
      </c>
      <c r="J23" s="229">
        <v>0</v>
      </c>
      <c r="K23" s="221">
        <v>0</v>
      </c>
      <c r="L23" s="228">
        <v>0</v>
      </c>
      <c r="M23" s="227">
        <f t="shared" si="8"/>
        <v>0</v>
      </c>
      <c r="N23" s="225">
        <v>0</v>
      </c>
      <c r="O23" s="77">
        <v>0</v>
      </c>
      <c r="P23" s="226">
        <f t="shared" si="9"/>
        <v>0</v>
      </c>
      <c r="Q23" s="81">
        <v>0</v>
      </c>
      <c r="R23" s="223">
        <v>0</v>
      </c>
      <c r="S23" s="222">
        <f t="shared" si="4"/>
        <v>1</v>
      </c>
      <c r="T23" s="221">
        <v>0</v>
      </c>
      <c r="U23" s="220">
        <v>0</v>
      </c>
      <c r="V23" s="219">
        <f t="shared" si="5"/>
        <v>1</v>
      </c>
      <c r="W23" s="218">
        <f t="shared" si="10"/>
        <v>0</v>
      </c>
    </row>
    <row r="24" spans="1:23" ht="15" x14ac:dyDescent="0.2">
      <c r="A24" s="405"/>
      <c r="B24" s="201" t="s">
        <v>19</v>
      </c>
      <c r="C24" s="200">
        <f t="shared" si="0"/>
        <v>0.6499999999999998</v>
      </c>
      <c r="D24" s="195">
        <v>4.2416399999999994</v>
      </c>
      <c r="E24" s="199">
        <v>1.7420907499571286E-2</v>
      </c>
      <c r="F24" s="191">
        <v>7.8234000000000004</v>
      </c>
      <c r="G24" s="198">
        <v>3.2131612121271455E-2</v>
      </c>
      <c r="H24" s="197">
        <f t="shared" si="7"/>
        <v>-3.5817600000000009</v>
      </c>
      <c r="I24" s="195">
        <v>6.5256000000000016</v>
      </c>
      <c r="J24" s="199">
        <v>2.6801396153186604E-2</v>
      </c>
      <c r="K24" s="191">
        <v>12.035999999999996</v>
      </c>
      <c r="L24" s="198">
        <v>4.9433249417340681E-2</v>
      </c>
      <c r="M24" s="197">
        <f t="shared" si="8"/>
        <v>-5.5103999999999944</v>
      </c>
      <c r="N24" s="195">
        <v>6.7974999999999994</v>
      </c>
      <c r="O24" s="54">
        <v>12.5375</v>
      </c>
      <c r="P24" s="196">
        <f t="shared" si="9"/>
        <v>-5.74</v>
      </c>
      <c r="Q24" s="58">
        <v>6.7974999999999994</v>
      </c>
      <c r="R24" s="193">
        <v>2.7918120992902702E-2</v>
      </c>
      <c r="S24" s="192">
        <f t="shared" si="4"/>
        <v>0.624</v>
      </c>
      <c r="T24" s="191">
        <v>12.5375</v>
      </c>
      <c r="U24" s="190">
        <v>5.1492968143063228E-2</v>
      </c>
      <c r="V24" s="189">
        <f t="shared" si="5"/>
        <v>0.624</v>
      </c>
      <c r="W24" s="188">
        <f t="shared" si="10"/>
        <v>-5.74</v>
      </c>
    </row>
    <row r="25" spans="1:23" ht="15" x14ac:dyDescent="0.2">
      <c r="A25" s="405"/>
      <c r="B25" s="217" t="s">
        <v>18</v>
      </c>
      <c r="C25" s="215">
        <f t="shared" si="0"/>
        <v>0.70000000000000018</v>
      </c>
      <c r="D25" s="210">
        <v>10.993920000000001</v>
      </c>
      <c r="E25" s="214">
        <v>4.5153304707067736E-2</v>
      </c>
      <c r="F25" s="206">
        <v>11.87032</v>
      </c>
      <c r="G25" s="213">
        <v>4.8752782421373181E-2</v>
      </c>
      <c r="H25" s="212">
        <f t="shared" si="7"/>
        <v>-0.87639999999999851</v>
      </c>
      <c r="I25" s="210">
        <v>15.705599999999999</v>
      </c>
      <c r="J25" s="214">
        <v>6.4504721010096758E-2</v>
      </c>
      <c r="K25" s="206">
        <v>16.957599999999999</v>
      </c>
      <c r="L25" s="213">
        <v>6.9646832030533123E-2</v>
      </c>
      <c r="M25" s="212">
        <f t="shared" si="8"/>
        <v>-1.2520000000000007</v>
      </c>
      <c r="N25" s="210">
        <v>16.36</v>
      </c>
      <c r="O25" s="66">
        <v>17.664166666666667</v>
      </c>
      <c r="P25" s="211">
        <f t="shared" si="9"/>
        <v>-1.3041666666666671</v>
      </c>
      <c r="Q25" s="70">
        <v>16.36</v>
      </c>
      <c r="R25" s="208">
        <v>6.7192417718850789E-2</v>
      </c>
      <c r="S25" s="207">
        <f t="shared" si="4"/>
        <v>0.67200000000000004</v>
      </c>
      <c r="T25" s="206">
        <v>17.664166666666667</v>
      </c>
      <c r="U25" s="205">
        <v>7.2548783365138661E-2</v>
      </c>
      <c r="V25" s="204">
        <f t="shared" si="5"/>
        <v>0.67199999999999993</v>
      </c>
      <c r="W25" s="203">
        <f t="shared" si="10"/>
        <v>-1.3041666666666671</v>
      </c>
    </row>
    <row r="26" spans="1:23" ht="15" x14ac:dyDescent="0.2">
      <c r="A26" s="405"/>
      <c r="B26" s="217" t="s">
        <v>17</v>
      </c>
      <c r="C26" s="215">
        <f t="shared" si="0"/>
        <v>0.75</v>
      </c>
      <c r="D26" s="210">
        <v>26.512800000000002</v>
      </c>
      <c r="E26" s="214">
        <v>0.10889114501811414</v>
      </c>
      <c r="F26" s="206">
        <v>31.258199999999999</v>
      </c>
      <c r="G26" s="213">
        <v>0.12838105657503482</v>
      </c>
      <c r="H26" s="212">
        <f t="shared" si="7"/>
        <v>-4.7453999999999965</v>
      </c>
      <c r="I26" s="210">
        <v>35.3504</v>
      </c>
      <c r="J26" s="214">
        <v>0.14518819335748553</v>
      </c>
      <c r="K26" s="206">
        <v>41.677599999999998</v>
      </c>
      <c r="L26" s="213">
        <v>0.17117474210004641</v>
      </c>
      <c r="M26" s="212">
        <f t="shared" si="8"/>
        <v>-6.3271999999999977</v>
      </c>
      <c r="N26" s="210">
        <v>36.823333333333338</v>
      </c>
      <c r="O26" s="66">
        <v>43.414166666666667</v>
      </c>
      <c r="P26" s="211">
        <f t="shared" si="9"/>
        <v>-6.5908333333333289</v>
      </c>
      <c r="Q26" s="70">
        <v>36.823333333333338</v>
      </c>
      <c r="R26" s="208">
        <v>0.15123770141404744</v>
      </c>
      <c r="S26" s="207">
        <f t="shared" si="4"/>
        <v>0.72</v>
      </c>
      <c r="T26" s="206">
        <v>43.414166666666667</v>
      </c>
      <c r="U26" s="205">
        <v>0.17830702302088169</v>
      </c>
      <c r="V26" s="204">
        <f t="shared" si="5"/>
        <v>0.72</v>
      </c>
      <c r="W26" s="203">
        <f t="shared" si="10"/>
        <v>-6.5908333333333289</v>
      </c>
    </row>
    <row r="27" spans="1:23" ht="15" x14ac:dyDescent="0.2">
      <c r="A27" s="405"/>
      <c r="B27" s="217" t="s">
        <v>16</v>
      </c>
      <c r="C27" s="215">
        <f t="shared" si="0"/>
        <v>0.75</v>
      </c>
      <c r="D27" s="210">
        <v>68.189999999999984</v>
      </c>
      <c r="E27" s="214">
        <v>0.28006423986848622</v>
      </c>
      <c r="F27" s="206">
        <v>76.258800000000008</v>
      </c>
      <c r="G27" s="213">
        <v>0.31320374548580104</v>
      </c>
      <c r="H27" s="212">
        <f t="shared" si="7"/>
        <v>-8.0688000000000244</v>
      </c>
      <c r="I27" s="210">
        <v>90.919999999999973</v>
      </c>
      <c r="J27" s="214">
        <v>0.37341898649131494</v>
      </c>
      <c r="K27" s="206">
        <v>101.6784</v>
      </c>
      <c r="L27" s="213">
        <v>0.41760499398106798</v>
      </c>
      <c r="M27" s="212">
        <f t="shared" si="8"/>
        <v>-10.758400000000023</v>
      </c>
      <c r="N27" s="210">
        <v>94.708333333333329</v>
      </c>
      <c r="O27" s="66">
        <v>105.91500000000001</v>
      </c>
      <c r="P27" s="211">
        <f t="shared" si="9"/>
        <v>-11.206666666666678</v>
      </c>
      <c r="Q27" s="70">
        <v>94.708333333333329</v>
      </c>
      <c r="R27" s="208">
        <v>0.38897811092845314</v>
      </c>
      <c r="S27" s="207">
        <f t="shared" si="4"/>
        <v>0.71999999999999986</v>
      </c>
      <c r="T27" s="206">
        <v>105.91500000000001</v>
      </c>
      <c r="U27" s="205">
        <v>0.43500520206361254</v>
      </c>
      <c r="V27" s="204">
        <f t="shared" si="5"/>
        <v>0.72000000000000008</v>
      </c>
      <c r="W27" s="203">
        <f t="shared" si="10"/>
        <v>-11.206666666666678</v>
      </c>
    </row>
    <row r="28" spans="1:23" ht="15" x14ac:dyDescent="0.2">
      <c r="A28" s="405"/>
      <c r="B28" s="217" t="s">
        <v>15</v>
      </c>
      <c r="C28" s="215">
        <f t="shared" si="0"/>
        <v>0.80000000000000027</v>
      </c>
      <c r="D28" s="210">
        <v>43.74016000000001</v>
      </c>
      <c r="E28" s="214">
        <v>0.17964591086854337</v>
      </c>
      <c r="F28" s="206">
        <v>47.864959999999996</v>
      </c>
      <c r="G28" s="213">
        <v>0.19658694799194382</v>
      </c>
      <c r="H28" s="212">
        <f t="shared" si="7"/>
        <v>-4.1247999999999863</v>
      </c>
      <c r="I28" s="210">
        <v>54.675199999999997</v>
      </c>
      <c r="J28" s="214">
        <v>0.22455738858567914</v>
      </c>
      <c r="K28" s="206">
        <v>59.831199999999995</v>
      </c>
      <c r="L28" s="213">
        <v>0.24573368498992976</v>
      </c>
      <c r="M28" s="212">
        <f t="shared" si="8"/>
        <v>-5.1559999999999988</v>
      </c>
      <c r="N28" s="210">
        <v>56.95333333333334</v>
      </c>
      <c r="O28" s="66">
        <v>62.324166666666656</v>
      </c>
      <c r="P28" s="211">
        <f t="shared" si="9"/>
        <v>-5.3708333333333158</v>
      </c>
      <c r="Q28" s="70">
        <v>56.95333333333334</v>
      </c>
      <c r="R28" s="208">
        <v>0.23391394644341582</v>
      </c>
      <c r="S28" s="207">
        <f t="shared" si="4"/>
        <v>0.76800000000000013</v>
      </c>
      <c r="T28" s="206">
        <v>62.324166666666656</v>
      </c>
      <c r="U28" s="205">
        <v>0.25597258853117683</v>
      </c>
      <c r="V28" s="204">
        <f t="shared" si="5"/>
        <v>0.76800000000000013</v>
      </c>
      <c r="W28" s="203">
        <f t="shared" si="10"/>
        <v>-5.3708333333333158</v>
      </c>
    </row>
    <row r="29" spans="1:23" ht="15" x14ac:dyDescent="0.2">
      <c r="A29" s="405"/>
      <c r="B29" s="216" t="s">
        <v>14</v>
      </c>
      <c r="C29" s="215">
        <f t="shared" si="0"/>
        <v>0.8</v>
      </c>
      <c r="D29" s="210">
        <v>19.146240000000002</v>
      </c>
      <c r="E29" s="214">
        <v>7.8635828595682758E-2</v>
      </c>
      <c r="F29" s="206">
        <v>21.28</v>
      </c>
      <c r="G29" s="213">
        <v>8.7399430674726664E-2</v>
      </c>
      <c r="H29" s="212">
        <f t="shared" si="7"/>
        <v>-2.1337599999999988</v>
      </c>
      <c r="I29" s="210">
        <v>23.9328</v>
      </c>
      <c r="J29" s="214">
        <v>9.8294785744603444E-2</v>
      </c>
      <c r="K29" s="206">
        <v>26.599999999999998</v>
      </c>
      <c r="L29" s="213">
        <v>0.10924928834340832</v>
      </c>
      <c r="M29" s="212">
        <f t="shared" si="8"/>
        <v>-2.6671999999999976</v>
      </c>
      <c r="N29" s="210">
        <v>24.929999999999996</v>
      </c>
      <c r="O29" s="66">
        <v>27.708333333333329</v>
      </c>
      <c r="P29" s="211">
        <f t="shared" si="9"/>
        <v>-2.7783333333333324</v>
      </c>
      <c r="Q29" s="70">
        <v>24.929999999999996</v>
      </c>
      <c r="R29" s="208">
        <v>0.10239040181729524</v>
      </c>
      <c r="S29" s="207">
        <f t="shared" si="4"/>
        <v>0.76800000000000024</v>
      </c>
      <c r="T29" s="206">
        <v>27.708333333333329</v>
      </c>
      <c r="U29" s="205">
        <v>0.11380134202438365</v>
      </c>
      <c r="V29" s="204">
        <f t="shared" si="5"/>
        <v>0.76800000000000013</v>
      </c>
      <c r="W29" s="203">
        <f t="shared" si="10"/>
        <v>-2.7783333333333324</v>
      </c>
    </row>
    <row r="30" spans="1:23" ht="15" x14ac:dyDescent="0.2">
      <c r="A30" s="405"/>
      <c r="B30" s="202" t="s">
        <v>13</v>
      </c>
      <c r="C30" s="158">
        <f t="shared" si="0"/>
        <v>0.75</v>
      </c>
      <c r="D30" s="153">
        <v>3.3402000000000007</v>
      </c>
      <c r="E30" s="157">
        <v>1.3718588854798623E-2</v>
      </c>
      <c r="F30" s="149">
        <v>0</v>
      </c>
      <c r="G30" s="156">
        <v>0</v>
      </c>
      <c r="H30" s="155">
        <f t="shared" si="7"/>
        <v>3.3402000000000007</v>
      </c>
      <c r="I30" s="153">
        <v>4.4536000000000007</v>
      </c>
      <c r="J30" s="157">
        <v>1.8291451806398164E-2</v>
      </c>
      <c r="K30" s="149">
        <v>0</v>
      </c>
      <c r="L30" s="156">
        <v>0</v>
      </c>
      <c r="M30" s="155">
        <f t="shared" si="8"/>
        <v>4.4536000000000007</v>
      </c>
      <c r="N30" s="153">
        <v>4.6391666666666662</v>
      </c>
      <c r="O30" s="21">
        <v>0</v>
      </c>
      <c r="P30" s="154">
        <f t="shared" si="9"/>
        <v>4.6391666666666662</v>
      </c>
      <c r="Q30" s="25">
        <v>4.6391666666666662</v>
      </c>
      <c r="R30" s="151">
        <v>1.9053595631664748E-2</v>
      </c>
      <c r="S30" s="150">
        <f t="shared" si="4"/>
        <v>0.7200000000000002</v>
      </c>
      <c r="T30" s="149">
        <v>0</v>
      </c>
      <c r="U30" s="148">
        <v>0</v>
      </c>
      <c r="V30" s="147">
        <f t="shared" si="5"/>
        <v>1</v>
      </c>
      <c r="W30" s="146">
        <f t="shared" si="10"/>
        <v>4.6391666666666662</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0.76076405922875512</v>
      </c>
      <c r="D33" s="167">
        <f>SUM(D21:D32)</f>
        <v>176.16496000000001</v>
      </c>
      <c r="E33" s="171">
        <v>0.72352992541226413</v>
      </c>
      <c r="F33" s="163">
        <f>SUM(F21:F32)</f>
        <v>196.35568000000001</v>
      </c>
      <c r="G33" s="170">
        <v>0.80645557527015099</v>
      </c>
      <c r="H33" s="169">
        <f>SUM(H21:H32)</f>
        <v>-20.190720000000006</v>
      </c>
      <c r="I33" s="167">
        <f>SUM(I21:I32)</f>
        <v>231.56319999999994</v>
      </c>
      <c r="J33" s="171">
        <v>0.95105692314876444</v>
      </c>
      <c r="K33" s="163">
        <f>SUM(K21:K32)</f>
        <v>258.7808</v>
      </c>
      <c r="L33" s="170">
        <v>1.0628427908623264</v>
      </c>
      <c r="M33" s="169">
        <f>SUM(M21:M32)</f>
        <v>-27.217600000000012</v>
      </c>
      <c r="N33" s="167">
        <f>SUM(N21:N32)</f>
        <v>241.21166666666667</v>
      </c>
      <c r="O33" s="32">
        <f>SUM(O21:O32)</f>
        <v>269.56333333333333</v>
      </c>
      <c r="P33" s="168">
        <f>SUM(P21:P32)</f>
        <v>-28.351666666666659</v>
      </c>
      <c r="Q33" s="36">
        <f>SUM(Q21:Q32)</f>
        <v>241.21166666666667</v>
      </c>
      <c r="R33" s="165">
        <v>0.99068429494662991</v>
      </c>
      <c r="S33" s="164">
        <f t="shared" si="4"/>
        <v>0.73033349685960469</v>
      </c>
      <c r="T33" s="163">
        <f>SUM(T21:T32)</f>
        <v>269.56333333333333</v>
      </c>
      <c r="U33" s="162">
        <v>1.1071279071482567</v>
      </c>
      <c r="V33" s="161">
        <f t="shared" si="5"/>
        <v>0.72842132337484078</v>
      </c>
      <c r="W33" s="160">
        <f>SUM(W21:W32)</f>
        <v>-28.351666666666659</v>
      </c>
    </row>
    <row r="34" spans="1:23" ht="15" x14ac:dyDescent="0.2">
      <c r="A34" s="405"/>
      <c r="B34" s="159" t="s">
        <v>9</v>
      </c>
      <c r="C34" s="158">
        <f t="shared" si="0"/>
        <v>0.76097514151757584</v>
      </c>
      <c r="D34" s="153">
        <f>SUM(D24:D29)</f>
        <v>172.82476</v>
      </c>
      <c r="E34" s="157">
        <v>0.70981133655746553</v>
      </c>
      <c r="F34" s="149">
        <f>SUM(F24:F29)</f>
        <v>196.35568000000001</v>
      </c>
      <c r="G34" s="156">
        <v>0.80645557527015099</v>
      </c>
      <c r="H34" s="155">
        <f>SUM(H24:H29)</f>
        <v>-23.530920000000005</v>
      </c>
      <c r="I34" s="153">
        <f>SUM(I24:I29)</f>
        <v>227.10959999999994</v>
      </c>
      <c r="J34" s="157">
        <v>0.93276547134236631</v>
      </c>
      <c r="K34" s="149">
        <f>SUM(K24:K29)</f>
        <v>258.7808</v>
      </c>
      <c r="L34" s="156">
        <v>1.0628427908623264</v>
      </c>
      <c r="M34" s="155">
        <f>SUM(M24:M29)</f>
        <v>-31.671200000000013</v>
      </c>
      <c r="N34" s="153">
        <f>SUM(N24:N29)</f>
        <v>236.57250000000002</v>
      </c>
      <c r="O34" s="21">
        <f>SUM(O24:O29)</f>
        <v>269.56333333333333</v>
      </c>
      <c r="P34" s="154">
        <f>SUM(P24:P29)</f>
        <v>-32.990833333333327</v>
      </c>
      <c r="Q34" s="25">
        <f>SUM(Q24:Q29)</f>
        <v>236.57250000000002</v>
      </c>
      <c r="R34" s="151">
        <v>0.97163069931496515</v>
      </c>
      <c r="S34" s="150">
        <f t="shared" si="4"/>
        <v>0.7305361358568726</v>
      </c>
      <c r="T34" s="149">
        <f>SUM(T24:T29)</f>
        <v>269.56333333333333</v>
      </c>
      <c r="U34" s="148">
        <v>1.1071279071482567</v>
      </c>
      <c r="V34" s="147">
        <f t="shared" si="5"/>
        <v>0.72842132337484078</v>
      </c>
      <c r="W34" s="146">
        <f>SUM(W24:W29)</f>
        <v>-32.990833333333327</v>
      </c>
    </row>
    <row r="35" spans="1:23" ht="15.75" thickBot="1" x14ac:dyDescent="0.25">
      <c r="A35" s="406"/>
      <c r="B35" s="261" t="s">
        <v>8</v>
      </c>
      <c r="C35" s="260">
        <f t="shared" si="0"/>
        <v>0.75</v>
      </c>
      <c r="D35" s="255">
        <f>SUM(D21:D23,D30:D32)</f>
        <v>3.3402000000000007</v>
      </c>
      <c r="E35" s="259">
        <v>1.3718588854798623E-2</v>
      </c>
      <c r="F35" s="249">
        <f>SUM(F21:F23,F30:F32)</f>
        <v>0</v>
      </c>
      <c r="G35" s="258">
        <v>0</v>
      </c>
      <c r="H35" s="257">
        <f>SUM(H21:H23,H30:H32)</f>
        <v>3.3402000000000007</v>
      </c>
      <c r="I35" s="255">
        <f>SUM(I21:I23,I30:I32)</f>
        <v>4.4536000000000007</v>
      </c>
      <c r="J35" s="259">
        <v>1.8291451806398164E-2</v>
      </c>
      <c r="K35" s="249">
        <f>SUM(K21:K23,K30:K32)</f>
        <v>0</v>
      </c>
      <c r="L35" s="258">
        <v>0</v>
      </c>
      <c r="M35" s="257">
        <f>SUM(M21:M23,M30:M32)</f>
        <v>4.4536000000000007</v>
      </c>
      <c r="N35" s="255">
        <f>SUM(N21:N23,N30:N32)</f>
        <v>4.6391666666666662</v>
      </c>
      <c r="O35" s="254">
        <f>SUM(O21:O23,O30:O32)</f>
        <v>0</v>
      </c>
      <c r="P35" s="256">
        <f>SUM(P21:P23,P30:P32)</f>
        <v>4.6391666666666662</v>
      </c>
      <c r="Q35" s="252">
        <f>SUM(Q21:Q23,Q30:Q32)</f>
        <v>4.6391666666666662</v>
      </c>
      <c r="R35" s="251">
        <v>1.9053595631664748E-2</v>
      </c>
      <c r="S35" s="250">
        <f t="shared" si="4"/>
        <v>0.7200000000000002</v>
      </c>
      <c r="T35" s="249">
        <f>SUM(T21:T23,T30:T32)</f>
        <v>0</v>
      </c>
      <c r="U35" s="248">
        <v>0</v>
      </c>
      <c r="V35" s="247">
        <f t="shared" si="5"/>
        <v>1</v>
      </c>
      <c r="W35" s="246">
        <f>SUM(W21:W23,W30:W32)</f>
        <v>4.6391666666666662</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0.65</v>
      </c>
      <c r="D38" s="225">
        <v>0.47891999999999996</v>
      </c>
      <c r="E38" s="229">
        <v>1.9669799935154047E-3</v>
      </c>
      <c r="F38" s="221">
        <v>0</v>
      </c>
      <c r="G38" s="228">
        <v>0</v>
      </c>
      <c r="H38" s="227">
        <f t="shared" si="11"/>
        <v>0.47891999999999996</v>
      </c>
      <c r="I38" s="225">
        <v>0.7367999999999999</v>
      </c>
      <c r="J38" s="229">
        <v>3.0261230669467762E-3</v>
      </c>
      <c r="K38" s="221">
        <v>0</v>
      </c>
      <c r="L38" s="228">
        <v>0</v>
      </c>
      <c r="M38" s="227">
        <f t="shared" si="12"/>
        <v>0.7367999999999999</v>
      </c>
      <c r="N38" s="225">
        <v>0.76749999999999985</v>
      </c>
      <c r="O38" s="77">
        <v>0</v>
      </c>
      <c r="P38" s="226">
        <f t="shared" si="13"/>
        <v>0.76749999999999985</v>
      </c>
      <c r="Q38" s="81">
        <v>0.76749999999999985</v>
      </c>
      <c r="R38" s="223">
        <v>3.1522115280695584E-3</v>
      </c>
      <c r="S38" s="222">
        <f t="shared" si="4"/>
        <v>0.62400000000000011</v>
      </c>
      <c r="T38" s="221">
        <v>0</v>
      </c>
      <c r="U38" s="220">
        <v>0</v>
      </c>
      <c r="V38" s="219">
        <f t="shared" si="5"/>
        <v>1</v>
      </c>
      <c r="W38" s="218">
        <f t="shared" si="14"/>
        <v>0.76749999999999985</v>
      </c>
    </row>
    <row r="39" spans="1:23" ht="15" x14ac:dyDescent="0.2">
      <c r="A39" s="405"/>
      <c r="B39" s="201" t="s">
        <v>19</v>
      </c>
      <c r="C39" s="200">
        <f t="shared" si="0"/>
        <v>0.64999999999999991</v>
      </c>
      <c r="D39" s="195">
        <v>0.25272</v>
      </c>
      <c r="E39" s="199">
        <v>1.0379503548843504E-3</v>
      </c>
      <c r="F39" s="191">
        <v>3.7814400000000004</v>
      </c>
      <c r="G39" s="198">
        <v>1.5530813117041279E-2</v>
      </c>
      <c r="H39" s="197">
        <f t="shared" si="11"/>
        <v>-3.5287200000000003</v>
      </c>
      <c r="I39" s="195">
        <v>0.38880000000000003</v>
      </c>
      <c r="J39" s="199">
        <v>1.5968466998220777E-3</v>
      </c>
      <c r="K39" s="191">
        <v>5.8175999999999997</v>
      </c>
      <c r="L39" s="198">
        <v>2.3893558641601965E-2</v>
      </c>
      <c r="M39" s="197">
        <f t="shared" si="12"/>
        <v>-5.4287999999999998</v>
      </c>
      <c r="N39" s="195">
        <v>0.40500000000000003</v>
      </c>
      <c r="O39" s="54">
        <v>6.0599999999999987</v>
      </c>
      <c r="P39" s="196">
        <f t="shared" si="13"/>
        <v>-5.6549999999999985</v>
      </c>
      <c r="Q39" s="58">
        <v>0.40500000000000003</v>
      </c>
      <c r="R39" s="193">
        <v>1.6633819789813309E-3</v>
      </c>
      <c r="S39" s="192">
        <f t="shared" si="4"/>
        <v>0.624</v>
      </c>
      <c r="T39" s="191">
        <v>6.0599999999999987</v>
      </c>
      <c r="U39" s="190">
        <v>2.4889123585002042E-2</v>
      </c>
      <c r="V39" s="189">
        <f t="shared" si="5"/>
        <v>0.62400000000000022</v>
      </c>
      <c r="W39" s="188">
        <f t="shared" si="14"/>
        <v>-5.6549999999999985</v>
      </c>
    </row>
    <row r="40" spans="1:23" ht="15" x14ac:dyDescent="0.2">
      <c r="A40" s="405"/>
      <c r="B40" s="217" t="s">
        <v>18</v>
      </c>
      <c r="C40" s="215">
        <f t="shared" si="0"/>
        <v>0.70000000000000007</v>
      </c>
      <c r="D40" s="210">
        <v>21.173040000000004</v>
      </c>
      <c r="E40" s="214">
        <v>8.6960131299384888E-2</v>
      </c>
      <c r="F40" s="206">
        <v>19.005840000000003</v>
      </c>
      <c r="G40" s="213">
        <v>7.8059191517619697E-2</v>
      </c>
      <c r="H40" s="212">
        <f t="shared" si="11"/>
        <v>2.1672000000000011</v>
      </c>
      <c r="I40" s="210">
        <v>30.247200000000003</v>
      </c>
      <c r="J40" s="214">
        <v>0.12422875899912127</v>
      </c>
      <c r="K40" s="206">
        <v>27.151200000000003</v>
      </c>
      <c r="L40" s="213">
        <v>0.11151313073945671</v>
      </c>
      <c r="M40" s="212">
        <f t="shared" si="12"/>
        <v>3.0960000000000001</v>
      </c>
      <c r="N40" s="210">
        <v>31.5075</v>
      </c>
      <c r="O40" s="66">
        <v>28.282500000000002</v>
      </c>
      <c r="P40" s="211">
        <f t="shared" si="13"/>
        <v>3.2249999999999979</v>
      </c>
      <c r="Q40" s="70">
        <v>31.5075</v>
      </c>
      <c r="R40" s="208">
        <v>0.1294049572907513</v>
      </c>
      <c r="S40" s="207">
        <f t="shared" si="4"/>
        <v>0.67200000000000015</v>
      </c>
      <c r="T40" s="206">
        <v>28.282500000000002</v>
      </c>
      <c r="U40" s="205">
        <v>0.11615951118693407</v>
      </c>
      <c r="V40" s="204">
        <f t="shared" si="5"/>
        <v>0.67200000000000004</v>
      </c>
      <c r="W40" s="203">
        <f t="shared" si="14"/>
        <v>3.2249999999999979</v>
      </c>
    </row>
    <row r="41" spans="1:23" ht="15" x14ac:dyDescent="0.2">
      <c r="A41" s="405"/>
      <c r="B41" s="217" t="s">
        <v>17</v>
      </c>
      <c r="C41" s="215">
        <f t="shared" si="0"/>
        <v>0.75</v>
      </c>
      <c r="D41" s="210">
        <v>33.363</v>
      </c>
      <c r="E41" s="214">
        <v>0.13702571102408428</v>
      </c>
      <c r="F41" s="206">
        <v>38.988</v>
      </c>
      <c r="G41" s="213">
        <v>0.16012824262905279</v>
      </c>
      <c r="H41" s="212">
        <f t="shared" si="11"/>
        <v>-5.625</v>
      </c>
      <c r="I41" s="210">
        <v>44.484000000000002</v>
      </c>
      <c r="J41" s="214">
        <v>0.1827009480321124</v>
      </c>
      <c r="K41" s="206">
        <v>51.984000000000002</v>
      </c>
      <c r="L41" s="213">
        <v>0.21350432350540371</v>
      </c>
      <c r="M41" s="212">
        <f t="shared" si="12"/>
        <v>-7.5</v>
      </c>
      <c r="N41" s="210">
        <v>46.337500000000006</v>
      </c>
      <c r="O41" s="66">
        <v>54.150000000000006</v>
      </c>
      <c r="P41" s="211">
        <f t="shared" si="13"/>
        <v>-7.8125</v>
      </c>
      <c r="Q41" s="70">
        <v>46.337500000000006</v>
      </c>
      <c r="R41" s="208">
        <v>0.19031348753345043</v>
      </c>
      <c r="S41" s="207">
        <f t="shared" si="4"/>
        <v>0.71999999999999986</v>
      </c>
      <c r="T41" s="206">
        <v>54.150000000000006</v>
      </c>
      <c r="U41" s="205">
        <v>0.22240033698479555</v>
      </c>
      <c r="V41" s="204">
        <f t="shared" si="5"/>
        <v>0.71999999999999986</v>
      </c>
      <c r="W41" s="203">
        <f t="shared" si="14"/>
        <v>-7.8125</v>
      </c>
    </row>
    <row r="42" spans="1:23" ht="15" x14ac:dyDescent="0.2">
      <c r="A42" s="405"/>
      <c r="B42" s="217" t="s">
        <v>16</v>
      </c>
      <c r="C42" s="215">
        <f t="shared" si="0"/>
        <v>0.75</v>
      </c>
      <c r="D42" s="210">
        <v>63.980999999999995</v>
      </c>
      <c r="E42" s="214">
        <v>0.26277738863507288</v>
      </c>
      <c r="F42" s="206">
        <v>63.095399999999998</v>
      </c>
      <c r="G42" s="213">
        <v>0.25914013337378516</v>
      </c>
      <c r="H42" s="212">
        <f t="shared" si="11"/>
        <v>0.88559999999999661</v>
      </c>
      <c r="I42" s="210">
        <v>85.307999999999993</v>
      </c>
      <c r="J42" s="214">
        <v>0.35036985151343053</v>
      </c>
      <c r="K42" s="206">
        <v>84.127200000000002</v>
      </c>
      <c r="L42" s="213">
        <v>0.34552017783171357</v>
      </c>
      <c r="M42" s="212">
        <f t="shared" si="12"/>
        <v>1.1807999999999907</v>
      </c>
      <c r="N42" s="210">
        <v>88.862499999999997</v>
      </c>
      <c r="O42" s="66">
        <v>87.632499999999993</v>
      </c>
      <c r="P42" s="211">
        <f t="shared" si="13"/>
        <v>1.230000000000004</v>
      </c>
      <c r="Q42" s="70">
        <v>88.862499999999997</v>
      </c>
      <c r="R42" s="208">
        <v>0.36496859532649012</v>
      </c>
      <c r="S42" s="207">
        <f t="shared" si="4"/>
        <v>0.72</v>
      </c>
      <c r="T42" s="206">
        <v>87.632499999999993</v>
      </c>
      <c r="U42" s="205">
        <v>0.35991685190803496</v>
      </c>
      <c r="V42" s="204">
        <f t="shared" si="5"/>
        <v>0.72000000000000008</v>
      </c>
      <c r="W42" s="203">
        <f t="shared" si="14"/>
        <v>1.230000000000004</v>
      </c>
    </row>
    <row r="43" spans="1:23" ht="15" x14ac:dyDescent="0.2">
      <c r="A43" s="405"/>
      <c r="B43" s="217" t="s">
        <v>15</v>
      </c>
      <c r="C43" s="215">
        <f t="shared" si="0"/>
        <v>0.79999999999999993</v>
      </c>
      <c r="D43" s="210">
        <v>36.627839999999999</v>
      </c>
      <c r="E43" s="214">
        <v>0.15043478761731247</v>
      </c>
      <c r="F43" s="206">
        <v>60.485760000000006</v>
      </c>
      <c r="G43" s="213">
        <v>0.24842203890639827</v>
      </c>
      <c r="H43" s="212">
        <f t="shared" si="11"/>
        <v>-23.857920000000007</v>
      </c>
      <c r="I43" s="210">
        <v>45.784800000000004</v>
      </c>
      <c r="J43" s="214">
        <v>0.1880434845216406</v>
      </c>
      <c r="K43" s="206">
        <v>75.607200000000006</v>
      </c>
      <c r="L43" s="213">
        <v>0.31052754863299786</v>
      </c>
      <c r="M43" s="212">
        <f t="shared" si="12"/>
        <v>-29.822400000000002</v>
      </c>
      <c r="N43" s="210">
        <v>47.692500000000003</v>
      </c>
      <c r="O43" s="66">
        <v>78.757499999999993</v>
      </c>
      <c r="P43" s="211">
        <f t="shared" si="13"/>
        <v>-31.064999999999991</v>
      </c>
      <c r="Q43" s="70">
        <v>47.692500000000003</v>
      </c>
      <c r="R43" s="208">
        <v>0.19587862971004227</v>
      </c>
      <c r="S43" s="207">
        <f t="shared" si="4"/>
        <v>0.7679999999999999</v>
      </c>
      <c r="T43" s="206">
        <v>78.757499999999993</v>
      </c>
      <c r="U43" s="205">
        <v>0.32346619649270603</v>
      </c>
      <c r="V43" s="204">
        <f t="shared" si="5"/>
        <v>0.76800000000000013</v>
      </c>
      <c r="W43" s="203">
        <f t="shared" si="14"/>
        <v>-31.064999999999991</v>
      </c>
    </row>
    <row r="44" spans="1:23" ht="15" x14ac:dyDescent="0.2">
      <c r="A44" s="405"/>
      <c r="B44" s="216" t="s">
        <v>14</v>
      </c>
      <c r="C44" s="215">
        <f t="shared" si="0"/>
        <v>0.80000000000000016</v>
      </c>
      <c r="D44" s="210">
        <v>11.83488</v>
      </c>
      <c r="E44" s="214">
        <v>4.8607224976312521E-2</v>
      </c>
      <c r="F44" s="206">
        <v>20.40192</v>
      </c>
      <c r="G44" s="213">
        <v>8.3793054166885317E-2</v>
      </c>
      <c r="H44" s="212">
        <f t="shared" si="11"/>
        <v>-8.5670400000000004</v>
      </c>
      <c r="I44" s="210">
        <v>14.793599999999998</v>
      </c>
      <c r="J44" s="214">
        <v>6.0759031220390648E-2</v>
      </c>
      <c r="K44" s="206">
        <v>25.502400000000002</v>
      </c>
      <c r="L44" s="213">
        <v>0.10474131770860665</v>
      </c>
      <c r="M44" s="212">
        <f t="shared" si="12"/>
        <v>-10.708800000000004</v>
      </c>
      <c r="N44" s="210">
        <v>15.409999999999997</v>
      </c>
      <c r="O44" s="66">
        <v>26.564999999999998</v>
      </c>
      <c r="P44" s="211">
        <f t="shared" si="13"/>
        <v>-11.155000000000001</v>
      </c>
      <c r="Q44" s="70">
        <v>15.409999999999997</v>
      </c>
      <c r="R44" s="208">
        <v>6.3290657521240246E-2</v>
      </c>
      <c r="S44" s="207">
        <f t="shared" si="4"/>
        <v>0.76800000000000013</v>
      </c>
      <c r="T44" s="206">
        <v>26.564999999999998</v>
      </c>
      <c r="U44" s="205">
        <v>0.10910553927979857</v>
      </c>
      <c r="V44" s="204">
        <f t="shared" si="5"/>
        <v>0.76800000000000013</v>
      </c>
      <c r="W44" s="203">
        <f t="shared" si="14"/>
        <v>-11.155000000000001</v>
      </c>
    </row>
    <row r="45" spans="1:23" ht="15" x14ac:dyDescent="0.2">
      <c r="A45" s="405"/>
      <c r="B45" s="202" t="s">
        <v>13</v>
      </c>
      <c r="C45" s="158">
        <f t="shared" si="0"/>
        <v>0.75</v>
      </c>
      <c r="D45" s="153">
        <v>3.5424000000000002</v>
      </c>
      <c r="E45" s="157">
        <v>1.454904770949004E-2</v>
      </c>
      <c r="F45" s="149">
        <v>0</v>
      </c>
      <c r="G45" s="156">
        <v>0</v>
      </c>
      <c r="H45" s="155">
        <f t="shared" si="11"/>
        <v>3.5424000000000002</v>
      </c>
      <c r="I45" s="153">
        <v>4.7232000000000003</v>
      </c>
      <c r="J45" s="157">
        <v>1.9398730279320053E-2</v>
      </c>
      <c r="K45" s="149">
        <v>0</v>
      </c>
      <c r="L45" s="156">
        <v>0</v>
      </c>
      <c r="M45" s="155">
        <f t="shared" si="12"/>
        <v>4.7232000000000003</v>
      </c>
      <c r="N45" s="153">
        <v>4.92</v>
      </c>
      <c r="O45" s="21">
        <v>0</v>
      </c>
      <c r="P45" s="154">
        <f t="shared" si="13"/>
        <v>4.92</v>
      </c>
      <c r="Q45" s="25">
        <v>4.92</v>
      </c>
      <c r="R45" s="151">
        <v>2.0207010707625057E-2</v>
      </c>
      <c r="S45" s="150">
        <f t="shared" si="4"/>
        <v>0.72000000000000008</v>
      </c>
      <c r="T45" s="149">
        <v>0</v>
      </c>
      <c r="U45" s="148">
        <v>0</v>
      </c>
      <c r="V45" s="147">
        <f t="shared" si="5"/>
        <v>1</v>
      </c>
      <c r="W45" s="146">
        <f t="shared" si="14"/>
        <v>4.92</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0.75619959517173396</v>
      </c>
      <c r="D48" s="167">
        <f>SUM(D36:D47)</f>
        <v>171.25379999999998</v>
      </c>
      <c r="E48" s="171">
        <v>0.70335922161005682</v>
      </c>
      <c r="F48" s="163">
        <f>SUM(F36:F47)</f>
        <v>205.75835999999998</v>
      </c>
      <c r="G48" s="170">
        <v>0.84507347371078245</v>
      </c>
      <c r="H48" s="169">
        <f>SUM(H36:H47)</f>
        <v>-34.504560000000012</v>
      </c>
      <c r="I48" s="167">
        <f>SUM(I36:I47)</f>
        <v>226.46640000000002</v>
      </c>
      <c r="J48" s="171">
        <v>0.93012377433278437</v>
      </c>
      <c r="K48" s="163">
        <f>SUM(K36:K47)</f>
        <v>270.18959999999998</v>
      </c>
      <c r="L48" s="170">
        <v>1.1097000570597804</v>
      </c>
      <c r="M48" s="169">
        <f>SUM(M36:M47)</f>
        <v>-43.72320000000002</v>
      </c>
      <c r="N48" s="167">
        <f>SUM(N36:N47)</f>
        <v>235.90249999999997</v>
      </c>
      <c r="O48" s="32">
        <f>SUM(O36:O47)</f>
        <v>281.44749999999999</v>
      </c>
      <c r="P48" s="168">
        <f>SUM(P36:P47)</f>
        <v>-45.544999999999987</v>
      </c>
      <c r="Q48" s="36">
        <f>SUM(Q36:Q47)</f>
        <v>235.90249999999997</v>
      </c>
      <c r="R48" s="165">
        <v>0.96887893159665017</v>
      </c>
      <c r="S48" s="164">
        <f t="shared" si="4"/>
        <v>0.72595161136486475</v>
      </c>
      <c r="T48" s="163">
        <f>SUM(T36:T47)</f>
        <v>281.44749999999999</v>
      </c>
      <c r="U48" s="162">
        <v>1.1559375594372712</v>
      </c>
      <c r="V48" s="161">
        <f t="shared" si="5"/>
        <v>0.73107190506222297</v>
      </c>
      <c r="W48" s="160">
        <f>SUM(W36:W47)</f>
        <v>-45.544999999999987</v>
      </c>
    </row>
    <row r="49" spans="1:23" ht="15" x14ac:dyDescent="0.2">
      <c r="A49" s="405"/>
      <c r="B49" s="159" t="s">
        <v>9</v>
      </c>
      <c r="C49" s="158">
        <f t="shared" si="0"/>
        <v>0.7566861412158199</v>
      </c>
      <c r="D49" s="153">
        <f>SUM(D39:D44)</f>
        <v>167.23247999999998</v>
      </c>
      <c r="E49" s="157">
        <v>0.68684319390705129</v>
      </c>
      <c r="F49" s="149">
        <f>SUM(F39:F44)</f>
        <v>205.75835999999998</v>
      </c>
      <c r="G49" s="156">
        <v>0.84507347371078245</v>
      </c>
      <c r="H49" s="155">
        <f>SUM(H39:H44)</f>
        <v>-38.525880000000008</v>
      </c>
      <c r="I49" s="153">
        <f>SUM(I39:I44)</f>
        <v>221.00640000000001</v>
      </c>
      <c r="J49" s="157">
        <v>0.9076989209865175</v>
      </c>
      <c r="K49" s="149">
        <f>SUM(K39:K44)</f>
        <v>270.18959999999998</v>
      </c>
      <c r="L49" s="156">
        <v>1.1097000570597804</v>
      </c>
      <c r="M49" s="155">
        <f>SUM(M39:M44)</f>
        <v>-49.183200000000014</v>
      </c>
      <c r="N49" s="153">
        <f>SUM(N39:N44)</f>
        <v>230.215</v>
      </c>
      <c r="O49" s="21">
        <f>SUM(O39:O44)</f>
        <v>281.44749999999999</v>
      </c>
      <c r="P49" s="154">
        <f>SUM(P39:P44)</f>
        <v>-51.232499999999987</v>
      </c>
      <c r="Q49" s="25">
        <f>SUM(Q39:Q44)</f>
        <v>230.215</v>
      </c>
      <c r="R49" s="151">
        <v>0.94551970936095575</v>
      </c>
      <c r="S49" s="150">
        <f t="shared" si="4"/>
        <v>0.72641869556718708</v>
      </c>
      <c r="T49" s="149">
        <f>SUM(T39:T44)</f>
        <v>281.44749999999999</v>
      </c>
      <c r="U49" s="148">
        <v>1.1559375594372712</v>
      </c>
      <c r="V49" s="147">
        <f t="shared" si="5"/>
        <v>0.73107190506222297</v>
      </c>
      <c r="W49" s="146">
        <f>SUM(W39:W44)</f>
        <v>-51.232499999999987</v>
      </c>
    </row>
    <row r="50" spans="1:23" ht="15.75" thickBot="1" x14ac:dyDescent="0.25">
      <c r="A50" s="422"/>
      <c r="B50" s="145" t="s">
        <v>8</v>
      </c>
      <c r="C50" s="144">
        <f t="shared" si="0"/>
        <v>0.73650549450549452</v>
      </c>
      <c r="D50" s="139">
        <f>SUM(D36:D38,D45:D47)</f>
        <v>4.0213200000000002</v>
      </c>
      <c r="E50" s="143">
        <v>1.6516027703005445E-2</v>
      </c>
      <c r="F50" s="135">
        <f>SUM(F36:F38,F45:F47)</f>
        <v>0</v>
      </c>
      <c r="G50" s="142">
        <v>0</v>
      </c>
      <c r="H50" s="141">
        <f>SUM(H36:H38,H45:H47)</f>
        <v>4.0213200000000002</v>
      </c>
      <c r="I50" s="139">
        <f>SUM(I36:I38,I45:I47)</f>
        <v>5.46</v>
      </c>
      <c r="J50" s="143">
        <v>2.2424853346266829E-2</v>
      </c>
      <c r="K50" s="135">
        <f>SUM(K36:K38,K45:K47)</f>
        <v>0</v>
      </c>
      <c r="L50" s="142">
        <v>0</v>
      </c>
      <c r="M50" s="141">
        <f>SUM(M36:M38,M45:M47)</f>
        <v>5.46</v>
      </c>
      <c r="N50" s="139">
        <f>SUM(N36:N38,N45:N47)</f>
        <v>5.6875</v>
      </c>
      <c r="O50" s="10">
        <f>SUM(O36:O38,O45:O47)</f>
        <v>0</v>
      </c>
      <c r="P50" s="140">
        <f>SUM(P36:P38,P45:P47)</f>
        <v>5.6875</v>
      </c>
      <c r="Q50" s="14">
        <f>SUM(Q36:Q38,Q45:Q47)</f>
        <v>5.6875</v>
      </c>
      <c r="R50" s="137">
        <v>2.3359222235694616E-2</v>
      </c>
      <c r="S50" s="136">
        <f t="shared" si="4"/>
        <v>0.70704527472527479</v>
      </c>
      <c r="T50" s="135">
        <f>SUM(T36:T38,T45:T47)</f>
        <v>0</v>
      </c>
      <c r="U50" s="134">
        <v>0</v>
      </c>
      <c r="V50" s="133">
        <f t="shared" si="5"/>
        <v>1</v>
      </c>
      <c r="W50" s="132">
        <f>SUM(W36:W38,W45:W47)</f>
        <v>5.6875</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D4:E4"/>
    <mergeCell ref="F4:G4"/>
    <mergeCell ref="S3:S4"/>
    <mergeCell ref="C3:C4"/>
    <mergeCell ref="A60:W60"/>
    <mergeCell ref="A61:W61"/>
    <mergeCell ref="A62:W62"/>
    <mergeCell ref="A59:W59"/>
    <mergeCell ref="I4:J4"/>
    <mergeCell ref="A55:W55"/>
    <mergeCell ref="A56:W56"/>
    <mergeCell ref="A57:W57"/>
    <mergeCell ref="A58:W58"/>
    <mergeCell ref="K4:L4"/>
    <mergeCell ref="A3:A5"/>
    <mergeCell ref="B3:B5"/>
    <mergeCell ref="V3:V4"/>
    <mergeCell ref="W3:W4"/>
    <mergeCell ref="T3:U4"/>
    <mergeCell ref="Q3:R4"/>
    <mergeCell ref="B52:W52"/>
    <mergeCell ref="B53:W53"/>
    <mergeCell ref="A6:A20"/>
    <mergeCell ref="A21:A35"/>
    <mergeCell ref="A36:A50"/>
  </mergeCells>
  <pageMargins left="0.7" right="0.3" top="0.7" bottom="0.7" header="0.3" footer="0.3"/>
  <pageSetup paperSize="3" scale="68" orientation="landscape" r:id="rId1"/>
  <headerFooter>
    <oddFooter>&amp;L&amp;Z&amp;F
Tab: &amp;A&amp;R&amp;D &amp;T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ColWidth="9" defaultRowHeight="12.75" x14ac:dyDescent="0.2"/>
  <cols>
    <col min="1" max="1" width="10.140625" bestFit="1" customWidth="1"/>
    <col min="2" max="2" width="8.42578125" bestFit="1" customWidth="1"/>
    <col min="3" max="3" width="9.140625" bestFit="1" customWidth="1"/>
    <col min="4" max="4" width="7.7109375" bestFit="1" customWidth="1"/>
    <col min="5" max="5" width="6.42578125" bestFit="1" customWidth="1"/>
    <col min="6" max="6" width="7.7109375" bestFit="1" customWidth="1"/>
    <col min="7" max="7" width="6.42578125" bestFit="1" customWidth="1"/>
    <col min="8" max="8" width="12.7109375" bestFit="1" customWidth="1"/>
    <col min="9" max="9" width="8.7109375" bestFit="1" customWidth="1"/>
    <col min="10" max="10" width="6.42578125" bestFit="1" customWidth="1"/>
    <col min="11" max="11" width="8.710937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8.85546875" bestFit="1" customWidth="1"/>
    <col min="27" max="28" width="12.7109375" bestFit="1" customWidth="1"/>
    <col min="29" max="29" width="8.7109375" bestFit="1" customWidth="1"/>
    <col min="30" max="30" width="6.42578125" bestFit="1" customWidth="1"/>
    <col min="31" max="31" width="9.140625" bestFit="1" customWidth="1"/>
    <col min="32" max="32" width="8.7109375" bestFit="1" customWidth="1"/>
    <col min="33" max="33" width="6.42578125" bestFit="1" customWidth="1"/>
    <col min="34" max="34" width="12.7109375" bestFit="1" customWidth="1"/>
    <col min="35" max="35" width="13.42578125" bestFit="1" customWidth="1"/>
    <col min="36" max="36" width="1.7109375" bestFit="1" customWidth="1"/>
  </cols>
  <sheetData>
    <row r="1" spans="1:36" ht="18.75" x14ac:dyDescent="0.3">
      <c r="A1" s="287" t="s">
        <v>73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row>
    <row r="2" spans="1:36" ht="32.25" thickBot="1" x14ac:dyDescent="0.3">
      <c r="A2" s="286" t="s">
        <v>262</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row>
    <row r="3" spans="1:36" s="1" customFormat="1" ht="26.25" customHeight="1" thickTop="1" x14ac:dyDescent="0.2">
      <c r="A3" s="407" t="s">
        <v>72</v>
      </c>
      <c r="B3" s="410" t="s">
        <v>39</v>
      </c>
      <c r="C3" s="413" t="s">
        <v>71</v>
      </c>
      <c r="D3" s="281" t="s">
        <v>70</v>
      </c>
      <c r="E3" s="281"/>
      <c r="F3" s="284"/>
      <c r="G3" s="280"/>
      <c r="H3" s="283"/>
      <c r="I3" s="281" t="s">
        <v>69</v>
      </c>
      <c r="J3" s="281"/>
      <c r="K3" s="280"/>
      <c r="L3" s="280"/>
      <c r="M3" s="283"/>
      <c r="N3" s="281" t="s">
        <v>68</v>
      </c>
      <c r="O3" s="280"/>
      <c r="P3" s="282"/>
      <c r="Q3" s="281" t="s">
        <v>67</v>
      </c>
      <c r="R3" s="280"/>
      <c r="S3" s="282"/>
      <c r="T3" s="281" t="s">
        <v>66</v>
      </c>
      <c r="U3" s="280"/>
      <c r="V3" s="282"/>
      <c r="W3" s="281" t="s">
        <v>65</v>
      </c>
      <c r="X3" s="280"/>
      <c r="Y3" s="282"/>
      <c r="Z3" s="281" t="s">
        <v>64</v>
      </c>
      <c r="AA3" s="280"/>
      <c r="AB3" s="279"/>
      <c r="AC3" s="415" t="s">
        <v>63</v>
      </c>
      <c r="AD3" s="397"/>
      <c r="AE3" s="394" t="s">
        <v>62</v>
      </c>
      <c r="AF3" s="396" t="s">
        <v>61</v>
      </c>
      <c r="AG3" s="397"/>
      <c r="AH3" s="417" t="s">
        <v>60</v>
      </c>
      <c r="AI3" s="419" t="s">
        <v>56</v>
      </c>
    </row>
    <row r="4" spans="1:36"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7" t="s">
        <v>56</v>
      </c>
      <c r="W4" s="276" t="s">
        <v>30</v>
      </c>
      <c r="X4" s="275" t="s">
        <v>57</v>
      </c>
      <c r="Y4" s="277" t="s">
        <v>56</v>
      </c>
      <c r="Z4" s="276" t="s">
        <v>30</v>
      </c>
      <c r="AA4" s="275" t="s">
        <v>57</v>
      </c>
      <c r="AB4" s="274" t="s">
        <v>56</v>
      </c>
      <c r="AC4" s="416"/>
      <c r="AD4" s="399"/>
      <c r="AE4" s="395"/>
      <c r="AF4" s="398"/>
      <c r="AG4" s="399"/>
      <c r="AH4" s="418"/>
      <c r="AI4" s="420"/>
      <c r="AJ4" s="107" t="s">
        <v>55</v>
      </c>
    </row>
    <row r="5" spans="1:36"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70" t="s">
        <v>24</v>
      </c>
      <c r="W5" s="269" t="s">
        <v>24</v>
      </c>
      <c r="X5" s="264" t="s">
        <v>24</v>
      </c>
      <c r="Y5" s="270" t="s">
        <v>24</v>
      </c>
      <c r="Z5" s="269" t="s">
        <v>24</v>
      </c>
      <c r="AA5" s="264" t="s">
        <v>24</v>
      </c>
      <c r="AB5" s="268" t="s">
        <v>24</v>
      </c>
      <c r="AC5" s="267" t="s">
        <v>24</v>
      </c>
      <c r="AD5" s="266" t="s">
        <v>54</v>
      </c>
      <c r="AE5" s="266" t="s">
        <v>53</v>
      </c>
      <c r="AF5" s="265" t="s">
        <v>24</v>
      </c>
      <c r="AG5" s="265" t="s">
        <v>54</v>
      </c>
      <c r="AH5" s="264" t="s">
        <v>53</v>
      </c>
      <c r="AI5" s="263" t="s">
        <v>24</v>
      </c>
    </row>
    <row r="6" spans="1:36"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802.63499999999999</v>
      </c>
      <c r="O6" s="88">
        <v>1076.3175000000001</v>
      </c>
      <c r="P6" s="240">
        <f t="shared" ref="P6:P17" si="3">N6-O6</f>
        <v>-273.68250000000012</v>
      </c>
      <c r="Q6" s="239">
        <v>31.914999999999988</v>
      </c>
      <c r="R6" s="88">
        <v>72.337500000000034</v>
      </c>
      <c r="S6" s="240">
        <f t="shared" ref="S6:S17" si="4">Q6-R6</f>
        <v>-40.422500000000042</v>
      </c>
      <c r="T6" s="239">
        <v>0</v>
      </c>
      <c r="U6" s="88">
        <v>5</v>
      </c>
      <c r="V6" s="240">
        <f t="shared" ref="V6:V17" si="5">T6-U6</f>
        <v>-5</v>
      </c>
      <c r="W6" s="239">
        <v>0</v>
      </c>
      <c r="X6" s="88">
        <v>0</v>
      </c>
      <c r="Y6" s="240">
        <f t="shared" ref="Y6:Y17" si="6">W6-X6</f>
        <v>0</v>
      </c>
      <c r="Z6" s="239">
        <v>10.759999999999991</v>
      </c>
      <c r="AA6" s="88">
        <v>121.25</v>
      </c>
      <c r="AB6" s="238">
        <f t="shared" ref="AB6:AB17" si="7">Z6-AA6</f>
        <v>-110.49000000000001</v>
      </c>
      <c r="AC6" s="92">
        <v>845.31</v>
      </c>
      <c r="AD6" s="237">
        <v>8.2808185343235079E-3</v>
      </c>
      <c r="AE6" s="236">
        <f t="shared" ref="AE6:AE50" si="8">IFERROR(D6/AC6,1)</f>
        <v>0</v>
      </c>
      <c r="AF6" s="235">
        <v>1274.9050000000002</v>
      </c>
      <c r="AG6" s="234">
        <v>1.2469803028239412E-2</v>
      </c>
      <c r="AH6" s="233">
        <f t="shared" ref="AH6:AH50" si="9">IFERROR(F6/AF6,1)</f>
        <v>0</v>
      </c>
      <c r="AI6" s="232">
        <f t="shared" ref="AI6:AI17" si="10">AC6-AF6</f>
        <v>-429.59500000000025</v>
      </c>
    </row>
    <row r="7" spans="1:36"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960.53749999999957</v>
      </c>
      <c r="O7" s="66">
        <v>687.13</v>
      </c>
      <c r="P7" s="211">
        <f t="shared" si="3"/>
        <v>273.40749999999957</v>
      </c>
      <c r="Q7" s="210">
        <v>40.035000000000068</v>
      </c>
      <c r="R7" s="66">
        <v>53.472499999999997</v>
      </c>
      <c r="S7" s="211">
        <f t="shared" si="4"/>
        <v>-13.437499999999929</v>
      </c>
      <c r="T7" s="210">
        <v>0.75</v>
      </c>
      <c r="U7" s="66">
        <v>1</v>
      </c>
      <c r="V7" s="211">
        <f t="shared" si="5"/>
        <v>-0.25</v>
      </c>
      <c r="W7" s="210">
        <v>0</v>
      </c>
      <c r="X7" s="66">
        <v>0</v>
      </c>
      <c r="Y7" s="211">
        <f t="shared" si="6"/>
        <v>0</v>
      </c>
      <c r="Z7" s="210">
        <v>897.4274999999999</v>
      </c>
      <c r="AA7" s="66">
        <v>0</v>
      </c>
      <c r="AB7" s="209">
        <f t="shared" si="7"/>
        <v>897.4274999999999</v>
      </c>
      <c r="AC7" s="70">
        <v>1898.7499999999995</v>
      </c>
      <c r="AD7" s="208">
        <v>1.8600518380294518E-2</v>
      </c>
      <c r="AE7" s="207">
        <f t="shared" si="8"/>
        <v>0</v>
      </c>
      <c r="AF7" s="206">
        <v>741.60249999999996</v>
      </c>
      <c r="AG7" s="205">
        <v>7.2535891695851198E-3</v>
      </c>
      <c r="AH7" s="204">
        <f t="shared" si="9"/>
        <v>0</v>
      </c>
      <c r="AI7" s="203">
        <f t="shared" si="10"/>
        <v>1157.1474999999996</v>
      </c>
    </row>
    <row r="8" spans="1:36" ht="15" x14ac:dyDescent="0.2">
      <c r="A8" s="405"/>
      <c r="B8" s="231" t="s">
        <v>20</v>
      </c>
      <c r="C8" s="230">
        <f t="shared" si="0"/>
        <v>0.54684064977619762</v>
      </c>
      <c r="D8" s="225">
        <v>4.8032677499999998</v>
      </c>
      <c r="E8" s="229">
        <v>4.7053730122107126E-5</v>
      </c>
      <c r="F8" s="221">
        <v>0</v>
      </c>
      <c r="G8" s="228">
        <v>0</v>
      </c>
      <c r="H8" s="227">
        <f t="shared" si="1"/>
        <v>4.8032677499999998</v>
      </c>
      <c r="I8" s="225">
        <v>8.7836698898770713</v>
      </c>
      <c r="J8" s="229">
        <v>8.6046511248504559E-5</v>
      </c>
      <c r="K8" s="221">
        <v>0</v>
      </c>
      <c r="L8" s="228">
        <v>0</v>
      </c>
      <c r="M8" s="227">
        <f t="shared" si="2"/>
        <v>8.7836698898770713</v>
      </c>
      <c r="N8" s="225">
        <v>1179.3249999999998</v>
      </c>
      <c r="O8" s="77">
        <v>1685.559999999999</v>
      </c>
      <c r="P8" s="226">
        <f t="shared" si="3"/>
        <v>-506.23499999999922</v>
      </c>
      <c r="Q8" s="225">
        <v>342.50487503520128</v>
      </c>
      <c r="R8" s="77">
        <v>220.68250000000029</v>
      </c>
      <c r="S8" s="226">
        <f t="shared" si="4"/>
        <v>121.82237503520099</v>
      </c>
      <c r="T8" s="225">
        <v>0</v>
      </c>
      <c r="U8" s="77">
        <v>0</v>
      </c>
      <c r="V8" s="226">
        <f t="shared" si="5"/>
        <v>0</v>
      </c>
      <c r="W8" s="225">
        <v>0</v>
      </c>
      <c r="X8" s="77">
        <v>0</v>
      </c>
      <c r="Y8" s="226">
        <f t="shared" si="6"/>
        <v>0</v>
      </c>
      <c r="Z8" s="225">
        <v>360.32512496479859</v>
      </c>
      <c r="AA8" s="77">
        <v>3226.3724999999999</v>
      </c>
      <c r="AB8" s="224">
        <f t="shared" si="7"/>
        <v>-2866.0473750352012</v>
      </c>
      <c r="AC8" s="81">
        <v>1882.1549999999995</v>
      </c>
      <c r="AD8" s="223">
        <v>1.8437950584365096E-2</v>
      </c>
      <c r="AE8" s="222">
        <f t="shared" si="8"/>
        <v>2.5520043513950767E-3</v>
      </c>
      <c r="AF8" s="221">
        <v>5132.6149999999998</v>
      </c>
      <c r="AG8" s="220">
        <v>5.020193510087969E-2</v>
      </c>
      <c r="AH8" s="219">
        <f t="shared" si="9"/>
        <v>0</v>
      </c>
      <c r="AI8" s="218">
        <f t="shared" si="10"/>
        <v>-3250.46</v>
      </c>
    </row>
    <row r="9" spans="1:36" ht="15" x14ac:dyDescent="0.2">
      <c r="A9" s="405"/>
      <c r="B9" s="201" t="s">
        <v>19</v>
      </c>
      <c r="C9" s="200">
        <f t="shared" si="0"/>
        <v>0.58647812415963374</v>
      </c>
      <c r="D9" s="195">
        <v>1023.448999</v>
      </c>
      <c r="E9" s="199">
        <v>1.002590226053642E-2</v>
      </c>
      <c r="F9" s="191">
        <v>601.86968324999998</v>
      </c>
      <c r="G9" s="198">
        <v>5.8868671773946646E-3</v>
      </c>
      <c r="H9" s="197">
        <f t="shared" si="1"/>
        <v>421.57931574999998</v>
      </c>
      <c r="I9" s="195">
        <v>1745.076170516169</v>
      </c>
      <c r="J9" s="199">
        <v>1.7095100136774181E-2</v>
      </c>
      <c r="K9" s="191">
        <v>1036.3193700868758</v>
      </c>
      <c r="L9" s="198">
        <v>1.013620498729904E-2</v>
      </c>
      <c r="M9" s="197">
        <f t="shared" si="2"/>
        <v>708.75680042929321</v>
      </c>
      <c r="N9" s="195">
        <v>5377.3149999999996</v>
      </c>
      <c r="O9" s="54">
        <v>6422.8629999999976</v>
      </c>
      <c r="P9" s="196">
        <f t="shared" si="3"/>
        <v>-1045.547999999998</v>
      </c>
      <c r="Q9" s="195">
        <v>638.69500000000016</v>
      </c>
      <c r="R9" s="54">
        <v>434.51449999999983</v>
      </c>
      <c r="S9" s="196">
        <f t="shared" si="4"/>
        <v>204.18050000000034</v>
      </c>
      <c r="T9" s="195">
        <v>122.4975</v>
      </c>
      <c r="U9" s="54">
        <v>1567.6575</v>
      </c>
      <c r="V9" s="196">
        <f t="shared" si="5"/>
        <v>-1445.16</v>
      </c>
      <c r="W9" s="195">
        <v>0</v>
      </c>
      <c r="X9" s="54">
        <v>0</v>
      </c>
      <c r="Y9" s="196">
        <f t="shared" si="6"/>
        <v>0</v>
      </c>
      <c r="Z9" s="195">
        <v>1372.9700000000003</v>
      </c>
      <c r="AA9" s="54">
        <v>141.16000000000014</v>
      </c>
      <c r="AB9" s="194">
        <f t="shared" si="7"/>
        <v>1231.8100000000002</v>
      </c>
      <c r="AC9" s="58">
        <v>7511.4775000000009</v>
      </c>
      <c r="AD9" s="193">
        <v>7.358387112675116E-2</v>
      </c>
      <c r="AE9" s="192">
        <f t="shared" si="8"/>
        <v>0.13625135654070719</v>
      </c>
      <c r="AF9" s="191">
        <v>8566.1949999999979</v>
      </c>
      <c r="AG9" s="190">
        <v>8.3785665874311632E-2</v>
      </c>
      <c r="AH9" s="189">
        <f t="shared" si="9"/>
        <v>7.0261029926355884E-2</v>
      </c>
      <c r="AI9" s="188">
        <f t="shared" si="10"/>
        <v>-1054.717499999997</v>
      </c>
    </row>
    <row r="10" spans="1:36" ht="15" x14ac:dyDescent="0.2">
      <c r="A10" s="405"/>
      <c r="B10" s="217" t="s">
        <v>18</v>
      </c>
      <c r="C10" s="215">
        <f t="shared" si="0"/>
        <v>0.6168890240021766</v>
      </c>
      <c r="D10" s="210">
        <v>4891.2820767500007</v>
      </c>
      <c r="E10" s="214">
        <v>4.7915935311017011E-2</v>
      </c>
      <c r="F10" s="206">
        <v>4168.8314757499993</v>
      </c>
      <c r="G10" s="213">
        <v>4.0775200787923113E-2</v>
      </c>
      <c r="H10" s="212">
        <f t="shared" si="1"/>
        <v>722.45060100000137</v>
      </c>
      <c r="I10" s="210">
        <v>7928.9497566627842</v>
      </c>
      <c r="J10" s="214">
        <v>7.7673509248314884E-2</v>
      </c>
      <c r="K10" s="206">
        <v>6954.4778116793204</v>
      </c>
      <c r="L10" s="213">
        <v>6.8021514133133509E-2</v>
      </c>
      <c r="M10" s="212">
        <f t="shared" si="2"/>
        <v>974.4719449834638</v>
      </c>
      <c r="N10" s="210">
        <v>21387.717464756064</v>
      </c>
      <c r="O10" s="66">
        <v>17609.457354198246</v>
      </c>
      <c r="P10" s="211">
        <f t="shared" si="3"/>
        <v>3778.2601105578178</v>
      </c>
      <c r="Q10" s="210">
        <v>1985.0060457637826</v>
      </c>
      <c r="R10" s="66">
        <v>1223.6951458017554</v>
      </c>
      <c r="S10" s="211">
        <f t="shared" si="4"/>
        <v>761.31089996202718</v>
      </c>
      <c r="T10" s="210">
        <v>216.01499999999987</v>
      </c>
      <c r="U10" s="66">
        <v>1552.8624999999997</v>
      </c>
      <c r="V10" s="211">
        <f t="shared" si="5"/>
        <v>-1336.8474999999999</v>
      </c>
      <c r="W10" s="210">
        <v>0</v>
      </c>
      <c r="X10" s="66">
        <v>0</v>
      </c>
      <c r="Y10" s="211">
        <f t="shared" si="6"/>
        <v>0</v>
      </c>
      <c r="Z10" s="210">
        <v>1334.585</v>
      </c>
      <c r="AA10" s="66">
        <v>0</v>
      </c>
      <c r="AB10" s="209">
        <f t="shared" si="7"/>
        <v>1334.585</v>
      </c>
      <c r="AC10" s="70">
        <v>24923.323510519844</v>
      </c>
      <c r="AD10" s="208">
        <v>0.24415364690214664</v>
      </c>
      <c r="AE10" s="207">
        <f t="shared" si="8"/>
        <v>0.19625320333724544</v>
      </c>
      <c r="AF10" s="206">
        <v>20386.014999999999</v>
      </c>
      <c r="AG10" s="205">
        <v>0.19939492870506748</v>
      </c>
      <c r="AH10" s="204">
        <f t="shared" si="9"/>
        <v>0.20449467322328563</v>
      </c>
      <c r="AI10" s="203">
        <f t="shared" si="10"/>
        <v>4537.3085105198443</v>
      </c>
    </row>
    <row r="11" spans="1:36" ht="15" x14ac:dyDescent="0.2">
      <c r="A11" s="405"/>
      <c r="B11" s="217" t="s">
        <v>17</v>
      </c>
      <c r="C11" s="215">
        <f t="shared" si="0"/>
        <v>0.65259789665501855</v>
      </c>
      <c r="D11" s="210">
        <v>13128.875328999999</v>
      </c>
      <c r="E11" s="214">
        <v>0.12861297530989324</v>
      </c>
      <c r="F11" s="206">
        <v>11873.245447249999</v>
      </c>
      <c r="G11" s="213">
        <v>0.11613181533772936</v>
      </c>
      <c r="H11" s="212">
        <f t="shared" si="1"/>
        <v>1255.6298817499992</v>
      </c>
      <c r="I11" s="210">
        <v>20117.863383093754</v>
      </c>
      <c r="J11" s="214">
        <v>0.19707843983119921</v>
      </c>
      <c r="K11" s="206">
        <v>18287.608863807287</v>
      </c>
      <c r="L11" s="213">
        <v>0.17887048869457881</v>
      </c>
      <c r="M11" s="212">
        <f t="shared" si="2"/>
        <v>1830.2545192864673</v>
      </c>
      <c r="N11" s="210">
        <v>33143.192826187056</v>
      </c>
      <c r="O11" s="66">
        <v>33295.361187558025</v>
      </c>
      <c r="P11" s="211">
        <f t="shared" si="3"/>
        <v>-152.16836137096834</v>
      </c>
      <c r="Q11" s="210">
        <v>3391.2550294840148</v>
      </c>
      <c r="R11" s="66">
        <v>2896.5113124419677</v>
      </c>
      <c r="S11" s="211">
        <f t="shared" si="4"/>
        <v>494.74371704204714</v>
      </c>
      <c r="T11" s="210">
        <v>5747.5925000000007</v>
      </c>
      <c r="U11" s="66">
        <v>417.54250000000002</v>
      </c>
      <c r="V11" s="211">
        <f t="shared" si="5"/>
        <v>5330.0500000000011</v>
      </c>
      <c r="W11" s="210">
        <v>4.2750000000000004</v>
      </c>
      <c r="X11" s="66">
        <v>1180</v>
      </c>
      <c r="Y11" s="211">
        <f t="shared" si="6"/>
        <v>-1175.7249999999999</v>
      </c>
      <c r="Z11" s="210">
        <v>0</v>
      </c>
      <c r="AA11" s="66">
        <v>19.430000000000007</v>
      </c>
      <c r="AB11" s="209">
        <f t="shared" si="7"/>
        <v>-19.430000000000007</v>
      </c>
      <c r="AC11" s="70">
        <v>42286.315355671068</v>
      </c>
      <c r="AD11" s="208">
        <v>0.41424483792394479</v>
      </c>
      <c r="AE11" s="207">
        <f t="shared" si="8"/>
        <v>0.31047574655234816</v>
      </c>
      <c r="AF11" s="206">
        <v>37808.844999999994</v>
      </c>
      <c r="AG11" s="205">
        <v>0.3698070443485863</v>
      </c>
      <c r="AH11" s="204">
        <f t="shared" si="9"/>
        <v>0.31403354022716118</v>
      </c>
      <c r="AI11" s="203">
        <f t="shared" si="10"/>
        <v>4477.4703556710738</v>
      </c>
    </row>
    <row r="12" spans="1:36" ht="15" x14ac:dyDescent="0.2">
      <c r="A12" s="405"/>
      <c r="B12" s="217" t="s">
        <v>16</v>
      </c>
      <c r="C12" s="215">
        <f t="shared" si="0"/>
        <v>0.65208796572184891</v>
      </c>
      <c r="D12" s="210">
        <v>23223.029834250003</v>
      </c>
      <c r="E12" s="214">
        <v>0.22749724464942475</v>
      </c>
      <c r="F12" s="206">
        <v>23627.145378499998</v>
      </c>
      <c r="G12" s="213">
        <v>0.23109631618785093</v>
      </c>
      <c r="H12" s="212">
        <f t="shared" si="1"/>
        <v>-404.11554424999485</v>
      </c>
      <c r="I12" s="210">
        <v>35613.339081549457</v>
      </c>
      <c r="J12" s="214">
        <v>0.34887508527716754</v>
      </c>
      <c r="K12" s="206">
        <v>36300.213808088614</v>
      </c>
      <c r="L12" s="213">
        <v>0.35505117327945335</v>
      </c>
      <c r="M12" s="212">
        <f t="shared" si="2"/>
        <v>-686.87472653915756</v>
      </c>
      <c r="N12" s="210">
        <v>35741.063241898417</v>
      </c>
      <c r="O12" s="66">
        <v>27668.6525</v>
      </c>
      <c r="P12" s="211">
        <f t="shared" si="3"/>
        <v>8072.4107418984167</v>
      </c>
      <c r="Q12" s="210">
        <v>5585.1120806270537</v>
      </c>
      <c r="R12" s="66">
        <v>5759.6726250000975</v>
      </c>
      <c r="S12" s="211">
        <f t="shared" si="4"/>
        <v>-174.56054437304374</v>
      </c>
      <c r="T12" s="210">
        <v>3548.64</v>
      </c>
      <c r="U12" s="66">
        <v>2792.4450000000002</v>
      </c>
      <c r="V12" s="211">
        <f t="shared" si="5"/>
        <v>756.19499999999971</v>
      </c>
      <c r="W12" s="210">
        <v>1.4275</v>
      </c>
      <c r="X12" s="66">
        <v>288</v>
      </c>
      <c r="Y12" s="211">
        <f t="shared" si="6"/>
        <v>-286.57249999999999</v>
      </c>
      <c r="Z12" s="210">
        <v>3180.5349999999999</v>
      </c>
      <c r="AA12" s="66">
        <v>3119.0950000000003</v>
      </c>
      <c r="AB12" s="209">
        <f t="shared" si="7"/>
        <v>61.4399999999996</v>
      </c>
      <c r="AC12" s="70">
        <v>48056.777822525473</v>
      </c>
      <c r="AD12" s="208">
        <v>0.47077339259281908</v>
      </c>
      <c r="AE12" s="207">
        <f t="shared" si="8"/>
        <v>0.4832415090336073</v>
      </c>
      <c r="AF12" s="206">
        <v>39627.865125000098</v>
      </c>
      <c r="AG12" s="205">
        <v>0.38759881915781114</v>
      </c>
      <c r="AH12" s="204">
        <f t="shared" si="9"/>
        <v>0.59622554240486447</v>
      </c>
      <c r="AI12" s="203">
        <f t="shared" si="10"/>
        <v>8428.9126975253748</v>
      </c>
    </row>
    <row r="13" spans="1:36" ht="15" x14ac:dyDescent="0.2">
      <c r="A13" s="405"/>
      <c r="B13" s="217" t="s">
        <v>15</v>
      </c>
      <c r="C13" s="215">
        <f t="shared" si="0"/>
        <v>0.69830960592694402</v>
      </c>
      <c r="D13" s="210">
        <v>19317.571412500001</v>
      </c>
      <c r="E13" s="214">
        <v>0.18923862652843096</v>
      </c>
      <c r="F13" s="206">
        <v>19598.569044</v>
      </c>
      <c r="G13" s="213">
        <v>0.19169294623052727</v>
      </c>
      <c r="H13" s="212">
        <f t="shared" si="1"/>
        <v>-280.99763149999853</v>
      </c>
      <c r="I13" s="210">
        <v>27663.33335320175</v>
      </c>
      <c r="J13" s="214">
        <v>0.27099530770056279</v>
      </c>
      <c r="K13" s="206">
        <v>28038.733805936361</v>
      </c>
      <c r="L13" s="213">
        <v>0.27424591457501851</v>
      </c>
      <c r="M13" s="212">
        <f t="shared" si="2"/>
        <v>-375.40045273461146</v>
      </c>
      <c r="N13" s="210">
        <v>9901.7629616361373</v>
      </c>
      <c r="O13" s="66">
        <v>11908.196788617353</v>
      </c>
      <c r="P13" s="211">
        <f t="shared" si="3"/>
        <v>-2006.433826981216</v>
      </c>
      <c r="Q13" s="210">
        <v>5943.9769291316625</v>
      </c>
      <c r="R13" s="66">
        <v>5387.5391631399707</v>
      </c>
      <c r="S13" s="211">
        <f t="shared" si="4"/>
        <v>556.43776599169178</v>
      </c>
      <c r="T13" s="210">
        <v>144.995</v>
      </c>
      <c r="U13" s="66">
        <v>341.185</v>
      </c>
      <c r="V13" s="211">
        <f t="shared" si="5"/>
        <v>-196.19</v>
      </c>
      <c r="W13" s="210">
        <v>3524.9274999999998</v>
      </c>
      <c r="X13" s="66">
        <v>3955</v>
      </c>
      <c r="Y13" s="211">
        <f t="shared" si="6"/>
        <v>-430.07250000000022</v>
      </c>
      <c r="Z13" s="210">
        <v>17235.777186341063</v>
      </c>
      <c r="AA13" s="66">
        <v>9520.4965482426742</v>
      </c>
      <c r="AB13" s="209">
        <f t="shared" si="7"/>
        <v>7715.2806380983893</v>
      </c>
      <c r="AC13" s="70">
        <v>36751.43957710886</v>
      </c>
      <c r="AD13" s="208">
        <v>0.36002413553985352</v>
      </c>
      <c r="AE13" s="207">
        <f t="shared" si="8"/>
        <v>0.52562761172849992</v>
      </c>
      <c r="AF13" s="206">
        <v>31112.4175</v>
      </c>
      <c r="AG13" s="205">
        <v>0.30430951165565184</v>
      </c>
      <c r="AH13" s="204">
        <f t="shared" si="9"/>
        <v>0.62992755365281405</v>
      </c>
      <c r="AI13" s="203">
        <f t="shared" si="10"/>
        <v>5639.0220771088607</v>
      </c>
    </row>
    <row r="14" spans="1:36" ht="15" x14ac:dyDescent="0.2">
      <c r="A14" s="405"/>
      <c r="B14" s="262" t="s">
        <v>14</v>
      </c>
      <c r="C14" s="186">
        <f t="shared" si="0"/>
        <v>0.68832196189780304</v>
      </c>
      <c r="D14" s="181">
        <v>9377.4586957499996</v>
      </c>
      <c r="E14" s="185">
        <v>9.1863380029361716E-2</v>
      </c>
      <c r="F14" s="177">
        <v>10433.8550715</v>
      </c>
      <c r="G14" s="184">
        <v>0.10205318636824065</v>
      </c>
      <c r="H14" s="183">
        <f t="shared" si="1"/>
        <v>-1056.3963757500005</v>
      </c>
      <c r="I14" s="181">
        <v>13623.65174270336</v>
      </c>
      <c r="J14" s="185">
        <v>0.13345989974819505</v>
      </c>
      <c r="K14" s="177">
        <v>15025.124246066454</v>
      </c>
      <c r="L14" s="184">
        <v>0.14696023611427744</v>
      </c>
      <c r="M14" s="183">
        <f t="shared" si="2"/>
        <v>-1401.4725033630948</v>
      </c>
      <c r="N14" s="181">
        <v>3348.7399470412056</v>
      </c>
      <c r="O14" s="43">
        <v>6692.1465343971659</v>
      </c>
      <c r="P14" s="182">
        <f t="shared" si="3"/>
        <v>-3343.4065873559603</v>
      </c>
      <c r="Q14" s="181">
        <v>2855.2205052280578</v>
      </c>
      <c r="R14" s="43">
        <v>3689.0351287814265</v>
      </c>
      <c r="S14" s="182">
        <f t="shared" si="4"/>
        <v>-833.81462355336862</v>
      </c>
      <c r="T14" s="181">
        <v>59.07500000000001</v>
      </c>
      <c r="U14" s="43">
        <v>198.43750000000003</v>
      </c>
      <c r="V14" s="182">
        <f t="shared" si="5"/>
        <v>-139.36250000000001</v>
      </c>
      <c r="W14" s="181">
        <v>0</v>
      </c>
      <c r="X14" s="43">
        <v>885</v>
      </c>
      <c r="Y14" s="182">
        <f t="shared" si="6"/>
        <v>-885</v>
      </c>
      <c r="Z14" s="181">
        <v>10416.179662857206</v>
      </c>
      <c r="AA14" s="43">
        <v>10174.735836821406</v>
      </c>
      <c r="AB14" s="180">
        <f t="shared" si="7"/>
        <v>241.44382603580016</v>
      </c>
      <c r="AC14" s="47">
        <v>16679.21511512647</v>
      </c>
      <c r="AD14" s="179">
        <v>0.16339278331417834</v>
      </c>
      <c r="AE14" s="178">
        <f t="shared" si="8"/>
        <v>0.56222421924671573</v>
      </c>
      <c r="AF14" s="177">
        <v>21639.354999999996</v>
      </c>
      <c r="AG14" s="176">
        <v>0.21165380519187516</v>
      </c>
      <c r="AH14" s="175">
        <f t="shared" si="9"/>
        <v>0.48217033601509851</v>
      </c>
      <c r="AI14" s="174">
        <f t="shared" si="10"/>
        <v>-4960.1398848735262</v>
      </c>
    </row>
    <row r="15" spans="1:36" ht="15" x14ac:dyDescent="0.2">
      <c r="A15" s="405"/>
      <c r="B15" s="202" t="s">
        <v>13</v>
      </c>
      <c r="C15" s="158">
        <f t="shared" si="0"/>
        <v>0.65485488884651799</v>
      </c>
      <c r="D15" s="153">
        <v>476.8574764999999</v>
      </c>
      <c r="E15" s="157">
        <v>4.6713871001548973E-3</v>
      </c>
      <c r="F15" s="149">
        <v>47.403905999999992</v>
      </c>
      <c r="G15" s="156">
        <v>4.6365601404745944E-4</v>
      </c>
      <c r="H15" s="155">
        <f t="shared" si="1"/>
        <v>429.4535704999999</v>
      </c>
      <c r="I15" s="153">
        <v>728.18800717812712</v>
      </c>
      <c r="J15" s="157">
        <v>7.133469077986461E-3</v>
      </c>
      <c r="K15" s="149">
        <v>68.381189472049698</v>
      </c>
      <c r="L15" s="156">
        <v>6.6883411983887286E-4</v>
      </c>
      <c r="M15" s="155">
        <f t="shared" si="2"/>
        <v>659.80681770607748</v>
      </c>
      <c r="N15" s="153">
        <v>2648.1304294729462</v>
      </c>
      <c r="O15" s="21">
        <v>2982.31</v>
      </c>
      <c r="P15" s="154">
        <f t="shared" si="3"/>
        <v>-334.17957052705378</v>
      </c>
      <c r="Q15" s="153">
        <v>993.47500000000002</v>
      </c>
      <c r="R15" s="21">
        <v>293.3075</v>
      </c>
      <c r="S15" s="154">
        <f t="shared" si="4"/>
        <v>700.16750000000002</v>
      </c>
      <c r="T15" s="153">
        <v>27.022500000000036</v>
      </c>
      <c r="U15" s="21">
        <v>63.75</v>
      </c>
      <c r="V15" s="154">
        <f t="shared" si="5"/>
        <v>-36.727499999999964</v>
      </c>
      <c r="W15" s="153">
        <v>0</v>
      </c>
      <c r="X15" s="21">
        <v>0</v>
      </c>
      <c r="Y15" s="154">
        <f t="shared" si="6"/>
        <v>0</v>
      </c>
      <c r="Z15" s="153">
        <v>2038.92</v>
      </c>
      <c r="AA15" s="21">
        <v>5000</v>
      </c>
      <c r="AB15" s="152">
        <f t="shared" si="7"/>
        <v>-2961.08</v>
      </c>
      <c r="AC15" s="25">
        <v>5707.5479294729466</v>
      </c>
      <c r="AD15" s="151">
        <v>5.5912231820183532E-2</v>
      </c>
      <c r="AE15" s="150">
        <f t="shared" si="8"/>
        <v>8.3548571539378114E-2</v>
      </c>
      <c r="AF15" s="149">
        <v>8339.3675000000003</v>
      </c>
      <c r="AG15" s="148">
        <v>8.1567073707532189E-2</v>
      </c>
      <c r="AH15" s="147">
        <f t="shared" si="9"/>
        <v>5.6843526802242486E-3</v>
      </c>
      <c r="AI15" s="146">
        <f t="shared" si="10"/>
        <v>-2631.8195705270537</v>
      </c>
    </row>
    <row r="16" spans="1:36"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2169.5199999999995</v>
      </c>
      <c r="O16" s="54">
        <v>1978.2175</v>
      </c>
      <c r="P16" s="196">
        <f t="shared" si="3"/>
        <v>191.30249999999955</v>
      </c>
      <c r="Q16" s="195">
        <v>687.8514247274552</v>
      </c>
      <c r="R16" s="54">
        <v>177.88499999999999</v>
      </c>
      <c r="S16" s="196">
        <f t="shared" si="4"/>
        <v>509.96642472745521</v>
      </c>
      <c r="T16" s="195">
        <v>0</v>
      </c>
      <c r="U16" s="54">
        <v>22.25</v>
      </c>
      <c r="V16" s="196">
        <f t="shared" si="5"/>
        <v>-22.25</v>
      </c>
      <c r="W16" s="195">
        <v>0</v>
      </c>
      <c r="X16" s="54">
        <v>0</v>
      </c>
      <c r="Y16" s="196">
        <f t="shared" si="6"/>
        <v>0</v>
      </c>
      <c r="Z16" s="195">
        <v>433.50249999999994</v>
      </c>
      <c r="AA16" s="54">
        <v>0</v>
      </c>
      <c r="AB16" s="194">
        <f t="shared" si="7"/>
        <v>433.50249999999994</v>
      </c>
      <c r="AC16" s="58">
        <v>3290.8739247274548</v>
      </c>
      <c r="AD16" s="193">
        <v>3.2238030769782752E-2</v>
      </c>
      <c r="AE16" s="192">
        <f t="shared" si="8"/>
        <v>0</v>
      </c>
      <c r="AF16" s="191">
        <v>2178.3525</v>
      </c>
      <c r="AG16" s="190">
        <v>2.1306392712455352E-2</v>
      </c>
      <c r="AH16" s="189">
        <f t="shared" si="9"/>
        <v>0</v>
      </c>
      <c r="AI16" s="188">
        <f t="shared" si="10"/>
        <v>1112.5214247274548</v>
      </c>
    </row>
    <row r="17" spans="1:35"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583.27250000000004</v>
      </c>
      <c r="O17" s="43">
        <v>1537.155</v>
      </c>
      <c r="P17" s="182">
        <f t="shared" si="3"/>
        <v>-953.88249999999994</v>
      </c>
      <c r="Q17" s="181">
        <v>123.09</v>
      </c>
      <c r="R17" s="43">
        <v>144.82749999999999</v>
      </c>
      <c r="S17" s="182">
        <f t="shared" si="4"/>
        <v>-21.737499999999983</v>
      </c>
      <c r="T17" s="181">
        <v>10.25</v>
      </c>
      <c r="U17" s="43">
        <v>13</v>
      </c>
      <c r="V17" s="182">
        <f t="shared" si="5"/>
        <v>-2.75</v>
      </c>
      <c r="W17" s="181">
        <v>0</v>
      </c>
      <c r="X17" s="43">
        <v>0</v>
      </c>
      <c r="Y17" s="182">
        <f t="shared" si="6"/>
        <v>0</v>
      </c>
      <c r="Z17" s="181">
        <v>177.7525</v>
      </c>
      <c r="AA17" s="43">
        <v>0</v>
      </c>
      <c r="AB17" s="180">
        <f t="shared" si="7"/>
        <v>177.7525</v>
      </c>
      <c r="AC17" s="47">
        <v>894.36500000000001</v>
      </c>
      <c r="AD17" s="179">
        <v>8.7613707024053241E-3</v>
      </c>
      <c r="AE17" s="178">
        <f t="shared" si="8"/>
        <v>0</v>
      </c>
      <c r="AF17" s="177">
        <v>1694.9825000000001</v>
      </c>
      <c r="AG17" s="176">
        <v>1.657856696092086E-2</v>
      </c>
      <c r="AH17" s="175">
        <f t="shared" si="9"/>
        <v>0</v>
      </c>
      <c r="AI17" s="174">
        <f t="shared" si="10"/>
        <v>-800.61750000000006</v>
      </c>
    </row>
    <row r="18" spans="1:35" ht="15" x14ac:dyDescent="0.2">
      <c r="A18" s="405"/>
      <c r="B18" s="173" t="s">
        <v>10</v>
      </c>
      <c r="C18" s="172">
        <f t="shared" si="0"/>
        <v>0.6650271709862331</v>
      </c>
      <c r="D18" s="167">
        <f>SUM(D6:D17)</f>
        <v>71443.327091500003</v>
      </c>
      <c r="E18" s="171">
        <v>0.69987250491894104</v>
      </c>
      <c r="F18" s="163">
        <f>SUM(F6:F17)</f>
        <v>70350.920006250002</v>
      </c>
      <c r="G18" s="170">
        <v>0.68809998810371353</v>
      </c>
      <c r="H18" s="169">
        <f>SUM(H6:H17)</f>
        <v>1092.4070852500063</v>
      </c>
      <c r="I18" s="167">
        <f>SUM(I6:I17)</f>
        <v>107429.18516479527</v>
      </c>
      <c r="J18" s="171">
        <v>1.0523968575314486</v>
      </c>
      <c r="K18" s="163">
        <f>SUM(K6:K17)</f>
        <v>105710.85909513696</v>
      </c>
      <c r="L18" s="170">
        <v>1.0339543659035995</v>
      </c>
      <c r="M18" s="169">
        <f t="shared" ref="M18:AC18" si="11">SUM(M6:M17)</f>
        <v>1718.326069658315</v>
      </c>
      <c r="N18" s="167">
        <f t="shared" si="11"/>
        <v>117243.21187099184</v>
      </c>
      <c r="O18" s="32">
        <f t="shared" si="11"/>
        <v>113543.36736477078</v>
      </c>
      <c r="P18" s="168">
        <f t="shared" si="11"/>
        <v>3699.8445062210394</v>
      </c>
      <c r="Q18" s="167">
        <f t="shared" si="11"/>
        <v>22618.136889997226</v>
      </c>
      <c r="R18" s="32">
        <f t="shared" si="11"/>
        <v>20353.480375165214</v>
      </c>
      <c r="S18" s="168">
        <f t="shared" si="11"/>
        <v>2264.6565148320101</v>
      </c>
      <c r="T18" s="167">
        <f t="shared" si="11"/>
        <v>9876.8375000000015</v>
      </c>
      <c r="U18" s="32">
        <f t="shared" si="11"/>
        <v>6975.13</v>
      </c>
      <c r="V18" s="168">
        <f t="shared" si="11"/>
        <v>2901.7075000000009</v>
      </c>
      <c r="W18" s="167">
        <f t="shared" si="11"/>
        <v>3530.6299999999997</v>
      </c>
      <c r="X18" s="32">
        <f t="shared" si="11"/>
        <v>6308</v>
      </c>
      <c r="Y18" s="168">
        <f t="shared" si="11"/>
        <v>-2777.37</v>
      </c>
      <c r="Z18" s="167">
        <f t="shared" si="11"/>
        <v>37458.734474163073</v>
      </c>
      <c r="AA18" s="32">
        <f t="shared" si="11"/>
        <v>31322.539885064081</v>
      </c>
      <c r="AB18" s="166">
        <f t="shared" si="11"/>
        <v>6136.1945890989882</v>
      </c>
      <c r="AC18" s="36">
        <f t="shared" si="11"/>
        <v>190727.55073515215</v>
      </c>
      <c r="AD18" s="165">
        <v>1.8684035881910486</v>
      </c>
      <c r="AE18" s="164">
        <f t="shared" si="8"/>
        <v>0.37458315181065555</v>
      </c>
      <c r="AF18" s="163">
        <f>SUM(AF6:AF17)</f>
        <v>178502.51762500009</v>
      </c>
      <c r="AG18" s="162">
        <v>1.7459271356129162</v>
      </c>
      <c r="AH18" s="161">
        <f t="shared" si="9"/>
        <v>0.394117242391191</v>
      </c>
      <c r="AI18" s="160">
        <f>SUM(AI6:AI17)</f>
        <v>12225.033110152028</v>
      </c>
    </row>
    <row r="19" spans="1:35" ht="15" x14ac:dyDescent="0.2">
      <c r="A19" s="405"/>
      <c r="B19" s="159" t="s">
        <v>9</v>
      </c>
      <c r="C19" s="158">
        <f t="shared" si="0"/>
        <v>0.66510632807719061</v>
      </c>
      <c r="D19" s="153">
        <f>SUM(D9:D14)</f>
        <v>70961.666347249993</v>
      </c>
      <c r="E19" s="157">
        <v>0.69515406408866398</v>
      </c>
      <c r="F19" s="149">
        <f>SUM(F9:F14)</f>
        <v>70303.516100249995</v>
      </c>
      <c r="G19" s="156">
        <v>0.68763633208966601</v>
      </c>
      <c r="H19" s="155">
        <f>SUM(H9:H14)</f>
        <v>658.15024700000686</v>
      </c>
      <c r="I19" s="153">
        <f>SUM(I9:I14)</f>
        <v>106692.21348772726</v>
      </c>
      <c r="J19" s="157">
        <v>1.0451773419422137</v>
      </c>
      <c r="K19" s="149">
        <f>SUM(K9:K14)</f>
        <v>105642.4779056649</v>
      </c>
      <c r="L19" s="156">
        <v>1.0332855317837606</v>
      </c>
      <c r="M19" s="155">
        <f t="shared" ref="M19:AC19" si="12">SUM(M9:M14)</f>
        <v>1049.7355820623607</v>
      </c>
      <c r="N19" s="153">
        <f t="shared" si="12"/>
        <v>108899.79144151889</v>
      </c>
      <c r="O19" s="21">
        <f t="shared" si="12"/>
        <v>103596.67736477079</v>
      </c>
      <c r="P19" s="154">
        <f t="shared" si="12"/>
        <v>5303.1140767480911</v>
      </c>
      <c r="Q19" s="153">
        <f t="shared" si="12"/>
        <v>20399.265590234572</v>
      </c>
      <c r="R19" s="21">
        <f t="shared" si="12"/>
        <v>19390.967875165217</v>
      </c>
      <c r="S19" s="154">
        <f t="shared" si="12"/>
        <v>1008.2977150693541</v>
      </c>
      <c r="T19" s="153">
        <f t="shared" si="12"/>
        <v>9838.8150000000023</v>
      </c>
      <c r="U19" s="21">
        <f t="shared" si="12"/>
        <v>6870.13</v>
      </c>
      <c r="V19" s="154">
        <f t="shared" si="12"/>
        <v>2968.6850000000009</v>
      </c>
      <c r="W19" s="153">
        <f t="shared" si="12"/>
        <v>3530.6299999999997</v>
      </c>
      <c r="X19" s="21">
        <f t="shared" si="12"/>
        <v>6308</v>
      </c>
      <c r="Y19" s="154">
        <f t="shared" si="12"/>
        <v>-2777.37</v>
      </c>
      <c r="Z19" s="153">
        <f t="shared" si="12"/>
        <v>33540.046849198268</v>
      </c>
      <c r="AA19" s="21">
        <f t="shared" si="12"/>
        <v>22974.91738506408</v>
      </c>
      <c r="AB19" s="152">
        <f t="shared" si="12"/>
        <v>10565.12946413419</v>
      </c>
      <c r="AC19" s="25">
        <f t="shared" si="12"/>
        <v>176208.54888095171</v>
      </c>
      <c r="AD19" s="151">
        <v>1.7261726673996935</v>
      </c>
      <c r="AE19" s="150">
        <f t="shared" si="8"/>
        <v>0.40271409530301744</v>
      </c>
      <c r="AF19" s="149">
        <f>SUM(AF9:AF14)</f>
        <v>159140.69262500008</v>
      </c>
      <c r="AG19" s="148">
        <v>1.5565497749333035</v>
      </c>
      <c r="AH19" s="147">
        <f t="shared" si="9"/>
        <v>0.44176957471156386</v>
      </c>
      <c r="AI19" s="146">
        <f>SUM(AI9:AI14)</f>
        <v>17067.856255951632</v>
      </c>
    </row>
    <row r="20" spans="1:35" ht="15.75" thickBot="1" x14ac:dyDescent="0.25">
      <c r="A20" s="406"/>
      <c r="B20" s="261" t="s">
        <v>8</v>
      </c>
      <c r="C20" s="260">
        <f t="shared" si="0"/>
        <v>0.65356751044525496</v>
      </c>
      <c r="D20" s="255">
        <f>SUM(D6:D8,D15:D17)</f>
        <v>481.66074424999988</v>
      </c>
      <c r="E20" s="259">
        <v>4.7184408302770042E-3</v>
      </c>
      <c r="F20" s="249">
        <f>SUM(F6:F8,F15:F17)</f>
        <v>47.403905999999992</v>
      </c>
      <c r="G20" s="258">
        <v>4.6365601404745944E-4</v>
      </c>
      <c r="H20" s="257">
        <f>SUM(H6:H8,H15:H17)</f>
        <v>434.25683824999987</v>
      </c>
      <c r="I20" s="255">
        <f>SUM(I6:I8,I15:I17)</f>
        <v>736.97167706800417</v>
      </c>
      <c r="J20" s="259">
        <v>7.2195155892349656E-3</v>
      </c>
      <c r="K20" s="249">
        <f>SUM(K6:K8,K15:K17)</f>
        <v>68.381189472049698</v>
      </c>
      <c r="L20" s="258">
        <v>6.6883411983887286E-4</v>
      </c>
      <c r="M20" s="257">
        <f t="shared" ref="M20:AC20" si="13">SUM(M6:M8,M15:M17)</f>
        <v>668.59048759595453</v>
      </c>
      <c r="N20" s="255">
        <f t="shared" si="13"/>
        <v>8343.4204294729461</v>
      </c>
      <c r="O20" s="254">
        <f t="shared" si="13"/>
        <v>9946.69</v>
      </c>
      <c r="P20" s="256">
        <f t="shared" si="13"/>
        <v>-1603.2695705270539</v>
      </c>
      <c r="Q20" s="255">
        <f t="shared" si="13"/>
        <v>2218.8712997626567</v>
      </c>
      <c r="R20" s="254">
        <f t="shared" si="13"/>
        <v>962.51250000000027</v>
      </c>
      <c r="S20" s="256">
        <f t="shared" si="13"/>
        <v>1256.3587997626562</v>
      </c>
      <c r="T20" s="255">
        <f t="shared" si="13"/>
        <v>38.022500000000036</v>
      </c>
      <c r="U20" s="254">
        <f t="shared" si="13"/>
        <v>105</v>
      </c>
      <c r="V20" s="256">
        <f t="shared" si="13"/>
        <v>-66.977499999999964</v>
      </c>
      <c r="W20" s="255">
        <f t="shared" si="13"/>
        <v>0</v>
      </c>
      <c r="X20" s="254">
        <f t="shared" si="13"/>
        <v>0</v>
      </c>
      <c r="Y20" s="256">
        <f t="shared" si="13"/>
        <v>0</v>
      </c>
      <c r="Z20" s="255">
        <f t="shared" si="13"/>
        <v>3918.6876249647985</v>
      </c>
      <c r="AA20" s="254">
        <f t="shared" si="13"/>
        <v>8347.6224999999995</v>
      </c>
      <c r="AB20" s="253">
        <f t="shared" si="13"/>
        <v>-4428.9348750352019</v>
      </c>
      <c r="AC20" s="252">
        <f t="shared" si="13"/>
        <v>14519.0018542004</v>
      </c>
      <c r="AD20" s="251">
        <v>0.14223092079135471</v>
      </c>
      <c r="AE20" s="250">
        <f t="shared" si="8"/>
        <v>3.3174508074785711E-2</v>
      </c>
      <c r="AF20" s="249">
        <f>SUM(AF6:AF8,AF15:AF17)</f>
        <v>19361.824999999997</v>
      </c>
      <c r="AG20" s="248">
        <v>0.18937736067961261</v>
      </c>
      <c r="AH20" s="247">
        <f t="shared" si="9"/>
        <v>2.4483180691902751E-3</v>
      </c>
      <c r="AI20" s="246">
        <f>SUM(AI6:AI8,AI15:AI17)</f>
        <v>-4842.8231457995998</v>
      </c>
    </row>
    <row r="21" spans="1:35" ht="15.75" thickTop="1" x14ac:dyDescent="0.2">
      <c r="A21" s="404" t="s">
        <v>51</v>
      </c>
      <c r="B21" s="245" t="s">
        <v>22</v>
      </c>
      <c r="C21" s="244">
        <f t="shared" si="0"/>
        <v>1</v>
      </c>
      <c r="D21" s="239">
        <v>0</v>
      </c>
      <c r="E21" s="243">
        <v>0</v>
      </c>
      <c r="F21" s="235">
        <v>0</v>
      </c>
      <c r="G21" s="242">
        <v>0</v>
      </c>
      <c r="H21" s="241">
        <f t="shared" ref="H21:H32" si="14">D21-F21</f>
        <v>0</v>
      </c>
      <c r="I21" s="239">
        <v>0</v>
      </c>
      <c r="J21" s="243">
        <v>0</v>
      </c>
      <c r="K21" s="235">
        <v>0</v>
      </c>
      <c r="L21" s="242">
        <v>0</v>
      </c>
      <c r="M21" s="241">
        <f t="shared" ref="M21:M32" si="15">I21-K21</f>
        <v>0</v>
      </c>
      <c r="N21" s="239">
        <v>544.98750000000007</v>
      </c>
      <c r="O21" s="88">
        <v>696.95916666666653</v>
      </c>
      <c r="P21" s="240">
        <f t="shared" ref="P21:P32" si="16">N21-O21</f>
        <v>-151.97166666666647</v>
      </c>
      <c r="Q21" s="239">
        <v>70.085833333333326</v>
      </c>
      <c r="R21" s="88">
        <v>101.62416666666667</v>
      </c>
      <c r="S21" s="240">
        <f t="shared" ref="S21:S32" si="17">Q21-R21</f>
        <v>-31.538333333333341</v>
      </c>
      <c r="T21" s="239">
        <v>1.8333333333333333</v>
      </c>
      <c r="U21" s="88">
        <v>4.583333333333333</v>
      </c>
      <c r="V21" s="240">
        <f t="shared" ref="V21:V32" si="18">T21-U21</f>
        <v>-2.75</v>
      </c>
      <c r="W21" s="239">
        <v>0</v>
      </c>
      <c r="X21" s="88">
        <v>0</v>
      </c>
      <c r="Y21" s="240">
        <f t="shared" ref="Y21:Y32" si="19">W21-X21</f>
        <v>0</v>
      </c>
      <c r="Z21" s="239">
        <v>49.672499999999992</v>
      </c>
      <c r="AA21" s="88">
        <v>0</v>
      </c>
      <c r="AB21" s="238">
        <f t="shared" ref="AB21:AB32" si="20">Z21-AA21</f>
        <v>49.672499999999992</v>
      </c>
      <c r="AC21" s="92">
        <v>666.57916666666677</v>
      </c>
      <c r="AD21" s="237">
        <v>6.5299370857167822E-3</v>
      </c>
      <c r="AE21" s="236">
        <f t="shared" si="8"/>
        <v>0</v>
      </c>
      <c r="AF21" s="235">
        <v>803.16666666666663</v>
      </c>
      <c r="AG21" s="234">
        <v>7.8557462180954291E-3</v>
      </c>
      <c r="AH21" s="233">
        <f t="shared" si="9"/>
        <v>0</v>
      </c>
      <c r="AI21" s="232">
        <f t="shared" ref="AI21:AI32" si="21">AC21-AF21</f>
        <v>-136.58749999999986</v>
      </c>
    </row>
    <row r="22" spans="1:35" ht="15" x14ac:dyDescent="0.2">
      <c r="A22" s="405"/>
      <c r="B22" s="217" t="s">
        <v>21</v>
      </c>
      <c r="C22" s="215">
        <f t="shared" si="0"/>
        <v>1</v>
      </c>
      <c r="D22" s="210">
        <v>0</v>
      </c>
      <c r="E22" s="214">
        <v>0</v>
      </c>
      <c r="F22" s="206">
        <v>0</v>
      </c>
      <c r="G22" s="213">
        <v>0</v>
      </c>
      <c r="H22" s="212">
        <f t="shared" si="14"/>
        <v>0</v>
      </c>
      <c r="I22" s="210">
        <v>0</v>
      </c>
      <c r="J22" s="214">
        <v>0</v>
      </c>
      <c r="K22" s="206">
        <v>0</v>
      </c>
      <c r="L22" s="213">
        <v>0</v>
      </c>
      <c r="M22" s="212">
        <f t="shared" si="15"/>
        <v>0</v>
      </c>
      <c r="N22" s="210">
        <v>889.33666666666647</v>
      </c>
      <c r="O22" s="66">
        <v>739.32</v>
      </c>
      <c r="P22" s="211">
        <f t="shared" si="16"/>
        <v>150.01666666666642</v>
      </c>
      <c r="Q22" s="210">
        <v>79.071666666666729</v>
      </c>
      <c r="R22" s="66">
        <v>77.375</v>
      </c>
      <c r="S22" s="211">
        <f t="shared" si="17"/>
        <v>1.6966666666667294</v>
      </c>
      <c r="T22" s="210">
        <v>0.16666666666666666</v>
      </c>
      <c r="U22" s="66">
        <v>0.5</v>
      </c>
      <c r="V22" s="211">
        <f t="shared" si="18"/>
        <v>-0.33333333333333337</v>
      </c>
      <c r="W22" s="210">
        <v>0</v>
      </c>
      <c r="X22" s="66">
        <v>0</v>
      </c>
      <c r="Y22" s="211">
        <f t="shared" si="19"/>
        <v>0</v>
      </c>
      <c r="Z22" s="210">
        <v>900.19083333333344</v>
      </c>
      <c r="AA22" s="66">
        <v>0</v>
      </c>
      <c r="AB22" s="209">
        <f t="shared" si="20"/>
        <v>900.19083333333344</v>
      </c>
      <c r="AC22" s="70">
        <v>1868.7658333333334</v>
      </c>
      <c r="AD22" s="208">
        <v>1.8306787745297211E-2</v>
      </c>
      <c r="AE22" s="207">
        <f t="shared" si="8"/>
        <v>0</v>
      </c>
      <c r="AF22" s="206">
        <v>817.19500000000005</v>
      </c>
      <c r="AG22" s="205">
        <v>7.9929568757374919E-3</v>
      </c>
      <c r="AH22" s="204">
        <f t="shared" si="9"/>
        <v>0</v>
      </c>
      <c r="AI22" s="203">
        <f t="shared" si="21"/>
        <v>1051.5708333333332</v>
      </c>
    </row>
    <row r="23" spans="1:35" ht="15" x14ac:dyDescent="0.2">
      <c r="A23" s="405"/>
      <c r="B23" s="231" t="s">
        <v>20</v>
      </c>
      <c r="C23" s="230">
        <f t="shared" si="0"/>
        <v>0.56563851332521464</v>
      </c>
      <c r="D23" s="225">
        <v>16.025537083333333</v>
      </c>
      <c r="E23" s="229">
        <v>1.5698922821468498E-4</v>
      </c>
      <c r="F23" s="221">
        <v>0</v>
      </c>
      <c r="G23" s="228">
        <v>0</v>
      </c>
      <c r="H23" s="227">
        <f t="shared" si="14"/>
        <v>16.025537083333333</v>
      </c>
      <c r="I23" s="225">
        <v>28.331764379204191</v>
      </c>
      <c r="J23" s="229">
        <v>2.7754338595473925E-4</v>
      </c>
      <c r="K23" s="221">
        <v>0</v>
      </c>
      <c r="L23" s="228">
        <v>0</v>
      </c>
      <c r="M23" s="227">
        <f t="shared" si="15"/>
        <v>28.331764379204191</v>
      </c>
      <c r="N23" s="225">
        <v>762.58416666666687</v>
      </c>
      <c r="O23" s="77">
        <v>1401.2241666666666</v>
      </c>
      <c r="P23" s="226">
        <f t="shared" si="16"/>
        <v>-638.63999999999976</v>
      </c>
      <c r="Q23" s="225">
        <v>343.51583333333338</v>
      </c>
      <c r="R23" s="77">
        <v>196.90250000000003</v>
      </c>
      <c r="S23" s="226">
        <f t="shared" si="17"/>
        <v>146.61333333333334</v>
      </c>
      <c r="T23" s="225">
        <v>0</v>
      </c>
      <c r="U23" s="77">
        <v>0</v>
      </c>
      <c r="V23" s="226">
        <f t="shared" si="18"/>
        <v>0</v>
      </c>
      <c r="W23" s="225">
        <v>0</v>
      </c>
      <c r="X23" s="77">
        <v>0</v>
      </c>
      <c r="Y23" s="226">
        <f t="shared" si="19"/>
        <v>0</v>
      </c>
      <c r="Z23" s="225">
        <v>333.10749999999996</v>
      </c>
      <c r="AA23" s="77">
        <v>2381.9716666666668</v>
      </c>
      <c r="AB23" s="224">
        <f t="shared" si="20"/>
        <v>-2048.8641666666667</v>
      </c>
      <c r="AC23" s="81">
        <v>1439.2075000000004</v>
      </c>
      <c r="AD23" s="223">
        <v>1.409875210365121E-2</v>
      </c>
      <c r="AE23" s="222">
        <f t="shared" si="8"/>
        <v>1.1134973298383539E-2</v>
      </c>
      <c r="AF23" s="221">
        <v>3980.0983333333334</v>
      </c>
      <c r="AG23" s="220">
        <v>3.8929208254490047E-2</v>
      </c>
      <c r="AH23" s="219">
        <f t="shared" si="9"/>
        <v>0</v>
      </c>
      <c r="AI23" s="218">
        <f t="shared" si="21"/>
        <v>-2540.8908333333329</v>
      </c>
    </row>
    <row r="24" spans="1:35" ht="15" x14ac:dyDescent="0.2">
      <c r="A24" s="405"/>
      <c r="B24" s="201" t="s">
        <v>19</v>
      </c>
      <c r="C24" s="200">
        <f t="shared" si="0"/>
        <v>0.58711176555158873</v>
      </c>
      <c r="D24" s="195">
        <v>1328.0610224166667</v>
      </c>
      <c r="E24" s="199">
        <v>1.3009939938177192E-2</v>
      </c>
      <c r="F24" s="191">
        <v>1468.8713251666666</v>
      </c>
      <c r="G24" s="198">
        <v>1.4366981146561772E-2</v>
      </c>
      <c r="H24" s="197">
        <f t="shared" si="14"/>
        <v>-140.81030274999989</v>
      </c>
      <c r="I24" s="195">
        <v>2262.0242010802826</v>
      </c>
      <c r="J24" s="199">
        <v>2.2159221977019E-2</v>
      </c>
      <c r="K24" s="191">
        <v>2571.0674704420721</v>
      </c>
      <c r="L24" s="198">
        <v>2.5147524661622941E-2</v>
      </c>
      <c r="M24" s="197">
        <f t="shared" si="15"/>
        <v>-309.0432693617895</v>
      </c>
      <c r="N24" s="195">
        <v>3996.0706887379074</v>
      </c>
      <c r="O24" s="54">
        <v>3806.4883333333328</v>
      </c>
      <c r="P24" s="196">
        <f t="shared" si="16"/>
        <v>189.58235540457463</v>
      </c>
      <c r="Q24" s="195">
        <v>932.44931126209201</v>
      </c>
      <c r="R24" s="54">
        <v>474.00666666666666</v>
      </c>
      <c r="S24" s="196">
        <f t="shared" si="17"/>
        <v>458.44264459542535</v>
      </c>
      <c r="T24" s="195">
        <v>351.73083333333335</v>
      </c>
      <c r="U24" s="54">
        <v>713.95916666666653</v>
      </c>
      <c r="V24" s="196">
        <f t="shared" si="18"/>
        <v>-362.22833333333318</v>
      </c>
      <c r="W24" s="195">
        <v>371.58333333333331</v>
      </c>
      <c r="X24" s="54">
        <v>1021</v>
      </c>
      <c r="Y24" s="196">
        <f t="shared" si="19"/>
        <v>-649.41666666666674</v>
      </c>
      <c r="Z24" s="195">
        <v>430.36833333333328</v>
      </c>
      <c r="AA24" s="54">
        <v>268.37499999999994</v>
      </c>
      <c r="AB24" s="194">
        <f t="shared" si="20"/>
        <v>161.99333333333334</v>
      </c>
      <c r="AC24" s="58">
        <v>6082.2024999999985</v>
      </c>
      <c r="AD24" s="193">
        <v>5.9582419693968804E-2</v>
      </c>
      <c r="AE24" s="192">
        <f t="shared" si="8"/>
        <v>0.21835199048645076</v>
      </c>
      <c r="AF24" s="191">
        <v>6283.8291666666655</v>
      </c>
      <c r="AG24" s="190">
        <v>6.146192223847198E-2</v>
      </c>
      <c r="AH24" s="189">
        <f t="shared" si="9"/>
        <v>0.23375417857609382</v>
      </c>
      <c r="AI24" s="188">
        <f t="shared" si="21"/>
        <v>-201.62666666666701</v>
      </c>
    </row>
    <row r="25" spans="1:35" ht="15" x14ac:dyDescent="0.2">
      <c r="A25" s="405"/>
      <c r="B25" s="217" t="s">
        <v>18</v>
      </c>
      <c r="C25" s="215">
        <f t="shared" si="0"/>
        <v>0.59951904433425851</v>
      </c>
      <c r="D25" s="210">
        <v>5537.5462923333325</v>
      </c>
      <c r="E25" s="214">
        <v>5.4246863248072645E-2</v>
      </c>
      <c r="F25" s="206">
        <v>5764.913360333333</v>
      </c>
      <c r="G25" s="213">
        <v>5.6386424147856065E-2</v>
      </c>
      <c r="H25" s="212">
        <f t="shared" si="14"/>
        <v>-227.36706800000047</v>
      </c>
      <c r="I25" s="210">
        <v>9236.6478507493484</v>
      </c>
      <c r="J25" s="214">
        <v>9.048397004353978E-2</v>
      </c>
      <c r="K25" s="206">
        <v>9687.8966531245442</v>
      </c>
      <c r="L25" s="213">
        <v>9.4756992107178889E-2</v>
      </c>
      <c r="M25" s="212">
        <f t="shared" si="15"/>
        <v>-451.24880237519574</v>
      </c>
      <c r="N25" s="210">
        <v>20908.134315245803</v>
      </c>
      <c r="O25" s="66">
        <v>14555.883348462199</v>
      </c>
      <c r="P25" s="211">
        <f t="shared" si="16"/>
        <v>6352.2509667836039</v>
      </c>
      <c r="Q25" s="210">
        <v>2548.1551784183698</v>
      </c>
      <c r="R25" s="66">
        <v>1633.0691515377996</v>
      </c>
      <c r="S25" s="211">
        <f t="shared" si="17"/>
        <v>915.08602688057022</v>
      </c>
      <c r="T25" s="210">
        <v>634.09083333333308</v>
      </c>
      <c r="U25" s="66">
        <v>1141.1933333333332</v>
      </c>
      <c r="V25" s="211">
        <f t="shared" si="18"/>
        <v>-507.10250000000008</v>
      </c>
      <c r="W25" s="210">
        <v>1428.1083333333333</v>
      </c>
      <c r="X25" s="66">
        <v>1830</v>
      </c>
      <c r="Y25" s="211">
        <f t="shared" si="19"/>
        <v>-401.89166666666665</v>
      </c>
      <c r="Z25" s="210">
        <v>865.4766666666668</v>
      </c>
      <c r="AA25" s="66">
        <v>8.4666666666666597</v>
      </c>
      <c r="AB25" s="209">
        <f t="shared" si="20"/>
        <v>857.0100000000001</v>
      </c>
      <c r="AC25" s="70">
        <v>26383.965326997502</v>
      </c>
      <c r="AD25" s="208">
        <v>0.25846237367208447</v>
      </c>
      <c r="AE25" s="207">
        <f t="shared" si="8"/>
        <v>0.20988301886020957</v>
      </c>
      <c r="AF25" s="206">
        <v>19168.612499999999</v>
      </c>
      <c r="AG25" s="205">
        <v>0.1874875556999524</v>
      </c>
      <c r="AH25" s="204">
        <f t="shared" si="9"/>
        <v>0.30074755595029806</v>
      </c>
      <c r="AI25" s="203">
        <f t="shared" si="21"/>
        <v>7215.3528269975031</v>
      </c>
    </row>
    <row r="26" spans="1:35" ht="15" x14ac:dyDescent="0.2">
      <c r="A26" s="405"/>
      <c r="B26" s="217" t="s">
        <v>17</v>
      </c>
      <c r="C26" s="215">
        <f t="shared" si="0"/>
        <v>0.65372845447786621</v>
      </c>
      <c r="D26" s="210">
        <v>12089.037740333333</v>
      </c>
      <c r="E26" s="214">
        <v>0.11842652728855527</v>
      </c>
      <c r="F26" s="206">
        <v>11971.425785166668</v>
      </c>
      <c r="G26" s="213">
        <v>0.11709211392865719</v>
      </c>
      <c r="H26" s="212">
        <f t="shared" si="14"/>
        <v>117.61195516666521</v>
      </c>
      <c r="I26" s="210">
        <v>18492.445383900053</v>
      </c>
      <c r="J26" s="214">
        <v>0.18115553404072443</v>
      </c>
      <c r="K26" s="206">
        <v>18401.047881026181</v>
      </c>
      <c r="L26" s="213">
        <v>0.17998003191578876</v>
      </c>
      <c r="M26" s="212">
        <f t="shared" si="15"/>
        <v>91.397502873871417</v>
      </c>
      <c r="N26" s="210">
        <v>33434.501388910132</v>
      </c>
      <c r="O26" s="66">
        <v>27982.789095413103</v>
      </c>
      <c r="P26" s="211">
        <f t="shared" si="16"/>
        <v>5451.7122934970284</v>
      </c>
      <c r="Q26" s="210">
        <v>3759.4906944398858</v>
      </c>
      <c r="R26" s="66">
        <v>2988.4600712535616</v>
      </c>
      <c r="S26" s="211">
        <f t="shared" si="17"/>
        <v>771.03062318632419</v>
      </c>
      <c r="T26" s="210">
        <v>3582.5108333333342</v>
      </c>
      <c r="U26" s="66">
        <v>2046.5074999999997</v>
      </c>
      <c r="V26" s="211">
        <f t="shared" si="18"/>
        <v>1536.0033333333345</v>
      </c>
      <c r="W26" s="210">
        <v>3379.9166666666665</v>
      </c>
      <c r="X26" s="66">
        <v>4129</v>
      </c>
      <c r="Y26" s="211">
        <f t="shared" si="19"/>
        <v>-749.08333333333348</v>
      </c>
      <c r="Z26" s="210">
        <v>722.94666666666637</v>
      </c>
      <c r="AA26" s="66">
        <v>49.669999999999995</v>
      </c>
      <c r="AB26" s="209">
        <f t="shared" si="20"/>
        <v>673.27666666666642</v>
      </c>
      <c r="AC26" s="70">
        <v>44879.366250016676</v>
      </c>
      <c r="AD26" s="208">
        <v>0.43964686073964704</v>
      </c>
      <c r="AE26" s="207">
        <f t="shared" si="8"/>
        <v>0.26936738974848695</v>
      </c>
      <c r="AF26" s="206">
        <v>37196.426666666666</v>
      </c>
      <c r="AG26" s="205">
        <v>0.36381700117866445</v>
      </c>
      <c r="AH26" s="204">
        <f t="shared" si="9"/>
        <v>0.32184343653350933</v>
      </c>
      <c r="AI26" s="203">
        <f t="shared" si="21"/>
        <v>7682.9395833500093</v>
      </c>
    </row>
    <row r="27" spans="1:35" ht="15" x14ac:dyDescent="0.2">
      <c r="A27" s="405"/>
      <c r="B27" s="217" t="s">
        <v>16</v>
      </c>
      <c r="C27" s="215">
        <f t="shared" si="0"/>
        <v>0.64880593692604316</v>
      </c>
      <c r="D27" s="210">
        <v>24481.137354249997</v>
      </c>
      <c r="E27" s="214">
        <v>0.2398219066903183</v>
      </c>
      <c r="F27" s="206">
        <v>25113.751933583339</v>
      </c>
      <c r="G27" s="213">
        <v>0.24563676502315929</v>
      </c>
      <c r="H27" s="212">
        <f t="shared" si="14"/>
        <v>-632.61457933334168</v>
      </c>
      <c r="I27" s="210">
        <v>37732.603789414126</v>
      </c>
      <c r="J27" s="214">
        <v>0.3696358079375211</v>
      </c>
      <c r="K27" s="206">
        <v>38490.608037607533</v>
      </c>
      <c r="L27" s="213">
        <v>0.37647534574429831</v>
      </c>
      <c r="M27" s="212">
        <f t="shared" si="15"/>
        <v>-758.00424819340697</v>
      </c>
      <c r="N27" s="210">
        <v>25337.39132945177</v>
      </c>
      <c r="O27" s="66">
        <v>22032.582741902388</v>
      </c>
      <c r="P27" s="211">
        <f t="shared" si="16"/>
        <v>3304.8085875493816</v>
      </c>
      <c r="Q27" s="210">
        <v>5109.2105746716861</v>
      </c>
      <c r="R27" s="66">
        <v>5787.0756117319615</v>
      </c>
      <c r="S27" s="211">
        <f t="shared" si="17"/>
        <v>-677.86503706027543</v>
      </c>
      <c r="T27" s="210">
        <v>2080.1725000000001</v>
      </c>
      <c r="U27" s="66">
        <v>1876.2066666666669</v>
      </c>
      <c r="V27" s="211">
        <f t="shared" si="18"/>
        <v>203.96583333333319</v>
      </c>
      <c r="W27" s="210">
        <v>7207.3808333333336</v>
      </c>
      <c r="X27" s="66">
        <v>6353.7874999999995</v>
      </c>
      <c r="Y27" s="211">
        <f t="shared" si="19"/>
        <v>853.59333333333416</v>
      </c>
      <c r="Z27" s="210">
        <v>7775.2875000000022</v>
      </c>
      <c r="AA27" s="66">
        <v>5115.8064999995231</v>
      </c>
      <c r="AB27" s="209">
        <f t="shared" si="20"/>
        <v>2659.4810000004791</v>
      </c>
      <c r="AC27" s="70">
        <v>47509.442737456789</v>
      </c>
      <c r="AD27" s="208">
        <v>0.46541159335121268</v>
      </c>
      <c r="AE27" s="207">
        <f t="shared" si="8"/>
        <v>0.51528992856295686</v>
      </c>
      <c r="AF27" s="206">
        <v>41165.459020300543</v>
      </c>
      <c r="AG27" s="205">
        <v>0.4026379734570098</v>
      </c>
      <c r="AH27" s="204">
        <f t="shared" si="9"/>
        <v>0.61006855094701151</v>
      </c>
      <c r="AI27" s="203">
        <f t="shared" si="21"/>
        <v>6343.9837171562467</v>
      </c>
    </row>
    <row r="28" spans="1:35" ht="15" x14ac:dyDescent="0.2">
      <c r="A28" s="405"/>
      <c r="B28" s="217" t="s">
        <v>15</v>
      </c>
      <c r="C28" s="215">
        <f t="shared" si="0"/>
        <v>0.69408148807979786</v>
      </c>
      <c r="D28" s="210">
        <v>20611.985366083336</v>
      </c>
      <c r="E28" s="214">
        <v>0.20191895334098475</v>
      </c>
      <c r="F28" s="206">
        <v>20562.39884041667</v>
      </c>
      <c r="G28" s="213">
        <v>0.20112013312999349</v>
      </c>
      <c r="H28" s="212">
        <f t="shared" si="14"/>
        <v>49.586525666665693</v>
      </c>
      <c r="I28" s="210">
        <v>29696.780162091858</v>
      </c>
      <c r="J28" s="214">
        <v>0.29091534179884415</v>
      </c>
      <c r="K28" s="206">
        <v>29481.649734546019</v>
      </c>
      <c r="L28" s="213">
        <v>0.28835902685873505</v>
      </c>
      <c r="M28" s="212">
        <f t="shared" si="15"/>
        <v>215.13042754583876</v>
      </c>
      <c r="N28" s="210">
        <v>7022.4564219175109</v>
      </c>
      <c r="O28" s="66">
        <v>7672.4542551850218</v>
      </c>
      <c r="P28" s="211">
        <f t="shared" si="16"/>
        <v>-649.99783326751094</v>
      </c>
      <c r="Q28" s="210">
        <v>5624.1456653604791</v>
      </c>
      <c r="R28" s="66">
        <v>5068.4738452285737</v>
      </c>
      <c r="S28" s="211">
        <f t="shared" si="17"/>
        <v>555.67182013190541</v>
      </c>
      <c r="T28" s="210">
        <v>99.165000000000006</v>
      </c>
      <c r="U28" s="66">
        <v>253.39583333333337</v>
      </c>
      <c r="V28" s="211">
        <f t="shared" si="18"/>
        <v>-154.23083333333335</v>
      </c>
      <c r="W28" s="210">
        <v>5056.336666666667</v>
      </c>
      <c r="X28" s="66">
        <v>7763.9699999999984</v>
      </c>
      <c r="Y28" s="211">
        <f t="shared" si="19"/>
        <v>-2707.6333333333314</v>
      </c>
      <c r="Z28" s="210">
        <v>18734.743359730001</v>
      </c>
      <c r="AA28" s="66">
        <v>7524.7740144813324</v>
      </c>
      <c r="AB28" s="209">
        <f t="shared" si="20"/>
        <v>11209.969345248668</v>
      </c>
      <c r="AC28" s="70">
        <v>36536.847113674659</v>
      </c>
      <c r="AD28" s="208">
        <v>0.35792194669962679</v>
      </c>
      <c r="AE28" s="207">
        <f t="shared" si="8"/>
        <v>0.56414242044352203</v>
      </c>
      <c r="AF28" s="206">
        <v>28283.067948228261</v>
      </c>
      <c r="AG28" s="205">
        <v>0.27663573862265645</v>
      </c>
      <c r="AH28" s="204">
        <f t="shared" si="9"/>
        <v>0.72702151259035397</v>
      </c>
      <c r="AI28" s="203">
        <f t="shared" si="21"/>
        <v>8253.7791654463981</v>
      </c>
    </row>
    <row r="29" spans="1:35" ht="15" x14ac:dyDescent="0.2">
      <c r="A29" s="405"/>
      <c r="B29" s="216" t="s">
        <v>14</v>
      </c>
      <c r="C29" s="215">
        <f t="shared" si="0"/>
        <v>0.69556181389205574</v>
      </c>
      <c r="D29" s="210">
        <v>8680.125549583332</v>
      </c>
      <c r="E29" s="214">
        <v>8.5032171074806512E-2</v>
      </c>
      <c r="F29" s="206">
        <v>7757.8874542500007</v>
      </c>
      <c r="G29" s="213">
        <v>7.5879636890393551E-2</v>
      </c>
      <c r="H29" s="212">
        <f t="shared" si="14"/>
        <v>922.23809533333133</v>
      </c>
      <c r="I29" s="210">
        <v>12479.301445565558</v>
      </c>
      <c r="J29" s="214">
        <v>0.12224962523316822</v>
      </c>
      <c r="K29" s="206">
        <v>11103.335721915335</v>
      </c>
      <c r="L29" s="213">
        <v>0.10860135414693539</v>
      </c>
      <c r="M29" s="212">
        <f t="shared" si="15"/>
        <v>1375.9657236502226</v>
      </c>
      <c r="N29" s="210">
        <v>4268.2126888042922</v>
      </c>
      <c r="O29" s="66">
        <v>3692.9406983559898</v>
      </c>
      <c r="P29" s="211">
        <f t="shared" si="16"/>
        <v>575.2719904483024</v>
      </c>
      <c r="Q29" s="210">
        <v>3280.1356762003215</v>
      </c>
      <c r="R29" s="66">
        <v>2473.2511808791255</v>
      </c>
      <c r="S29" s="211">
        <f t="shared" si="17"/>
        <v>806.88449532119603</v>
      </c>
      <c r="T29" s="210">
        <v>55.014999999999993</v>
      </c>
      <c r="U29" s="66">
        <v>188.84083333333334</v>
      </c>
      <c r="V29" s="211">
        <f t="shared" si="18"/>
        <v>-133.82583333333335</v>
      </c>
      <c r="W29" s="210">
        <v>5119.0599999999995</v>
      </c>
      <c r="X29" s="66">
        <v>5785.9008333333331</v>
      </c>
      <c r="Y29" s="211">
        <f t="shared" si="19"/>
        <v>-666.84083333333365</v>
      </c>
      <c r="Z29" s="210">
        <v>6576.7096461220854</v>
      </c>
      <c r="AA29" s="66">
        <v>7572.5557632675491</v>
      </c>
      <c r="AB29" s="209">
        <f t="shared" si="20"/>
        <v>-995.84611714546372</v>
      </c>
      <c r="AC29" s="70">
        <v>19299.133011126698</v>
      </c>
      <c r="AD29" s="208">
        <v>0.18905800041986093</v>
      </c>
      <c r="AE29" s="207">
        <f t="shared" si="8"/>
        <v>0.44976764213080989</v>
      </c>
      <c r="AF29" s="206">
        <v>19713.48930916933</v>
      </c>
      <c r="AG29" s="205">
        <v>0.19281697748824028</v>
      </c>
      <c r="AH29" s="204">
        <f t="shared" si="9"/>
        <v>0.39353192793939207</v>
      </c>
      <c r="AI29" s="203">
        <f t="shared" si="21"/>
        <v>-414.35629804263226</v>
      </c>
    </row>
    <row r="30" spans="1:35" ht="15" x14ac:dyDescent="0.2">
      <c r="A30" s="405"/>
      <c r="B30" s="202" t="s">
        <v>13</v>
      </c>
      <c r="C30" s="158">
        <f t="shared" si="0"/>
        <v>0.65490196205467233</v>
      </c>
      <c r="D30" s="153">
        <v>815.67788600000006</v>
      </c>
      <c r="E30" s="157">
        <v>7.9905366746242431E-3</v>
      </c>
      <c r="F30" s="149">
        <v>76.783469166666677</v>
      </c>
      <c r="G30" s="156">
        <v>7.5101653561106718E-4</v>
      </c>
      <c r="H30" s="155">
        <f t="shared" si="14"/>
        <v>738.89441683333337</v>
      </c>
      <c r="I30" s="153">
        <v>1245.4961708175581</v>
      </c>
      <c r="J30" s="157">
        <v>1.2201118850758886E-2</v>
      </c>
      <c r="K30" s="149">
        <v>110.75803652518978</v>
      </c>
      <c r="L30" s="156">
        <v>1.0833206389995042E-3</v>
      </c>
      <c r="M30" s="155">
        <f t="shared" si="15"/>
        <v>1134.7381342923684</v>
      </c>
      <c r="N30" s="153">
        <v>2386.7317904207453</v>
      </c>
      <c r="O30" s="21">
        <v>2138.9091666666668</v>
      </c>
      <c r="P30" s="154">
        <f t="shared" si="16"/>
        <v>247.82262375407845</v>
      </c>
      <c r="Q30" s="153">
        <v>1116.4202672715217</v>
      </c>
      <c r="R30" s="21">
        <v>251.25358618695236</v>
      </c>
      <c r="S30" s="154">
        <f t="shared" si="17"/>
        <v>865.16668108456929</v>
      </c>
      <c r="T30" s="153">
        <v>28.156666666666677</v>
      </c>
      <c r="U30" s="21">
        <v>53.916666666666664</v>
      </c>
      <c r="V30" s="154">
        <f t="shared" si="18"/>
        <v>-25.759999999999987</v>
      </c>
      <c r="W30" s="153">
        <v>1270.4166666666667</v>
      </c>
      <c r="X30" s="21">
        <v>9.0983333333333345</v>
      </c>
      <c r="Y30" s="154">
        <f t="shared" si="19"/>
        <v>1261.3183333333334</v>
      </c>
      <c r="Z30" s="153">
        <v>1425.7583333333334</v>
      </c>
      <c r="AA30" s="21">
        <v>5000</v>
      </c>
      <c r="AB30" s="152">
        <f t="shared" si="20"/>
        <v>-3574.2416666666668</v>
      </c>
      <c r="AC30" s="25">
        <v>6227.4837243589336</v>
      </c>
      <c r="AD30" s="151">
        <v>6.1005622371519859E-2</v>
      </c>
      <c r="AE30" s="150">
        <f t="shared" si="8"/>
        <v>0.13098033204156903</v>
      </c>
      <c r="AF30" s="149">
        <v>7453.1777528536186</v>
      </c>
      <c r="AG30" s="148">
        <v>7.2899281524929832E-2</v>
      </c>
      <c r="AH30" s="147">
        <f t="shared" si="9"/>
        <v>1.0302111624436755E-2</v>
      </c>
      <c r="AI30" s="146">
        <f t="shared" si="21"/>
        <v>-1225.694028494685</v>
      </c>
    </row>
    <row r="31" spans="1:35" ht="15" x14ac:dyDescent="0.2">
      <c r="A31" s="405"/>
      <c r="B31" s="201" t="s">
        <v>12</v>
      </c>
      <c r="C31" s="200">
        <f t="shared" si="0"/>
        <v>1</v>
      </c>
      <c r="D31" s="195">
        <v>0</v>
      </c>
      <c r="E31" s="199">
        <v>0</v>
      </c>
      <c r="F31" s="191">
        <v>0</v>
      </c>
      <c r="G31" s="198">
        <v>0</v>
      </c>
      <c r="H31" s="197">
        <f t="shared" si="14"/>
        <v>0</v>
      </c>
      <c r="I31" s="195">
        <v>0</v>
      </c>
      <c r="J31" s="199">
        <v>0</v>
      </c>
      <c r="K31" s="191">
        <v>0</v>
      </c>
      <c r="L31" s="198">
        <v>0</v>
      </c>
      <c r="M31" s="197">
        <f t="shared" si="15"/>
        <v>0</v>
      </c>
      <c r="N31" s="195">
        <v>1678.5441666666668</v>
      </c>
      <c r="O31" s="54">
        <v>1958.9875</v>
      </c>
      <c r="P31" s="196">
        <f t="shared" si="16"/>
        <v>-280.44333333333316</v>
      </c>
      <c r="Q31" s="195">
        <v>662.37325408073127</v>
      </c>
      <c r="R31" s="54">
        <v>169.46416666666667</v>
      </c>
      <c r="S31" s="196">
        <f t="shared" si="17"/>
        <v>492.90908741406463</v>
      </c>
      <c r="T31" s="195">
        <v>18.24666666666667</v>
      </c>
      <c r="U31" s="54">
        <v>23.166666666666668</v>
      </c>
      <c r="V31" s="196">
        <f t="shared" si="18"/>
        <v>-4.9199999999999982</v>
      </c>
      <c r="W31" s="195">
        <v>0</v>
      </c>
      <c r="X31" s="54">
        <v>0</v>
      </c>
      <c r="Y31" s="196">
        <f t="shared" si="19"/>
        <v>0</v>
      </c>
      <c r="Z31" s="195">
        <v>1032.7542072795002</v>
      </c>
      <c r="AA31" s="54">
        <v>185.38583333333335</v>
      </c>
      <c r="AB31" s="194">
        <f t="shared" si="20"/>
        <v>847.3683739461668</v>
      </c>
      <c r="AC31" s="58">
        <v>3391.9182946935653</v>
      </c>
      <c r="AD31" s="193">
        <v>3.3227880755710287E-2</v>
      </c>
      <c r="AE31" s="192">
        <f t="shared" si="8"/>
        <v>0</v>
      </c>
      <c r="AF31" s="191">
        <v>2337.0041666666666</v>
      </c>
      <c r="AG31" s="190">
        <v>2.2858159340898437E-2</v>
      </c>
      <c r="AH31" s="189">
        <f t="shared" si="9"/>
        <v>0</v>
      </c>
      <c r="AI31" s="188">
        <f t="shared" si="21"/>
        <v>1054.9141280268987</v>
      </c>
    </row>
    <row r="32" spans="1:35" ht="15.75" thickBot="1" x14ac:dyDescent="0.25">
      <c r="A32" s="405"/>
      <c r="B32" s="187" t="s">
        <v>11</v>
      </c>
      <c r="C32" s="186">
        <f t="shared" si="0"/>
        <v>1</v>
      </c>
      <c r="D32" s="181">
        <v>0</v>
      </c>
      <c r="E32" s="185">
        <v>0</v>
      </c>
      <c r="F32" s="177">
        <v>0</v>
      </c>
      <c r="G32" s="184">
        <v>0</v>
      </c>
      <c r="H32" s="183">
        <f t="shared" si="14"/>
        <v>0</v>
      </c>
      <c r="I32" s="181">
        <v>0</v>
      </c>
      <c r="J32" s="185">
        <v>0</v>
      </c>
      <c r="K32" s="177">
        <v>0</v>
      </c>
      <c r="L32" s="184">
        <v>0</v>
      </c>
      <c r="M32" s="183">
        <f t="shared" si="15"/>
        <v>0</v>
      </c>
      <c r="N32" s="181">
        <v>648.21083333333343</v>
      </c>
      <c r="O32" s="43">
        <v>1368.9858333333334</v>
      </c>
      <c r="P32" s="182">
        <f t="shared" si="16"/>
        <v>-720.77499999999998</v>
      </c>
      <c r="Q32" s="181">
        <v>102.32666666666665</v>
      </c>
      <c r="R32" s="43">
        <v>148.53166666666672</v>
      </c>
      <c r="S32" s="182">
        <f t="shared" si="17"/>
        <v>-46.205000000000069</v>
      </c>
      <c r="T32" s="181">
        <v>9.7366666666666664</v>
      </c>
      <c r="U32" s="43">
        <v>14.083333333333334</v>
      </c>
      <c r="V32" s="182">
        <f t="shared" si="18"/>
        <v>-4.3466666666666676</v>
      </c>
      <c r="W32" s="181">
        <v>0</v>
      </c>
      <c r="X32" s="43">
        <v>0</v>
      </c>
      <c r="Y32" s="182">
        <f t="shared" si="19"/>
        <v>0</v>
      </c>
      <c r="Z32" s="181">
        <v>194.21583333333334</v>
      </c>
      <c r="AA32" s="43">
        <v>34.579166666666652</v>
      </c>
      <c r="AB32" s="180">
        <f t="shared" si="20"/>
        <v>159.63666666666668</v>
      </c>
      <c r="AC32" s="47">
        <v>954.49000000000012</v>
      </c>
      <c r="AD32" s="179">
        <v>9.3503667090492799E-3</v>
      </c>
      <c r="AE32" s="178">
        <f t="shared" si="8"/>
        <v>0</v>
      </c>
      <c r="AF32" s="177">
        <v>1566.18</v>
      </c>
      <c r="AG32" s="176">
        <v>1.5318754030118323E-2</v>
      </c>
      <c r="AH32" s="175">
        <f t="shared" si="9"/>
        <v>0</v>
      </c>
      <c r="AI32" s="174">
        <f t="shared" si="21"/>
        <v>-611.68999999999994</v>
      </c>
    </row>
    <row r="33" spans="1:35" ht="15" x14ac:dyDescent="0.2">
      <c r="A33" s="405"/>
      <c r="B33" s="173" t="s">
        <v>10</v>
      </c>
      <c r="C33" s="172">
        <f t="shared" si="0"/>
        <v>0.6616640676384018</v>
      </c>
      <c r="D33" s="167">
        <f>SUM(D21:D32)</f>
        <v>73559.596748083335</v>
      </c>
      <c r="E33" s="171">
        <v>0.72060388748375359</v>
      </c>
      <c r="F33" s="163">
        <f>SUM(F21:F32)</f>
        <v>72716.032168083344</v>
      </c>
      <c r="G33" s="170">
        <v>0.71123307080223241</v>
      </c>
      <c r="H33" s="169">
        <f>SUM(H21:H32)</f>
        <v>843.5645799999869</v>
      </c>
      <c r="I33" s="167">
        <f>SUM(I21:I32)</f>
        <v>111173.63076799799</v>
      </c>
      <c r="J33" s="171">
        <v>1.0890781632675304</v>
      </c>
      <c r="K33" s="163">
        <f>SUM(K21:K32)</f>
        <v>109846.36353518689</v>
      </c>
      <c r="L33" s="170">
        <v>1.074403596073559</v>
      </c>
      <c r="M33" s="169">
        <f t="shared" ref="M33:AC33" si="22">SUM(M21:M32)</f>
        <v>1327.2672328111132</v>
      </c>
      <c r="N33" s="167">
        <f t="shared" si="22"/>
        <v>101877.1619568215</v>
      </c>
      <c r="O33" s="32">
        <f t="shared" si="22"/>
        <v>88047.524305985367</v>
      </c>
      <c r="P33" s="168">
        <f t="shared" si="22"/>
        <v>13829.637650836126</v>
      </c>
      <c r="Q33" s="167">
        <f t="shared" si="22"/>
        <v>23627.380621705091</v>
      </c>
      <c r="R33" s="32">
        <f t="shared" si="22"/>
        <v>19369.487613484638</v>
      </c>
      <c r="S33" s="168">
        <f t="shared" si="22"/>
        <v>4257.893008220447</v>
      </c>
      <c r="T33" s="167">
        <f t="shared" si="22"/>
        <v>6860.8250000000016</v>
      </c>
      <c r="U33" s="32">
        <f t="shared" si="22"/>
        <v>6316.3533333333335</v>
      </c>
      <c r="V33" s="168">
        <f t="shared" si="22"/>
        <v>544.47166666666772</v>
      </c>
      <c r="W33" s="167">
        <f t="shared" si="22"/>
        <v>23832.802500000002</v>
      </c>
      <c r="X33" s="32">
        <f t="shared" si="22"/>
        <v>26892.756666666661</v>
      </c>
      <c r="Y33" s="168">
        <f t="shared" si="22"/>
        <v>-3059.9541666666637</v>
      </c>
      <c r="Z33" s="167">
        <f t="shared" si="22"/>
        <v>39041.23137979825</v>
      </c>
      <c r="AA33" s="32">
        <f t="shared" si="22"/>
        <v>28141.584611081737</v>
      </c>
      <c r="AB33" s="166">
        <f t="shared" si="22"/>
        <v>10899.646768716517</v>
      </c>
      <c r="AC33" s="36">
        <f t="shared" si="22"/>
        <v>195239.40145832481</v>
      </c>
      <c r="AD33" s="165">
        <v>1.9126025413473451</v>
      </c>
      <c r="AE33" s="164">
        <f t="shared" si="8"/>
        <v>0.37676614555584537</v>
      </c>
      <c r="AF33" s="163">
        <f>SUM(AF21:AF32)</f>
        <v>168767.70653055175</v>
      </c>
      <c r="AG33" s="162">
        <v>1.6507112749292649</v>
      </c>
      <c r="AH33" s="161">
        <f t="shared" si="9"/>
        <v>0.43086461067076048</v>
      </c>
      <c r="AI33" s="160">
        <f>SUM(AI21:AI32)</f>
        <v>26471.694927773075</v>
      </c>
    </row>
    <row r="34" spans="1:35" ht="15" x14ac:dyDescent="0.2">
      <c r="A34" s="405"/>
      <c r="B34" s="159" t="s">
        <v>9</v>
      </c>
      <c r="C34" s="158">
        <f t="shared" si="0"/>
        <v>0.66176545772012307</v>
      </c>
      <c r="D34" s="153">
        <f>SUM(D24:D29)</f>
        <v>72727.893324999997</v>
      </c>
      <c r="E34" s="157">
        <v>0.71245636158091463</v>
      </c>
      <c r="F34" s="149">
        <f>SUM(F24:F29)</f>
        <v>72639.248698916679</v>
      </c>
      <c r="G34" s="156">
        <v>0.71048205426662137</v>
      </c>
      <c r="H34" s="155">
        <f>SUM(H24:H29)</f>
        <v>88.64462608332019</v>
      </c>
      <c r="I34" s="153">
        <f>SUM(I24:I29)</f>
        <v>109899.80283280124</v>
      </c>
      <c r="J34" s="157">
        <v>1.0765995010308169</v>
      </c>
      <c r="K34" s="149">
        <f>SUM(K24:K29)</f>
        <v>109735.60549866169</v>
      </c>
      <c r="L34" s="156">
        <v>1.0733202754345594</v>
      </c>
      <c r="M34" s="155">
        <f t="shared" ref="M34:AC34" si="23">SUM(M24:M29)</f>
        <v>164.19733413954054</v>
      </c>
      <c r="N34" s="153">
        <f t="shared" si="23"/>
        <v>94966.766833067421</v>
      </c>
      <c r="O34" s="21">
        <f t="shared" si="23"/>
        <v>79743.138472652034</v>
      </c>
      <c r="P34" s="154">
        <f t="shared" si="23"/>
        <v>15223.62836041538</v>
      </c>
      <c r="Q34" s="153">
        <f t="shared" si="23"/>
        <v>21253.587100352837</v>
      </c>
      <c r="R34" s="21">
        <f t="shared" si="23"/>
        <v>18424.336527297688</v>
      </c>
      <c r="S34" s="154">
        <f t="shared" si="23"/>
        <v>2829.2505730551457</v>
      </c>
      <c r="T34" s="153">
        <f t="shared" si="23"/>
        <v>6802.6850000000013</v>
      </c>
      <c r="U34" s="21">
        <f t="shared" si="23"/>
        <v>6220.1033333333335</v>
      </c>
      <c r="V34" s="154">
        <f t="shared" si="23"/>
        <v>582.58166666666784</v>
      </c>
      <c r="W34" s="153">
        <f t="shared" si="23"/>
        <v>22562.385833333334</v>
      </c>
      <c r="X34" s="21">
        <f t="shared" si="23"/>
        <v>26883.658333333329</v>
      </c>
      <c r="Y34" s="154">
        <f t="shared" si="23"/>
        <v>-4321.2724999999973</v>
      </c>
      <c r="Z34" s="153">
        <f t="shared" si="23"/>
        <v>35105.532172518753</v>
      </c>
      <c r="AA34" s="21">
        <f t="shared" si="23"/>
        <v>20539.647944415072</v>
      </c>
      <c r="AB34" s="152">
        <f t="shared" si="23"/>
        <v>14565.884228103683</v>
      </c>
      <c r="AC34" s="25">
        <f t="shared" si="23"/>
        <v>180690.95693927232</v>
      </c>
      <c r="AD34" s="151">
        <v>1.7700831945764006</v>
      </c>
      <c r="AE34" s="150">
        <f t="shared" si="8"/>
        <v>0.40249879992302445</v>
      </c>
      <c r="AF34" s="149">
        <f>SUM(AF24:AF29)</f>
        <v>151810.88461103148</v>
      </c>
      <c r="AG34" s="148">
        <v>1.4848571686849954</v>
      </c>
      <c r="AH34" s="147">
        <f t="shared" si="9"/>
        <v>0.47848511577435521</v>
      </c>
      <c r="AI34" s="146">
        <f>SUM(AI24:AI29)</f>
        <v>28880.072328240858</v>
      </c>
    </row>
    <row r="35" spans="1:35" ht="15.75" thickBot="1" x14ac:dyDescent="0.25">
      <c r="A35" s="406"/>
      <c r="B35" s="261" t="s">
        <v>8</v>
      </c>
      <c r="C35" s="260">
        <f t="shared" si="0"/>
        <v>0.65291661464062956</v>
      </c>
      <c r="D35" s="255">
        <f>SUM(D21:D23,D30:D32)</f>
        <v>831.7034230833334</v>
      </c>
      <c r="E35" s="259">
        <v>8.1475259028389278E-3</v>
      </c>
      <c r="F35" s="249">
        <f>SUM(F21:F23,F30:F32)</f>
        <v>76.783469166666677</v>
      </c>
      <c r="G35" s="258">
        <v>7.5101653561106718E-4</v>
      </c>
      <c r="H35" s="257">
        <f>SUM(H21:H23,H30:H32)</f>
        <v>754.91995391666671</v>
      </c>
      <c r="I35" s="255">
        <f>SUM(I21:I23,I30:I32)</f>
        <v>1273.8279351967624</v>
      </c>
      <c r="J35" s="259">
        <v>1.2478662236713626E-2</v>
      </c>
      <c r="K35" s="249">
        <f>SUM(K21:K23,K30:K32)</f>
        <v>110.75803652518978</v>
      </c>
      <c r="L35" s="258">
        <v>1.0833206389995042E-3</v>
      </c>
      <c r="M35" s="257">
        <f t="shared" ref="M35:AC35" si="24">SUM(M21:M23,M30:M32)</f>
        <v>1163.0698986715727</v>
      </c>
      <c r="N35" s="255">
        <f t="shared" si="24"/>
        <v>6910.3951237540787</v>
      </c>
      <c r="O35" s="254">
        <f t="shared" si="24"/>
        <v>8304.3858333333337</v>
      </c>
      <c r="P35" s="256">
        <f t="shared" si="24"/>
        <v>-1393.9907095792546</v>
      </c>
      <c r="Q35" s="255">
        <f t="shared" si="24"/>
        <v>2373.7935213522533</v>
      </c>
      <c r="R35" s="254">
        <f t="shared" si="24"/>
        <v>945.1510861869524</v>
      </c>
      <c r="S35" s="256">
        <f t="shared" si="24"/>
        <v>1428.6424351653006</v>
      </c>
      <c r="T35" s="255">
        <f t="shared" si="24"/>
        <v>58.140000000000015</v>
      </c>
      <c r="U35" s="254">
        <f t="shared" si="24"/>
        <v>96.25</v>
      </c>
      <c r="V35" s="256">
        <f t="shared" si="24"/>
        <v>-38.109999999999985</v>
      </c>
      <c r="W35" s="255">
        <f t="shared" si="24"/>
        <v>1270.4166666666667</v>
      </c>
      <c r="X35" s="254">
        <f t="shared" si="24"/>
        <v>9.0983333333333345</v>
      </c>
      <c r="Y35" s="256">
        <f t="shared" si="24"/>
        <v>1261.3183333333334</v>
      </c>
      <c r="Z35" s="255">
        <f t="shared" si="24"/>
        <v>3935.6992072795006</v>
      </c>
      <c r="AA35" s="254">
        <f t="shared" si="24"/>
        <v>7601.9366666666665</v>
      </c>
      <c r="AB35" s="253">
        <f t="shared" si="24"/>
        <v>-3666.2374593871668</v>
      </c>
      <c r="AC35" s="252">
        <f t="shared" si="24"/>
        <v>14548.444519052498</v>
      </c>
      <c r="AD35" s="251">
        <v>0.14251934677094463</v>
      </c>
      <c r="AE35" s="250">
        <f t="shared" si="8"/>
        <v>5.7167858872757348E-2</v>
      </c>
      <c r="AF35" s="249">
        <f>SUM(AF21:AF23,AF30:AF32)</f>
        <v>16956.821919520284</v>
      </c>
      <c r="AG35" s="248">
        <v>0.16585410624426955</v>
      </c>
      <c r="AH35" s="247">
        <f t="shared" si="9"/>
        <v>4.5281757118812108E-3</v>
      </c>
      <c r="AI35" s="246">
        <f>SUM(AI21:AI23,AI30:AI32)</f>
        <v>-2408.3774004677857</v>
      </c>
    </row>
    <row r="36" spans="1:35" ht="15.75" thickTop="1" x14ac:dyDescent="0.2">
      <c r="A36" s="404" t="s">
        <v>50</v>
      </c>
      <c r="B36" s="245" t="s">
        <v>22</v>
      </c>
      <c r="C36" s="244">
        <f t="shared" si="0"/>
        <v>1</v>
      </c>
      <c r="D36" s="239">
        <v>0</v>
      </c>
      <c r="E36" s="243">
        <v>0</v>
      </c>
      <c r="F36" s="235">
        <v>0</v>
      </c>
      <c r="G36" s="242">
        <v>0</v>
      </c>
      <c r="H36" s="241">
        <f t="shared" ref="H36:H47" si="25">D36-F36</f>
        <v>0</v>
      </c>
      <c r="I36" s="239">
        <v>0</v>
      </c>
      <c r="J36" s="243">
        <v>0</v>
      </c>
      <c r="K36" s="235">
        <v>0</v>
      </c>
      <c r="L36" s="242">
        <v>0</v>
      </c>
      <c r="M36" s="241">
        <f t="shared" ref="M36:M47" si="26">I36-K36</f>
        <v>0</v>
      </c>
      <c r="N36" s="239">
        <v>386.52499999999998</v>
      </c>
      <c r="O36" s="88">
        <v>560.22249999999997</v>
      </c>
      <c r="P36" s="240">
        <f t="shared" ref="P36:P47" si="27">N36-O36</f>
        <v>-173.69749999999999</v>
      </c>
      <c r="Q36" s="239">
        <v>21.122500000000031</v>
      </c>
      <c r="R36" s="88">
        <v>96.205000000000013</v>
      </c>
      <c r="S36" s="240">
        <f t="shared" ref="S36:S47" si="28">Q36-R36</f>
        <v>-75.082499999999982</v>
      </c>
      <c r="T36" s="239">
        <v>4.5</v>
      </c>
      <c r="U36" s="88">
        <v>5.25</v>
      </c>
      <c r="V36" s="240">
        <f t="shared" ref="V36:V47" si="29">T36-U36</f>
        <v>-0.75</v>
      </c>
      <c r="W36" s="239">
        <v>0</v>
      </c>
      <c r="X36" s="88">
        <v>0</v>
      </c>
      <c r="Y36" s="240">
        <f t="shared" ref="Y36:Y47" si="30">W36-X36</f>
        <v>0</v>
      </c>
      <c r="Z36" s="239">
        <v>107.86749999999999</v>
      </c>
      <c r="AA36" s="88">
        <v>0</v>
      </c>
      <c r="AB36" s="238">
        <f t="shared" ref="AB36:AB47" si="31">Z36-AA36</f>
        <v>107.86749999999999</v>
      </c>
      <c r="AC36" s="92">
        <v>520.01499999999999</v>
      </c>
      <c r="AD36" s="237">
        <v>5.0941664597913654E-3</v>
      </c>
      <c r="AE36" s="236">
        <f t="shared" si="8"/>
        <v>0</v>
      </c>
      <c r="AF36" s="235">
        <v>661.67750000000001</v>
      </c>
      <c r="AG36" s="234">
        <v>6.4718454263006913E-3</v>
      </c>
      <c r="AH36" s="233">
        <f t="shared" si="9"/>
        <v>0</v>
      </c>
      <c r="AI36" s="232">
        <f t="shared" ref="AI36:AI47" si="32">AC36-AF36</f>
        <v>-141.66250000000002</v>
      </c>
    </row>
    <row r="37" spans="1:35" ht="15" x14ac:dyDescent="0.2">
      <c r="A37" s="405"/>
      <c r="B37" s="217" t="s">
        <v>21</v>
      </c>
      <c r="C37" s="215">
        <f t="shared" si="0"/>
        <v>1</v>
      </c>
      <c r="D37" s="210">
        <v>0</v>
      </c>
      <c r="E37" s="214">
        <v>0</v>
      </c>
      <c r="F37" s="206">
        <v>0</v>
      </c>
      <c r="G37" s="213">
        <v>0</v>
      </c>
      <c r="H37" s="212">
        <f t="shared" si="25"/>
        <v>0</v>
      </c>
      <c r="I37" s="210">
        <v>0</v>
      </c>
      <c r="J37" s="214">
        <v>0</v>
      </c>
      <c r="K37" s="206">
        <v>0</v>
      </c>
      <c r="L37" s="213">
        <v>0</v>
      </c>
      <c r="M37" s="212">
        <f t="shared" si="26"/>
        <v>0</v>
      </c>
      <c r="N37" s="210">
        <v>638.25500000000011</v>
      </c>
      <c r="O37" s="66">
        <v>398.6925</v>
      </c>
      <c r="P37" s="211">
        <f t="shared" si="27"/>
        <v>239.56250000000011</v>
      </c>
      <c r="Q37" s="210">
        <v>45.027499999999975</v>
      </c>
      <c r="R37" s="66">
        <v>71.13</v>
      </c>
      <c r="S37" s="211">
        <f t="shared" si="28"/>
        <v>-26.10250000000002</v>
      </c>
      <c r="T37" s="210">
        <v>0.75</v>
      </c>
      <c r="U37" s="66">
        <v>1.25</v>
      </c>
      <c r="V37" s="211">
        <f t="shared" si="29"/>
        <v>-0.5</v>
      </c>
      <c r="W37" s="210">
        <v>0</v>
      </c>
      <c r="X37" s="66">
        <v>0</v>
      </c>
      <c r="Y37" s="211">
        <f t="shared" si="30"/>
        <v>0</v>
      </c>
      <c r="Z37" s="210">
        <v>768.68249999999989</v>
      </c>
      <c r="AA37" s="66">
        <v>0</v>
      </c>
      <c r="AB37" s="209">
        <f t="shared" si="31"/>
        <v>768.68249999999989</v>
      </c>
      <c r="AC37" s="70">
        <v>1452.7149999999999</v>
      </c>
      <c r="AD37" s="208">
        <v>1.423107415869891E-2</v>
      </c>
      <c r="AE37" s="207">
        <f t="shared" si="8"/>
        <v>0</v>
      </c>
      <c r="AF37" s="206">
        <v>471.07249999999999</v>
      </c>
      <c r="AG37" s="205">
        <v>4.6075443166512875E-3</v>
      </c>
      <c r="AH37" s="204">
        <f t="shared" si="9"/>
        <v>0</v>
      </c>
      <c r="AI37" s="203">
        <f t="shared" si="32"/>
        <v>981.64249999999993</v>
      </c>
    </row>
    <row r="38" spans="1:35" ht="15" x14ac:dyDescent="0.2">
      <c r="A38" s="405"/>
      <c r="B38" s="231" t="s">
        <v>20</v>
      </c>
      <c r="C38" s="230">
        <f t="shared" si="0"/>
        <v>0.57269401967387512</v>
      </c>
      <c r="D38" s="225">
        <v>46.156021999999993</v>
      </c>
      <c r="E38" s="229">
        <v>4.5215322479119326E-4</v>
      </c>
      <c r="F38" s="221">
        <v>0</v>
      </c>
      <c r="G38" s="228">
        <v>0</v>
      </c>
      <c r="H38" s="227">
        <f t="shared" si="25"/>
        <v>46.156021999999993</v>
      </c>
      <c r="I38" s="225">
        <v>80.594559074117598</v>
      </c>
      <c r="J38" s="229">
        <v>7.8951972477148493E-4</v>
      </c>
      <c r="K38" s="221">
        <v>0</v>
      </c>
      <c r="L38" s="228">
        <v>0</v>
      </c>
      <c r="M38" s="227">
        <f t="shared" si="26"/>
        <v>80.594559074117598</v>
      </c>
      <c r="N38" s="225">
        <v>553.41</v>
      </c>
      <c r="O38" s="77">
        <v>1123.7649999999994</v>
      </c>
      <c r="P38" s="226">
        <f t="shared" si="27"/>
        <v>-570.35499999999945</v>
      </c>
      <c r="Q38" s="225">
        <v>354.3075</v>
      </c>
      <c r="R38" s="77">
        <v>246.46500000000043</v>
      </c>
      <c r="S38" s="226">
        <f t="shared" si="28"/>
        <v>107.84249999999957</v>
      </c>
      <c r="T38" s="225">
        <v>0</v>
      </c>
      <c r="U38" s="77">
        <v>0</v>
      </c>
      <c r="V38" s="226">
        <f t="shared" si="29"/>
        <v>0</v>
      </c>
      <c r="W38" s="225">
        <v>0</v>
      </c>
      <c r="X38" s="77">
        <v>0</v>
      </c>
      <c r="Y38" s="226">
        <f t="shared" si="30"/>
        <v>0</v>
      </c>
      <c r="Z38" s="225">
        <v>1155.77</v>
      </c>
      <c r="AA38" s="77">
        <v>3302.2549999999992</v>
      </c>
      <c r="AB38" s="224">
        <f t="shared" si="31"/>
        <v>-2146.4849999999992</v>
      </c>
      <c r="AC38" s="81">
        <v>2063.4875000000002</v>
      </c>
      <c r="AD38" s="223">
        <v>2.0214318457542065E-2</v>
      </c>
      <c r="AE38" s="222">
        <f t="shared" si="8"/>
        <v>2.2367967821467293E-2</v>
      </c>
      <c r="AF38" s="221">
        <v>4672.4849999999988</v>
      </c>
      <c r="AG38" s="220">
        <v>4.5701419009575778E-2</v>
      </c>
      <c r="AH38" s="219">
        <f t="shared" si="9"/>
        <v>0</v>
      </c>
      <c r="AI38" s="218">
        <f t="shared" si="32"/>
        <v>-2608.9974999999986</v>
      </c>
    </row>
    <row r="39" spans="1:35" ht="15" x14ac:dyDescent="0.2">
      <c r="A39" s="405"/>
      <c r="B39" s="201" t="s">
        <v>19</v>
      </c>
      <c r="C39" s="200">
        <f t="shared" si="0"/>
        <v>0.58728391737724683</v>
      </c>
      <c r="D39" s="195">
        <v>1078.9021977499999</v>
      </c>
      <c r="E39" s="199">
        <v>1.0569132408052155E-2</v>
      </c>
      <c r="F39" s="191">
        <v>1107.8227589999999</v>
      </c>
      <c r="G39" s="198">
        <v>1.0835577235112215E-2</v>
      </c>
      <c r="H39" s="197">
        <f t="shared" si="25"/>
        <v>-28.920561249999992</v>
      </c>
      <c r="I39" s="195">
        <v>1837.1049603542233</v>
      </c>
      <c r="J39" s="199">
        <v>1.7996631774377339E-2</v>
      </c>
      <c r="K39" s="191">
        <v>1939.2230685044985</v>
      </c>
      <c r="L39" s="198">
        <v>1.896747576648387E-2</v>
      </c>
      <c r="M39" s="197">
        <f t="shared" si="26"/>
        <v>-102.11810815027525</v>
      </c>
      <c r="N39" s="195">
        <v>4577.8549999999987</v>
      </c>
      <c r="O39" s="54">
        <v>4463.9551735537461</v>
      </c>
      <c r="P39" s="196">
        <f t="shared" si="27"/>
        <v>113.89982644625252</v>
      </c>
      <c r="Q39" s="195">
        <v>812.9475000000001</v>
      </c>
      <c r="R39" s="54">
        <v>456.48752439843497</v>
      </c>
      <c r="S39" s="196">
        <f t="shared" si="28"/>
        <v>356.45997560156513</v>
      </c>
      <c r="T39" s="195">
        <v>124.75749999999994</v>
      </c>
      <c r="U39" s="54">
        <v>389.4799999999999</v>
      </c>
      <c r="V39" s="196">
        <f t="shared" si="29"/>
        <v>-264.72249999999997</v>
      </c>
      <c r="W39" s="195">
        <v>392.75000000000006</v>
      </c>
      <c r="X39" s="54">
        <v>393</v>
      </c>
      <c r="Y39" s="196">
        <f t="shared" si="30"/>
        <v>-0.24999999999994316</v>
      </c>
      <c r="Z39" s="195">
        <v>828.27500000000009</v>
      </c>
      <c r="AA39" s="54">
        <v>26.935250521318121</v>
      </c>
      <c r="AB39" s="194">
        <f t="shared" si="31"/>
        <v>801.33974947868194</v>
      </c>
      <c r="AC39" s="58">
        <v>6736.5849999999991</v>
      </c>
      <c r="AD39" s="193">
        <v>6.5992875898836789E-2</v>
      </c>
      <c r="AE39" s="192">
        <f t="shared" si="8"/>
        <v>0.16015565716902555</v>
      </c>
      <c r="AF39" s="191">
        <v>5729.8579484734992</v>
      </c>
      <c r="AG39" s="190">
        <v>5.6043548340665772E-2</v>
      </c>
      <c r="AH39" s="189">
        <f t="shared" si="9"/>
        <v>0.19334209834907631</v>
      </c>
      <c r="AI39" s="188">
        <f t="shared" si="32"/>
        <v>1006.7270515265</v>
      </c>
    </row>
    <row r="40" spans="1:35" ht="15" x14ac:dyDescent="0.2">
      <c r="A40" s="405"/>
      <c r="B40" s="217" t="s">
        <v>18</v>
      </c>
      <c r="C40" s="215">
        <f t="shared" si="0"/>
        <v>0.59016971417463604</v>
      </c>
      <c r="D40" s="210">
        <v>7347.2164122499998</v>
      </c>
      <c r="E40" s="214">
        <v>7.1974738075079758E-2</v>
      </c>
      <c r="F40" s="206">
        <v>6728.2116752500006</v>
      </c>
      <c r="G40" s="213">
        <v>6.5808412644603492E-2</v>
      </c>
      <c r="H40" s="212">
        <f t="shared" si="25"/>
        <v>619.0047369999993</v>
      </c>
      <c r="I40" s="210">
        <v>12449.328109839094</v>
      </c>
      <c r="J40" s="214">
        <v>0.12195600070013395</v>
      </c>
      <c r="K40" s="206">
        <v>11223.361682252216</v>
      </c>
      <c r="L40" s="213">
        <v>0.10977532403777134</v>
      </c>
      <c r="M40" s="212">
        <f t="shared" si="26"/>
        <v>1225.9664275868781</v>
      </c>
      <c r="N40" s="210">
        <v>19995.443551050957</v>
      </c>
      <c r="O40" s="66">
        <v>14083.815156767439</v>
      </c>
      <c r="P40" s="211">
        <f t="shared" si="27"/>
        <v>5911.628394283518</v>
      </c>
      <c r="Q40" s="210">
        <v>2111.6123403386673</v>
      </c>
      <c r="R40" s="66">
        <v>1761.7798432325615</v>
      </c>
      <c r="S40" s="211">
        <f t="shared" si="28"/>
        <v>349.83249710610585</v>
      </c>
      <c r="T40" s="210">
        <v>415.92500000000018</v>
      </c>
      <c r="U40" s="66">
        <v>939.61749999999984</v>
      </c>
      <c r="V40" s="211">
        <f t="shared" si="29"/>
        <v>-523.69249999999965</v>
      </c>
      <c r="W40" s="210">
        <v>4959</v>
      </c>
      <c r="X40" s="66">
        <v>4959</v>
      </c>
      <c r="Y40" s="211">
        <f t="shared" si="30"/>
        <v>0</v>
      </c>
      <c r="Z40" s="210">
        <v>2106.9475000000002</v>
      </c>
      <c r="AA40" s="66">
        <v>15.460000000000036</v>
      </c>
      <c r="AB40" s="209">
        <f t="shared" si="31"/>
        <v>2091.4875000000002</v>
      </c>
      <c r="AC40" s="70">
        <v>29588.928391389622</v>
      </c>
      <c r="AD40" s="208">
        <v>0.28985880521251406</v>
      </c>
      <c r="AE40" s="207">
        <f t="shared" si="8"/>
        <v>0.24830964863154828</v>
      </c>
      <c r="AF40" s="206">
        <v>21759.672500000001</v>
      </c>
      <c r="AG40" s="205">
        <v>0.21283062662237409</v>
      </c>
      <c r="AH40" s="204">
        <f t="shared" si="9"/>
        <v>0.30920555790763854</v>
      </c>
      <c r="AI40" s="203">
        <f t="shared" si="32"/>
        <v>7829.255891389621</v>
      </c>
    </row>
    <row r="41" spans="1:35" ht="15" x14ac:dyDescent="0.2">
      <c r="A41" s="405"/>
      <c r="B41" s="217" t="s">
        <v>17</v>
      </c>
      <c r="C41" s="215">
        <f t="shared" si="0"/>
        <v>0.65579844568220425</v>
      </c>
      <c r="D41" s="210">
        <v>14377.465341749999</v>
      </c>
      <c r="E41" s="214">
        <v>0.14084440202831774</v>
      </c>
      <c r="F41" s="206">
        <v>14420.893160750002</v>
      </c>
      <c r="G41" s="213">
        <v>0.14105027214250268</v>
      </c>
      <c r="H41" s="212">
        <f t="shared" si="25"/>
        <v>-43.427819000002273</v>
      </c>
      <c r="I41" s="210">
        <v>21923.603870078747</v>
      </c>
      <c r="J41" s="214">
        <v>0.21476781922195962</v>
      </c>
      <c r="K41" s="206">
        <v>22091.348935829872</v>
      </c>
      <c r="L41" s="213">
        <v>0.21607474271251961</v>
      </c>
      <c r="M41" s="212">
        <f t="shared" si="26"/>
        <v>-167.74506575112537</v>
      </c>
      <c r="N41" s="210">
        <v>24431.729500000001</v>
      </c>
      <c r="O41" s="66">
        <v>16455.487842143015</v>
      </c>
      <c r="P41" s="211">
        <f t="shared" si="27"/>
        <v>7976.2416578569864</v>
      </c>
      <c r="Q41" s="210">
        <v>3431.1634990429056</v>
      </c>
      <c r="R41" s="66">
        <v>3318.37490785718</v>
      </c>
      <c r="S41" s="211">
        <f t="shared" si="28"/>
        <v>112.78859118572564</v>
      </c>
      <c r="T41" s="210">
        <v>937.54249999999956</v>
      </c>
      <c r="U41" s="66">
        <v>3177.4275000000002</v>
      </c>
      <c r="V41" s="211">
        <f t="shared" si="29"/>
        <v>-2239.8850000000007</v>
      </c>
      <c r="W41" s="210">
        <v>5669</v>
      </c>
      <c r="X41" s="66">
        <v>7878</v>
      </c>
      <c r="Y41" s="211">
        <f t="shared" si="30"/>
        <v>-2209</v>
      </c>
      <c r="Z41" s="210">
        <v>1283.4873750006277</v>
      </c>
      <c r="AA41" s="66">
        <v>969.38474999980576</v>
      </c>
      <c r="AB41" s="209">
        <f t="shared" si="31"/>
        <v>314.10262500082194</v>
      </c>
      <c r="AC41" s="70">
        <v>35752.922874043536</v>
      </c>
      <c r="AD41" s="208">
        <v>0.35024247482180343</v>
      </c>
      <c r="AE41" s="207">
        <f t="shared" si="8"/>
        <v>0.40213398474864209</v>
      </c>
      <c r="AF41" s="206">
        <v>31798.675000000003</v>
      </c>
      <c r="AG41" s="205">
        <v>0.3110217732372223</v>
      </c>
      <c r="AH41" s="204">
        <f t="shared" si="9"/>
        <v>0.45350610240049311</v>
      </c>
      <c r="AI41" s="203">
        <f t="shared" si="32"/>
        <v>3954.2478740435326</v>
      </c>
    </row>
    <row r="42" spans="1:35" ht="15" x14ac:dyDescent="0.2">
      <c r="A42" s="405"/>
      <c r="B42" s="217" t="s">
        <v>16</v>
      </c>
      <c r="C42" s="215">
        <f t="shared" si="0"/>
        <v>0.64657025663065937</v>
      </c>
      <c r="D42" s="210">
        <v>23801.847754749997</v>
      </c>
      <c r="E42" s="214">
        <v>0.23316745577206016</v>
      </c>
      <c r="F42" s="206">
        <v>23188.155379</v>
      </c>
      <c r="G42" s="213">
        <v>0.2268025697321292</v>
      </c>
      <c r="H42" s="212">
        <f t="shared" si="25"/>
        <v>613.69237574999715</v>
      </c>
      <c r="I42" s="210">
        <v>36812.46934986423</v>
      </c>
      <c r="J42" s="214">
        <v>0.36062199487356333</v>
      </c>
      <c r="K42" s="206">
        <v>35703.439738367852</v>
      </c>
      <c r="L42" s="213">
        <v>0.34921414612701557</v>
      </c>
      <c r="M42" s="212">
        <f t="shared" si="26"/>
        <v>1109.0296114963785</v>
      </c>
      <c r="N42" s="210">
        <v>10312.987104715576</v>
      </c>
      <c r="O42" s="66">
        <v>10639.662125659135</v>
      </c>
      <c r="P42" s="211">
        <f t="shared" si="27"/>
        <v>-326.6750209435595</v>
      </c>
      <c r="Q42" s="210">
        <v>4698.8777703010819</v>
      </c>
      <c r="R42" s="66">
        <v>5360.8357493400035</v>
      </c>
      <c r="S42" s="211">
        <f t="shared" si="28"/>
        <v>-661.95797903892162</v>
      </c>
      <c r="T42" s="210">
        <v>1141.1175000000001</v>
      </c>
      <c r="U42" s="66">
        <v>556.67999999999995</v>
      </c>
      <c r="V42" s="211">
        <f t="shared" si="29"/>
        <v>584.43750000000011</v>
      </c>
      <c r="W42" s="210">
        <v>8295.5</v>
      </c>
      <c r="X42" s="66">
        <v>11180</v>
      </c>
      <c r="Y42" s="211">
        <f t="shared" si="30"/>
        <v>-2884.5</v>
      </c>
      <c r="Z42" s="210">
        <v>17733.645000000004</v>
      </c>
      <c r="AA42" s="66">
        <v>8651.9621250008586</v>
      </c>
      <c r="AB42" s="209">
        <f t="shared" si="31"/>
        <v>9081.6828749991455</v>
      </c>
      <c r="AC42" s="70">
        <v>42182.127375016658</v>
      </c>
      <c r="AD42" s="208">
        <v>0.4132241925260946</v>
      </c>
      <c r="AE42" s="207">
        <f t="shared" si="8"/>
        <v>0.56426380640174145</v>
      </c>
      <c r="AF42" s="206">
        <v>36389.14</v>
      </c>
      <c r="AG42" s="205">
        <v>0.35592095737880697</v>
      </c>
      <c r="AH42" s="204">
        <f t="shared" si="9"/>
        <v>0.63722735351811011</v>
      </c>
      <c r="AI42" s="203">
        <f t="shared" si="32"/>
        <v>5792.9873750166589</v>
      </c>
    </row>
    <row r="43" spans="1:35" ht="15" x14ac:dyDescent="0.2">
      <c r="A43" s="405"/>
      <c r="B43" s="217" t="s">
        <v>15</v>
      </c>
      <c r="C43" s="215">
        <f t="shared" si="0"/>
        <v>0.69014882692282686</v>
      </c>
      <c r="D43" s="210">
        <v>21171.99007625</v>
      </c>
      <c r="E43" s="214">
        <v>0.20740486665474725</v>
      </c>
      <c r="F43" s="206">
        <v>21690.223959750001</v>
      </c>
      <c r="G43" s="213">
        <v>0.2121513527803888</v>
      </c>
      <c r="H43" s="212">
        <f t="shared" si="25"/>
        <v>-518.23388350000096</v>
      </c>
      <c r="I43" s="210">
        <v>30677.42673801208</v>
      </c>
      <c r="J43" s="214">
        <v>0.30052194333141924</v>
      </c>
      <c r="K43" s="206">
        <v>31007.094923689117</v>
      </c>
      <c r="L43" s="213">
        <v>0.30327935507063303</v>
      </c>
      <c r="M43" s="212">
        <f t="shared" si="26"/>
        <v>-329.6681856770374</v>
      </c>
      <c r="N43" s="210">
        <v>5298.0705679340663</v>
      </c>
      <c r="O43" s="66">
        <v>5053.4689155113756</v>
      </c>
      <c r="P43" s="211">
        <f t="shared" si="27"/>
        <v>244.60165242269068</v>
      </c>
      <c r="Q43" s="210">
        <v>5351.3559049554051</v>
      </c>
      <c r="R43" s="66">
        <v>4964.4374226562895</v>
      </c>
      <c r="S43" s="211">
        <f t="shared" si="28"/>
        <v>386.91848229911557</v>
      </c>
      <c r="T43" s="210">
        <v>107.25750000000009</v>
      </c>
      <c r="U43" s="66">
        <v>210.63000000000002</v>
      </c>
      <c r="V43" s="211">
        <f t="shared" si="29"/>
        <v>-103.37249999999993</v>
      </c>
      <c r="W43" s="210">
        <v>5407.9050000000007</v>
      </c>
      <c r="X43" s="66">
        <v>8495.5299999999988</v>
      </c>
      <c r="Y43" s="211">
        <f t="shared" si="30"/>
        <v>-3087.6249999999982</v>
      </c>
      <c r="Z43" s="210">
        <v>12568.134738165976</v>
      </c>
      <c r="AA43" s="66">
        <v>8379.7638088308795</v>
      </c>
      <c r="AB43" s="209">
        <f t="shared" si="31"/>
        <v>4188.3709293350967</v>
      </c>
      <c r="AC43" s="70">
        <v>28732.723711055449</v>
      </c>
      <c r="AD43" s="208">
        <v>0.28147126030462732</v>
      </c>
      <c r="AE43" s="207">
        <f t="shared" si="8"/>
        <v>0.73685983581513659</v>
      </c>
      <c r="AF43" s="206">
        <v>27103.830146998545</v>
      </c>
      <c r="AG43" s="205">
        <v>0.26510165325567719</v>
      </c>
      <c r="AH43" s="204">
        <f t="shared" si="9"/>
        <v>0.80026416348214746</v>
      </c>
      <c r="AI43" s="203">
        <f t="shared" si="32"/>
        <v>1628.8935640569034</v>
      </c>
    </row>
    <row r="44" spans="1:35" ht="15" x14ac:dyDescent="0.2">
      <c r="A44" s="405"/>
      <c r="B44" s="216" t="s">
        <v>14</v>
      </c>
      <c r="C44" s="215">
        <f t="shared" si="0"/>
        <v>0.69451104761284732</v>
      </c>
      <c r="D44" s="210">
        <v>9183.3825835000007</v>
      </c>
      <c r="E44" s="214">
        <v>8.9962173291727898E-2</v>
      </c>
      <c r="F44" s="206">
        <v>9790.827451000001</v>
      </c>
      <c r="G44" s="213">
        <v>9.5763754787571917E-2</v>
      </c>
      <c r="H44" s="212">
        <f t="shared" si="25"/>
        <v>-607.44486750000033</v>
      </c>
      <c r="I44" s="210">
        <v>13222.802740236963</v>
      </c>
      <c r="J44" s="214">
        <v>0.12953310620607578</v>
      </c>
      <c r="K44" s="206">
        <v>14049.30766560723</v>
      </c>
      <c r="L44" s="213">
        <v>0.13741580688228236</v>
      </c>
      <c r="M44" s="212">
        <f t="shared" si="26"/>
        <v>-826.5049253702673</v>
      </c>
      <c r="N44" s="210">
        <v>1819.9449999999997</v>
      </c>
      <c r="O44" s="66">
        <v>3387.5037171640256</v>
      </c>
      <c r="P44" s="211">
        <f t="shared" si="27"/>
        <v>-1567.5587171640259</v>
      </c>
      <c r="Q44" s="210">
        <v>2552.6459601526485</v>
      </c>
      <c r="R44" s="66">
        <v>2872.4865974108598</v>
      </c>
      <c r="S44" s="211">
        <f t="shared" si="28"/>
        <v>-319.84063725821125</v>
      </c>
      <c r="T44" s="210">
        <v>32.092500000000001</v>
      </c>
      <c r="U44" s="66">
        <v>65.8125</v>
      </c>
      <c r="V44" s="211">
        <f t="shared" si="29"/>
        <v>-33.72</v>
      </c>
      <c r="W44" s="210">
        <v>6385.7100000000009</v>
      </c>
      <c r="X44" s="66">
        <v>7242.8374999999996</v>
      </c>
      <c r="Y44" s="211">
        <f t="shared" si="30"/>
        <v>-857.12749999999869</v>
      </c>
      <c r="Z44" s="210">
        <v>7230.3182444550694</v>
      </c>
      <c r="AA44" s="66">
        <v>3992.1545675896623</v>
      </c>
      <c r="AB44" s="209">
        <f t="shared" si="31"/>
        <v>3238.1636768654071</v>
      </c>
      <c r="AC44" s="70">
        <v>18020.711704607718</v>
      </c>
      <c r="AD44" s="208">
        <v>0.17653434063860143</v>
      </c>
      <c r="AE44" s="207">
        <f t="shared" si="8"/>
        <v>0.50960154815372249</v>
      </c>
      <c r="AF44" s="206">
        <v>17560.794882164548</v>
      </c>
      <c r="AG44" s="205">
        <v>0.17176154552684839</v>
      </c>
      <c r="AH44" s="204">
        <f t="shared" si="9"/>
        <v>0.55753896772315015</v>
      </c>
      <c r="AI44" s="203">
        <f t="shared" si="32"/>
        <v>459.91682244317053</v>
      </c>
    </row>
    <row r="45" spans="1:35" ht="15" x14ac:dyDescent="0.2">
      <c r="A45" s="405"/>
      <c r="B45" s="202" t="s">
        <v>13</v>
      </c>
      <c r="C45" s="158">
        <f t="shared" si="0"/>
        <v>0.65326169536614576</v>
      </c>
      <c r="D45" s="153">
        <v>980.69872375</v>
      </c>
      <c r="E45" s="157">
        <v>9.6071123826955915E-3</v>
      </c>
      <c r="F45" s="149">
        <v>84.454607499999995</v>
      </c>
      <c r="G45" s="156">
        <v>8.2604768226045928E-4</v>
      </c>
      <c r="H45" s="155">
        <f t="shared" si="25"/>
        <v>896.24411625000005</v>
      </c>
      <c r="I45" s="153">
        <v>1501.2340853696153</v>
      </c>
      <c r="J45" s="157">
        <v>1.4706376404498836E-2</v>
      </c>
      <c r="K45" s="149">
        <v>121.82317116977225</v>
      </c>
      <c r="L45" s="156">
        <v>1.1915483496908038E-3</v>
      </c>
      <c r="M45" s="155">
        <f t="shared" si="26"/>
        <v>1379.4109141998431</v>
      </c>
      <c r="N45" s="153">
        <v>1747.0626894170111</v>
      </c>
      <c r="O45" s="21">
        <v>2728.2349999999997</v>
      </c>
      <c r="P45" s="154">
        <f t="shared" si="27"/>
        <v>-981.17231058298853</v>
      </c>
      <c r="Q45" s="153">
        <v>1377.4673105829888</v>
      </c>
      <c r="R45" s="21">
        <v>491.37750000000005</v>
      </c>
      <c r="S45" s="154">
        <f t="shared" si="28"/>
        <v>886.08981058298878</v>
      </c>
      <c r="T45" s="153">
        <v>16.75</v>
      </c>
      <c r="U45" s="21">
        <v>31.347499999999968</v>
      </c>
      <c r="V45" s="154">
        <f t="shared" si="29"/>
        <v>-14.597499999999968</v>
      </c>
      <c r="W45" s="153">
        <v>5768.5925000000007</v>
      </c>
      <c r="X45" s="21">
        <v>3612</v>
      </c>
      <c r="Y45" s="154">
        <f t="shared" si="30"/>
        <v>2156.5925000000007</v>
      </c>
      <c r="Z45" s="153">
        <v>732.37273384840466</v>
      </c>
      <c r="AA45" s="21">
        <v>2892.49</v>
      </c>
      <c r="AB45" s="152">
        <f t="shared" si="31"/>
        <v>-2160.1172661515952</v>
      </c>
      <c r="AC45" s="25">
        <v>9642.2452338484054</v>
      </c>
      <c r="AD45" s="151">
        <v>9.4457279631075447E-2</v>
      </c>
      <c r="AE45" s="150">
        <f t="shared" si="8"/>
        <v>0.10170854401289525</v>
      </c>
      <c r="AF45" s="149">
        <v>9755.4499999999989</v>
      </c>
      <c r="AG45" s="148">
        <v>9.5417729126356987E-2</v>
      </c>
      <c r="AH45" s="147">
        <f t="shared" si="9"/>
        <v>8.6571718885341022E-3</v>
      </c>
      <c r="AI45" s="146">
        <f t="shared" si="32"/>
        <v>-113.2047661515935</v>
      </c>
    </row>
    <row r="46" spans="1:35" ht="15" x14ac:dyDescent="0.2">
      <c r="A46" s="405"/>
      <c r="B46" s="201" t="s">
        <v>12</v>
      </c>
      <c r="C46" s="200">
        <f t="shared" si="0"/>
        <v>1</v>
      </c>
      <c r="D46" s="195">
        <v>0</v>
      </c>
      <c r="E46" s="199">
        <v>0</v>
      </c>
      <c r="F46" s="191">
        <v>0</v>
      </c>
      <c r="G46" s="198">
        <v>0</v>
      </c>
      <c r="H46" s="197">
        <f t="shared" si="25"/>
        <v>0</v>
      </c>
      <c r="I46" s="195">
        <v>0</v>
      </c>
      <c r="J46" s="199">
        <v>0</v>
      </c>
      <c r="K46" s="191">
        <v>0</v>
      </c>
      <c r="L46" s="198">
        <v>0</v>
      </c>
      <c r="M46" s="197">
        <f t="shared" si="26"/>
        <v>0</v>
      </c>
      <c r="N46" s="195">
        <v>942.27750000000003</v>
      </c>
      <c r="O46" s="54">
        <v>1568.1174999999998</v>
      </c>
      <c r="P46" s="196">
        <f t="shared" si="27"/>
        <v>-625.8399999999998</v>
      </c>
      <c r="Q46" s="195">
        <v>460.745</v>
      </c>
      <c r="R46" s="54">
        <v>204.79000000000002</v>
      </c>
      <c r="S46" s="196">
        <f t="shared" si="28"/>
        <v>255.95499999999998</v>
      </c>
      <c r="T46" s="195">
        <v>16.5</v>
      </c>
      <c r="U46" s="54">
        <v>12.5</v>
      </c>
      <c r="V46" s="196">
        <f t="shared" si="29"/>
        <v>4</v>
      </c>
      <c r="W46" s="195">
        <v>0</v>
      </c>
      <c r="X46" s="54">
        <v>0</v>
      </c>
      <c r="Y46" s="196">
        <f t="shared" si="30"/>
        <v>0</v>
      </c>
      <c r="Z46" s="195">
        <v>198.26500000000001</v>
      </c>
      <c r="AA46" s="54">
        <v>0.93500000000000227</v>
      </c>
      <c r="AB46" s="194">
        <f t="shared" si="31"/>
        <v>197.33</v>
      </c>
      <c r="AC46" s="58">
        <v>1617.7875000000001</v>
      </c>
      <c r="AD46" s="193">
        <v>1.5848155960058317E-2</v>
      </c>
      <c r="AE46" s="192">
        <f t="shared" si="8"/>
        <v>0</v>
      </c>
      <c r="AF46" s="191">
        <v>1786.3424999999997</v>
      </c>
      <c r="AG46" s="190">
        <v>1.747215605552787E-2</v>
      </c>
      <c r="AH46" s="189">
        <f t="shared" si="9"/>
        <v>0</v>
      </c>
      <c r="AI46" s="188">
        <f t="shared" si="32"/>
        <v>-168.55499999999961</v>
      </c>
    </row>
    <row r="47" spans="1:35" ht="15.75" thickBot="1" x14ac:dyDescent="0.25">
      <c r="A47" s="405"/>
      <c r="B47" s="187" t="s">
        <v>11</v>
      </c>
      <c r="C47" s="186">
        <f t="shared" si="0"/>
        <v>1</v>
      </c>
      <c r="D47" s="181">
        <v>0</v>
      </c>
      <c r="E47" s="185">
        <v>0</v>
      </c>
      <c r="F47" s="177">
        <v>0</v>
      </c>
      <c r="G47" s="184">
        <v>0</v>
      </c>
      <c r="H47" s="183">
        <f t="shared" si="25"/>
        <v>0</v>
      </c>
      <c r="I47" s="181">
        <v>0</v>
      </c>
      <c r="J47" s="185">
        <v>0</v>
      </c>
      <c r="K47" s="177">
        <v>0</v>
      </c>
      <c r="L47" s="184">
        <v>0</v>
      </c>
      <c r="M47" s="183">
        <f t="shared" si="26"/>
        <v>0</v>
      </c>
      <c r="N47" s="181">
        <v>617.9425</v>
      </c>
      <c r="O47" s="43">
        <v>1160.1799999999998</v>
      </c>
      <c r="P47" s="182">
        <f t="shared" si="27"/>
        <v>-542.23749999999984</v>
      </c>
      <c r="Q47" s="181">
        <v>138.28749999999999</v>
      </c>
      <c r="R47" s="43">
        <v>168.5675</v>
      </c>
      <c r="S47" s="182">
        <f t="shared" si="28"/>
        <v>-30.28</v>
      </c>
      <c r="T47" s="181">
        <v>5.9600000000000009</v>
      </c>
      <c r="U47" s="43">
        <v>7.5</v>
      </c>
      <c r="V47" s="182">
        <f t="shared" si="29"/>
        <v>-1.5399999999999991</v>
      </c>
      <c r="W47" s="181">
        <v>0</v>
      </c>
      <c r="X47" s="43">
        <v>0</v>
      </c>
      <c r="Y47" s="182">
        <f t="shared" si="30"/>
        <v>0</v>
      </c>
      <c r="Z47" s="181">
        <v>128.50000000000003</v>
      </c>
      <c r="AA47" s="43">
        <v>0</v>
      </c>
      <c r="AB47" s="180">
        <f t="shared" si="31"/>
        <v>128.50000000000003</v>
      </c>
      <c r="AC47" s="47">
        <v>890.69</v>
      </c>
      <c r="AD47" s="179">
        <v>8.7253696990886257E-3</v>
      </c>
      <c r="AE47" s="178">
        <f t="shared" si="8"/>
        <v>0</v>
      </c>
      <c r="AF47" s="177">
        <v>1336.2474999999999</v>
      </c>
      <c r="AG47" s="176">
        <v>1.3069791962520613E-2</v>
      </c>
      <c r="AH47" s="175">
        <f t="shared" si="9"/>
        <v>0</v>
      </c>
      <c r="AI47" s="174">
        <f t="shared" si="32"/>
        <v>-445.55749999999989</v>
      </c>
    </row>
    <row r="48" spans="1:35" ht="15" x14ac:dyDescent="0.2">
      <c r="A48" s="405"/>
      <c r="B48" s="173" t="s">
        <v>10</v>
      </c>
      <c r="C48" s="172">
        <f t="shared" si="0"/>
        <v>0.65809835678833328</v>
      </c>
      <c r="D48" s="167">
        <f>SUM(D36:D47)</f>
        <v>77987.659112000008</v>
      </c>
      <c r="E48" s="171">
        <v>0.76398203383747187</v>
      </c>
      <c r="F48" s="163">
        <f>SUM(F36:F47)</f>
        <v>77010.588992250006</v>
      </c>
      <c r="G48" s="170">
        <v>0.75323798700456879</v>
      </c>
      <c r="H48" s="169">
        <f>SUM(H36:H47)</f>
        <v>977.07011974999307</v>
      </c>
      <c r="I48" s="167">
        <f>SUM(I36:I47)</f>
        <v>118504.56441282907</v>
      </c>
      <c r="J48" s="171">
        <v>1.1608933922367997</v>
      </c>
      <c r="K48" s="163">
        <f>SUM(K36:K47)</f>
        <v>116135.59918542056</v>
      </c>
      <c r="L48" s="170">
        <v>1.1359183989463966</v>
      </c>
      <c r="M48" s="169">
        <f t="shared" ref="M48:AC48" si="33">SUM(M36:M47)</f>
        <v>2368.965227408512</v>
      </c>
      <c r="N48" s="167">
        <f t="shared" si="33"/>
        <v>71321.503413117607</v>
      </c>
      <c r="O48" s="32">
        <f t="shared" si="33"/>
        <v>61623.105430798736</v>
      </c>
      <c r="P48" s="168">
        <f t="shared" si="33"/>
        <v>9698.3979823188765</v>
      </c>
      <c r="Q48" s="167">
        <f t="shared" si="33"/>
        <v>21355.560285373696</v>
      </c>
      <c r="R48" s="32">
        <f t="shared" si="33"/>
        <v>20012.937044895334</v>
      </c>
      <c r="S48" s="168">
        <f t="shared" si="33"/>
        <v>1342.6232404783675</v>
      </c>
      <c r="T48" s="167">
        <f t="shared" si="33"/>
        <v>2803.1525000000001</v>
      </c>
      <c r="U48" s="32">
        <f t="shared" si="33"/>
        <v>5397.4949999999999</v>
      </c>
      <c r="V48" s="168">
        <f t="shared" si="33"/>
        <v>-2594.3424999999997</v>
      </c>
      <c r="W48" s="167">
        <f t="shared" si="33"/>
        <v>36878.457499999997</v>
      </c>
      <c r="X48" s="32">
        <f t="shared" si="33"/>
        <v>43760.3675</v>
      </c>
      <c r="Y48" s="168">
        <f t="shared" si="33"/>
        <v>-6881.9099999999962</v>
      </c>
      <c r="Z48" s="167">
        <f t="shared" si="33"/>
        <v>44842.265591470081</v>
      </c>
      <c r="AA48" s="32">
        <f t="shared" si="33"/>
        <v>28231.340501942523</v>
      </c>
      <c r="AB48" s="166">
        <f t="shared" si="33"/>
        <v>16610.925089527558</v>
      </c>
      <c r="AC48" s="36">
        <f t="shared" si="33"/>
        <v>177200.93928996139</v>
      </c>
      <c r="AD48" s="165">
        <v>1.7358943137687324</v>
      </c>
      <c r="AE48" s="164">
        <f t="shared" si="8"/>
        <v>0.44010861017156067</v>
      </c>
      <c r="AF48" s="163">
        <f>SUM(AF36:AF47)</f>
        <v>159025.24547763661</v>
      </c>
      <c r="AG48" s="162">
        <v>1.5554205902585281</v>
      </c>
      <c r="AH48" s="161">
        <f t="shared" si="9"/>
        <v>0.48426643682232107</v>
      </c>
      <c r="AI48" s="160">
        <f>SUM(AI36:AI47)</f>
        <v>18175.693812324796</v>
      </c>
    </row>
    <row r="49" spans="1:35" ht="15" x14ac:dyDescent="0.2">
      <c r="A49" s="405"/>
      <c r="B49" s="159" t="s">
        <v>9</v>
      </c>
      <c r="C49" s="158">
        <f t="shared" si="0"/>
        <v>0.65821932629683977</v>
      </c>
      <c r="D49" s="153">
        <f>SUM(D39:D44)</f>
        <v>76960.804366249999</v>
      </c>
      <c r="E49" s="157">
        <v>0.75392276822998494</v>
      </c>
      <c r="F49" s="149">
        <f>SUM(F39:F44)</f>
        <v>76926.13438475001</v>
      </c>
      <c r="G49" s="156">
        <v>0.75241193932230843</v>
      </c>
      <c r="H49" s="155">
        <f>SUM(H39:H44)</f>
        <v>34.6699814999929</v>
      </c>
      <c r="I49" s="153">
        <f>SUM(I39:I44)</f>
        <v>116922.73576838533</v>
      </c>
      <c r="J49" s="157">
        <v>1.1453974961075293</v>
      </c>
      <c r="K49" s="149">
        <f>SUM(K39:K44)</f>
        <v>116013.77601425079</v>
      </c>
      <c r="L49" s="156">
        <v>1.1347268505967059</v>
      </c>
      <c r="M49" s="155">
        <f t="shared" ref="M49:AC49" si="34">SUM(M39:M44)</f>
        <v>908.95975413455108</v>
      </c>
      <c r="N49" s="153">
        <f t="shared" si="34"/>
        <v>66436.030723700605</v>
      </c>
      <c r="O49" s="21">
        <f t="shared" si="34"/>
        <v>54083.892930798742</v>
      </c>
      <c r="P49" s="154">
        <f t="shared" si="34"/>
        <v>12352.137792901864</v>
      </c>
      <c r="Q49" s="153">
        <f t="shared" si="34"/>
        <v>18958.602974790709</v>
      </c>
      <c r="R49" s="21">
        <f t="shared" si="34"/>
        <v>18734.402044895331</v>
      </c>
      <c r="S49" s="154">
        <f t="shared" si="34"/>
        <v>224.20092989537932</v>
      </c>
      <c r="T49" s="153">
        <f t="shared" si="34"/>
        <v>2758.6925000000001</v>
      </c>
      <c r="U49" s="21">
        <f t="shared" si="34"/>
        <v>5339.6475</v>
      </c>
      <c r="V49" s="154">
        <f t="shared" si="34"/>
        <v>-2580.9549999999999</v>
      </c>
      <c r="W49" s="153">
        <f t="shared" si="34"/>
        <v>31109.864999999998</v>
      </c>
      <c r="X49" s="21">
        <f t="shared" si="34"/>
        <v>40148.3675</v>
      </c>
      <c r="Y49" s="154">
        <f t="shared" si="34"/>
        <v>-9038.5024999999969</v>
      </c>
      <c r="Z49" s="153">
        <f t="shared" si="34"/>
        <v>41750.807857621672</v>
      </c>
      <c r="AA49" s="21">
        <f t="shared" si="34"/>
        <v>22035.660501942526</v>
      </c>
      <c r="AB49" s="152">
        <f t="shared" si="34"/>
        <v>19715.147355679153</v>
      </c>
      <c r="AC49" s="25">
        <f t="shared" si="34"/>
        <v>161013.99905611295</v>
      </c>
      <c r="AD49" s="151">
        <v>1.5773239494024773</v>
      </c>
      <c r="AE49" s="150">
        <f t="shared" si="8"/>
        <v>0.47797585810802301</v>
      </c>
      <c r="AF49" s="149">
        <f>SUM(AF39:AF44)</f>
        <v>140341.97047763658</v>
      </c>
      <c r="AG49" s="148">
        <v>1.3726801043615946</v>
      </c>
      <c r="AH49" s="147">
        <f t="shared" si="9"/>
        <v>0.54813349223287522</v>
      </c>
      <c r="AI49" s="146">
        <f>SUM(AI39:AI44)</f>
        <v>20672.028578476387</v>
      </c>
    </row>
    <row r="50" spans="1:35" ht="15.75" thickBot="1" x14ac:dyDescent="0.25">
      <c r="A50" s="422"/>
      <c r="B50" s="145" t="s">
        <v>8</v>
      </c>
      <c r="C50" s="144">
        <f t="shared" si="0"/>
        <v>0.64915675244400728</v>
      </c>
      <c r="D50" s="139">
        <f>SUM(D36:D38,D45:D47)</f>
        <v>1026.8547457499999</v>
      </c>
      <c r="E50" s="143">
        <v>1.0059265607486784E-2</v>
      </c>
      <c r="F50" s="135">
        <f>SUM(F36:F38,F45:F47)</f>
        <v>84.454607499999995</v>
      </c>
      <c r="G50" s="142">
        <v>8.2604768226045928E-4</v>
      </c>
      <c r="H50" s="141">
        <f>SUM(H36:H38,H45:H47)</f>
        <v>942.40013825000005</v>
      </c>
      <c r="I50" s="139">
        <f>SUM(I36:I38,I45:I47)</f>
        <v>1581.8286444437329</v>
      </c>
      <c r="J50" s="143">
        <v>1.549589612927032E-2</v>
      </c>
      <c r="K50" s="135">
        <f>SUM(K36:K38,K45:K47)</f>
        <v>121.82317116977225</v>
      </c>
      <c r="L50" s="142">
        <v>1.1915483496908038E-3</v>
      </c>
      <c r="M50" s="141">
        <f t="shared" ref="M50:AC50" si="35">SUM(M36:M38,M45:M47)</f>
        <v>1460.0054732739607</v>
      </c>
      <c r="N50" s="139">
        <f t="shared" si="35"/>
        <v>4885.4726894170117</v>
      </c>
      <c r="O50" s="10">
        <f t="shared" si="35"/>
        <v>7539.2124999999996</v>
      </c>
      <c r="P50" s="140">
        <f t="shared" si="35"/>
        <v>-2653.7398105829875</v>
      </c>
      <c r="Q50" s="139">
        <f t="shared" si="35"/>
        <v>2396.9573105829886</v>
      </c>
      <c r="R50" s="10">
        <f t="shared" si="35"/>
        <v>1278.5350000000003</v>
      </c>
      <c r="S50" s="140">
        <f t="shared" si="35"/>
        <v>1118.4223105829883</v>
      </c>
      <c r="T50" s="139">
        <f t="shared" si="35"/>
        <v>44.46</v>
      </c>
      <c r="U50" s="10">
        <f t="shared" si="35"/>
        <v>57.847499999999968</v>
      </c>
      <c r="V50" s="140">
        <f t="shared" si="35"/>
        <v>-13.387499999999967</v>
      </c>
      <c r="W50" s="139">
        <f t="shared" si="35"/>
        <v>5768.5925000000007</v>
      </c>
      <c r="X50" s="10">
        <f t="shared" si="35"/>
        <v>3612</v>
      </c>
      <c r="Y50" s="140">
        <f t="shared" si="35"/>
        <v>2156.5925000000007</v>
      </c>
      <c r="Z50" s="139">
        <f t="shared" si="35"/>
        <v>3091.4577338484041</v>
      </c>
      <c r="AA50" s="10">
        <f t="shared" si="35"/>
        <v>6195.6799999999994</v>
      </c>
      <c r="AB50" s="138">
        <f t="shared" si="35"/>
        <v>-3104.2222661515948</v>
      </c>
      <c r="AC50" s="14">
        <f t="shared" si="35"/>
        <v>16186.940233848407</v>
      </c>
      <c r="AD50" s="137">
        <v>0.15857036436625474</v>
      </c>
      <c r="AE50" s="136">
        <f t="shared" si="8"/>
        <v>6.3437235877522452E-2</v>
      </c>
      <c r="AF50" s="135">
        <f>SUM(AF36:AF38,AF45:AF47)</f>
        <v>18683.274999999998</v>
      </c>
      <c r="AG50" s="134">
        <v>0.18274048589693323</v>
      </c>
      <c r="AH50" s="133">
        <f t="shared" si="9"/>
        <v>4.520332088458796E-3</v>
      </c>
      <c r="AI50" s="132">
        <f>SUM(AI36:AI38,AI45:AI47)</f>
        <v>-2496.3347661515918</v>
      </c>
    </row>
    <row r="51" spans="1:35"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row>
    <row r="53" spans="1:35"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row>
    <row r="56" spans="1:35"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row>
    <row r="57" spans="1:35"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row>
    <row r="58" spans="1:35"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row>
    <row r="59" spans="1:35" x14ac:dyDescent="0.2">
      <c r="A59" s="391" t="s">
        <v>48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row>
    <row r="60" spans="1:35"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row>
    <row r="61" spans="1:35"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row>
    <row r="62" spans="1:35"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row>
  </sheetData>
  <mergeCells count="25">
    <mergeCell ref="A57:AI57"/>
    <mergeCell ref="A36:A50"/>
    <mergeCell ref="B52:AI52"/>
    <mergeCell ref="B53:AI53"/>
    <mergeCell ref="A55:AI55"/>
    <mergeCell ref="A56:AI56"/>
    <mergeCell ref="AH3:AH4"/>
    <mergeCell ref="AI3:AI4"/>
    <mergeCell ref="D4:E4"/>
    <mergeCell ref="F4:G4"/>
    <mergeCell ref="A6:A20"/>
    <mergeCell ref="A58:AI58"/>
    <mergeCell ref="A60:AI60"/>
    <mergeCell ref="A61:AI61"/>
    <mergeCell ref="A62:AI62"/>
    <mergeCell ref="A59:AI59"/>
    <mergeCell ref="AE3:AE4"/>
    <mergeCell ref="AF3:AG4"/>
    <mergeCell ref="I4:J4"/>
    <mergeCell ref="K4:L4"/>
    <mergeCell ref="A21:A35"/>
    <mergeCell ref="A3:A5"/>
    <mergeCell ref="B3:B5"/>
    <mergeCell ref="C3:C4"/>
    <mergeCell ref="AC3:AD4"/>
  </mergeCells>
  <pageMargins left="0.7" right="0.3" top="0.7" bottom="0.7" header="0.3" footer="0.3"/>
  <pageSetup paperSize="3" scale="60" orientation="landscape" r:id="rId1"/>
  <headerFooter>
    <oddFooter>&amp;L&amp;Z&amp;F
Tab: &amp;A&amp;R&amp;D &amp;T
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DCLateral!A1</f>
        <v>FIIP DIVERSION: DC-2 Lateral</v>
      </c>
      <c r="C1" s="129"/>
      <c r="D1" s="129"/>
      <c r="E1" s="129"/>
      <c r="F1" s="129"/>
      <c r="G1" s="129"/>
      <c r="H1" s="129"/>
      <c r="I1" s="129"/>
      <c r="J1" s="129"/>
      <c r="K1" s="129"/>
      <c r="L1" s="129"/>
      <c r="M1" s="129"/>
      <c r="N1" s="129"/>
      <c r="O1" s="129"/>
    </row>
    <row r="2" spans="2:15" ht="23.25" x14ac:dyDescent="0.35">
      <c r="B2" s="130" t="str">
        <f>DCLateral!A2</f>
        <v>243 Acres (100% Sprinkler / 0%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customWidth="1"/>
    <col min="21" max="22" width="12.7109375" bestFit="1" customWidth="1"/>
    <col min="23" max="23" width="8.85546875" customWidth="1"/>
    <col min="24" max="25" width="12.7109375" bestFit="1" customWidth="1"/>
    <col min="26" max="26" width="7.7109375" bestFit="1" customWidth="1"/>
    <col min="27" max="27" width="6.5703125" bestFit="1" customWidth="1"/>
    <col min="28" max="28" width="9.140625" bestFit="1" customWidth="1"/>
    <col min="29" max="29" width="7.7109375" bestFit="1" customWidth="1"/>
    <col min="30" max="30" width="6.5703125" bestFit="1" customWidth="1"/>
    <col min="31" max="31" width="12.7109375" bestFit="1" customWidth="1"/>
    <col min="32" max="32" width="13.42578125" bestFit="1" customWidth="1"/>
    <col min="33" max="33" width="1.7109375" bestFit="1" customWidth="1"/>
  </cols>
  <sheetData>
    <row r="1" spans="1:33" ht="18.75" x14ac:dyDescent="0.3">
      <c r="A1" s="287" t="s">
        <v>166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273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66</v>
      </c>
      <c r="U3" s="280"/>
      <c r="V3" s="279"/>
      <c r="W3" s="281" t="s">
        <v>165</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453.83499999999998</v>
      </c>
      <c r="O6" s="88">
        <v>635.20000000000005</v>
      </c>
      <c r="P6" s="240">
        <f t="shared" ref="P6:P17" si="3">N6-O6</f>
        <v>-181.36500000000007</v>
      </c>
      <c r="Q6" s="239">
        <v>2.2374999999999998</v>
      </c>
      <c r="R6" s="88">
        <v>2.3500000000000298</v>
      </c>
      <c r="S6" s="240">
        <f t="shared" ref="S6:S17" si="4">Q6-R6</f>
        <v>-0.11250000000003002</v>
      </c>
      <c r="T6" s="239">
        <v>0</v>
      </c>
      <c r="U6" s="88">
        <v>5</v>
      </c>
      <c r="V6" s="238">
        <f t="shared" ref="V6:V17" si="5">T6-U6</f>
        <v>-5</v>
      </c>
      <c r="W6" s="239">
        <v>4.7649999999999908</v>
      </c>
      <c r="X6" s="88">
        <v>121.25</v>
      </c>
      <c r="Y6" s="238">
        <f t="shared" ref="Y6:Y17" si="6">W6-X6</f>
        <v>-116.48500000000001</v>
      </c>
      <c r="Z6" s="92">
        <v>460.83749999999998</v>
      </c>
      <c r="AA6" s="237">
        <v>0.64428651222101141</v>
      </c>
      <c r="AB6" s="236">
        <f t="shared" ref="AB6:AB50" si="7">IFERROR(D6/Z6,1)</f>
        <v>0</v>
      </c>
      <c r="AC6" s="235">
        <v>763.80000000000007</v>
      </c>
      <c r="AD6" s="234">
        <v>1.06785154627113</v>
      </c>
      <c r="AE6" s="233">
        <f t="shared" ref="AE6:AE50" si="8">IFERROR(F6/AC6,1)</f>
        <v>0</v>
      </c>
      <c r="AF6" s="232">
        <f t="shared" ref="AF6:AF17" si="9">Z6-AC6</f>
        <v>-302.96250000000009</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356.02249999999998</v>
      </c>
      <c r="O7" s="66">
        <v>534.21</v>
      </c>
      <c r="P7" s="211">
        <f t="shared" si="3"/>
        <v>-178.18750000000006</v>
      </c>
      <c r="Q7" s="210">
        <v>1.9100000000000001</v>
      </c>
      <c r="R7" s="66">
        <v>1.6325000000000001</v>
      </c>
      <c r="S7" s="211">
        <f t="shared" si="4"/>
        <v>0.27750000000000008</v>
      </c>
      <c r="T7" s="210">
        <v>0.75</v>
      </c>
      <c r="U7" s="66">
        <v>1</v>
      </c>
      <c r="V7" s="209">
        <f t="shared" si="5"/>
        <v>-0.25</v>
      </c>
      <c r="W7" s="210">
        <v>506.08</v>
      </c>
      <c r="X7" s="66">
        <v>0</v>
      </c>
      <c r="Y7" s="209">
        <f t="shared" si="6"/>
        <v>506.08</v>
      </c>
      <c r="Z7" s="70">
        <v>864.76250000000005</v>
      </c>
      <c r="AA7" s="208">
        <v>1.2090049421423441</v>
      </c>
      <c r="AB7" s="207">
        <f t="shared" si="7"/>
        <v>0</v>
      </c>
      <c r="AC7" s="206">
        <v>536.84250000000009</v>
      </c>
      <c r="AD7" s="205">
        <v>0.75054738639573071</v>
      </c>
      <c r="AE7" s="204">
        <f t="shared" si="8"/>
        <v>0</v>
      </c>
      <c r="AF7" s="203">
        <f t="shared" si="9"/>
        <v>327.91999999999996</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532.33249999999998</v>
      </c>
      <c r="O8" s="77">
        <v>842.20249999999976</v>
      </c>
      <c r="P8" s="226">
        <f t="shared" si="3"/>
        <v>-309.86999999999978</v>
      </c>
      <c r="Q8" s="225">
        <v>1.2450000000000001</v>
      </c>
      <c r="R8" s="77">
        <v>12.407499999999999</v>
      </c>
      <c r="S8" s="226">
        <f t="shared" si="4"/>
        <v>-11.162499999999998</v>
      </c>
      <c r="T8" s="225">
        <v>0</v>
      </c>
      <c r="U8" s="77">
        <v>0</v>
      </c>
      <c r="V8" s="224">
        <f t="shared" si="5"/>
        <v>0</v>
      </c>
      <c r="W8" s="225">
        <v>59.174999999999983</v>
      </c>
      <c r="X8" s="77">
        <v>2096.2325000000001</v>
      </c>
      <c r="Y8" s="224">
        <f t="shared" si="6"/>
        <v>-2037.0575000000001</v>
      </c>
      <c r="Z8" s="81">
        <v>592.75249999999994</v>
      </c>
      <c r="AA8" s="223">
        <v>0.82871389770859594</v>
      </c>
      <c r="AB8" s="222">
        <f t="shared" si="7"/>
        <v>0</v>
      </c>
      <c r="AC8" s="221">
        <v>2950.8424999999997</v>
      </c>
      <c r="AD8" s="220">
        <v>4.1255063189677479</v>
      </c>
      <c r="AE8" s="219">
        <f t="shared" si="8"/>
        <v>0</v>
      </c>
      <c r="AF8" s="218">
        <f t="shared" si="9"/>
        <v>-2358.0899999999997</v>
      </c>
    </row>
    <row r="9" spans="1:33" ht="15" x14ac:dyDescent="0.2">
      <c r="A9" s="405"/>
      <c r="B9" s="201" t="s">
        <v>19</v>
      </c>
      <c r="C9" s="200">
        <f t="shared" si="0"/>
        <v>0.63579477576589782</v>
      </c>
      <c r="D9" s="195">
        <v>13.589747750000001</v>
      </c>
      <c r="E9" s="199">
        <v>1.8999519743533977E-2</v>
      </c>
      <c r="F9" s="191">
        <v>8.8413550000000001</v>
      </c>
      <c r="G9" s="198">
        <v>1.2360898936739964E-2</v>
      </c>
      <c r="H9" s="197">
        <f t="shared" si="1"/>
        <v>4.7483927500000007</v>
      </c>
      <c r="I9" s="195">
        <v>21.374424999999999</v>
      </c>
      <c r="J9" s="199">
        <v>2.988310138384917E-2</v>
      </c>
      <c r="K9" s="191">
        <v>13.778675</v>
      </c>
      <c r="L9" s="198">
        <v>1.9263654627281173E-2</v>
      </c>
      <c r="M9" s="197">
        <f t="shared" si="2"/>
        <v>7.5957499999999989</v>
      </c>
      <c r="N9" s="195">
        <v>1296.1350000000002</v>
      </c>
      <c r="O9" s="54">
        <v>1429.2449999999999</v>
      </c>
      <c r="P9" s="196">
        <f t="shared" si="3"/>
        <v>-133.10999999999967</v>
      </c>
      <c r="Q9" s="195">
        <v>1.895</v>
      </c>
      <c r="R9" s="54">
        <v>9.1525000000000016</v>
      </c>
      <c r="S9" s="196">
        <f t="shared" si="4"/>
        <v>-7.2575000000000021</v>
      </c>
      <c r="T9" s="195">
        <v>117.29</v>
      </c>
      <c r="U9" s="54">
        <v>1516.6950000000002</v>
      </c>
      <c r="V9" s="194">
        <f t="shared" si="5"/>
        <v>-1399.4050000000002</v>
      </c>
      <c r="W9" s="195">
        <v>27.187499999999986</v>
      </c>
      <c r="X9" s="54">
        <v>0</v>
      </c>
      <c r="Y9" s="194">
        <f t="shared" si="6"/>
        <v>27.187499999999986</v>
      </c>
      <c r="Z9" s="58">
        <v>1442.5075000000002</v>
      </c>
      <c r="AA9" s="193">
        <v>2.0167371926712798</v>
      </c>
      <c r="AB9" s="192">
        <f t="shared" si="7"/>
        <v>9.4209199952166624E-3</v>
      </c>
      <c r="AC9" s="191">
        <v>2955.0924999999997</v>
      </c>
      <c r="AD9" s="190">
        <v>4.131448148074389</v>
      </c>
      <c r="AE9" s="189">
        <f t="shared" si="8"/>
        <v>2.9919046527308369E-3</v>
      </c>
      <c r="AF9" s="188">
        <f t="shared" si="9"/>
        <v>-1512.5849999999996</v>
      </c>
    </row>
    <row r="10" spans="1:33" ht="15" x14ac:dyDescent="0.2">
      <c r="A10" s="405"/>
      <c r="B10" s="217" t="s">
        <v>18</v>
      </c>
      <c r="C10" s="215">
        <f t="shared" si="0"/>
        <v>0.68607339018302693</v>
      </c>
      <c r="D10" s="210">
        <v>39.379336500000008</v>
      </c>
      <c r="E10" s="214">
        <v>5.5055361959828741E-2</v>
      </c>
      <c r="F10" s="206">
        <v>34.634600000000006</v>
      </c>
      <c r="G10" s="213">
        <v>4.8421852794556269E-2</v>
      </c>
      <c r="H10" s="212">
        <f t="shared" si="1"/>
        <v>4.7447365000000019</v>
      </c>
      <c r="I10" s="210">
        <v>57.398140000000005</v>
      </c>
      <c r="J10" s="214">
        <v>8.0247044627603722E-2</v>
      </c>
      <c r="K10" s="206">
        <v>50.244016666666674</v>
      </c>
      <c r="L10" s="213">
        <v>7.0245026038717504E-2</v>
      </c>
      <c r="M10" s="212">
        <f t="shared" si="2"/>
        <v>7.1541233333333309</v>
      </c>
      <c r="N10" s="210">
        <v>4079.8199999999997</v>
      </c>
      <c r="O10" s="66">
        <v>5423.1299999999992</v>
      </c>
      <c r="P10" s="211">
        <f t="shared" si="3"/>
        <v>-1343.3099999999995</v>
      </c>
      <c r="Q10" s="210">
        <v>1.77</v>
      </c>
      <c r="R10" s="66">
        <v>9.43</v>
      </c>
      <c r="S10" s="211">
        <f t="shared" si="4"/>
        <v>-7.66</v>
      </c>
      <c r="T10" s="210">
        <v>48.014999999999873</v>
      </c>
      <c r="U10" s="66">
        <v>1488.0299999999997</v>
      </c>
      <c r="V10" s="209">
        <f t="shared" si="5"/>
        <v>-1440.0149999999999</v>
      </c>
      <c r="W10" s="210">
        <v>0</v>
      </c>
      <c r="X10" s="66">
        <v>0</v>
      </c>
      <c r="Y10" s="209">
        <f t="shared" si="6"/>
        <v>0</v>
      </c>
      <c r="Z10" s="70">
        <v>4129.6049999999996</v>
      </c>
      <c r="AA10" s="208">
        <v>5.7735075862976641</v>
      </c>
      <c r="AB10" s="207">
        <f t="shared" si="7"/>
        <v>9.5358603304674452E-3</v>
      </c>
      <c r="AC10" s="206">
        <v>6920.5899999999992</v>
      </c>
      <c r="AD10" s="205">
        <v>9.6755207287359486</v>
      </c>
      <c r="AE10" s="204">
        <f t="shared" si="8"/>
        <v>5.0045733095010697E-3</v>
      </c>
      <c r="AF10" s="203">
        <f t="shared" si="9"/>
        <v>-2790.9849999999997</v>
      </c>
    </row>
    <row r="11" spans="1:33" ht="15" x14ac:dyDescent="0.2">
      <c r="A11" s="405"/>
      <c r="B11" s="217" t="s">
        <v>17</v>
      </c>
      <c r="C11" s="215">
        <f t="shared" si="0"/>
        <v>0.73717819325295375</v>
      </c>
      <c r="D11" s="210">
        <v>98.985516000000004</v>
      </c>
      <c r="E11" s="214">
        <v>0.1383894167988437</v>
      </c>
      <c r="F11" s="206">
        <v>19.031425000000002</v>
      </c>
      <c r="G11" s="213">
        <v>2.6607405883730086E-2</v>
      </c>
      <c r="H11" s="212">
        <f t="shared" si="1"/>
        <v>79.954091000000005</v>
      </c>
      <c r="I11" s="210">
        <v>134.27624</v>
      </c>
      <c r="J11" s="214">
        <v>0.18772858186183083</v>
      </c>
      <c r="K11" s="206">
        <v>27.364484615384619</v>
      </c>
      <c r="L11" s="213">
        <v>3.8257668511980897E-2</v>
      </c>
      <c r="M11" s="212">
        <f t="shared" si="2"/>
        <v>106.91175538461539</v>
      </c>
      <c r="N11" s="210">
        <v>6347.1474999999982</v>
      </c>
      <c r="O11" s="66">
        <v>10924.750000000002</v>
      </c>
      <c r="P11" s="211">
        <f t="shared" si="3"/>
        <v>-4577.6025000000036</v>
      </c>
      <c r="Q11" s="210">
        <v>2.71</v>
      </c>
      <c r="R11" s="66">
        <v>3.2175000000000002</v>
      </c>
      <c r="S11" s="211">
        <f t="shared" si="4"/>
        <v>-0.50750000000000028</v>
      </c>
      <c r="T11" s="210">
        <v>5119.7249999999995</v>
      </c>
      <c r="U11" s="66">
        <v>382.58250000000004</v>
      </c>
      <c r="V11" s="209">
        <f t="shared" si="5"/>
        <v>4737.142499999999</v>
      </c>
      <c r="W11" s="210">
        <v>0</v>
      </c>
      <c r="X11" s="66">
        <v>0</v>
      </c>
      <c r="Y11" s="209">
        <f t="shared" si="6"/>
        <v>0</v>
      </c>
      <c r="Z11" s="70">
        <v>11469.582499999997</v>
      </c>
      <c r="AA11" s="208">
        <v>16.035364538597982</v>
      </c>
      <c r="AB11" s="207">
        <f t="shared" si="7"/>
        <v>8.6302632201302916E-3</v>
      </c>
      <c r="AC11" s="206">
        <v>11310.550000000003</v>
      </c>
      <c r="AD11" s="205">
        <v>15.81302475343929</v>
      </c>
      <c r="AE11" s="204">
        <f t="shared" si="8"/>
        <v>1.6826259554133087E-3</v>
      </c>
      <c r="AF11" s="203">
        <f t="shared" si="9"/>
        <v>159.03249999999389</v>
      </c>
    </row>
    <row r="12" spans="1:33" ht="15" x14ac:dyDescent="0.2">
      <c r="A12" s="405"/>
      <c r="B12" s="217" t="s">
        <v>16</v>
      </c>
      <c r="C12" s="215">
        <f t="shared" si="0"/>
        <v>0.73763259249253743</v>
      </c>
      <c r="D12" s="210">
        <v>186.19240675000003</v>
      </c>
      <c r="E12" s="214">
        <v>0.26031140336234232</v>
      </c>
      <c r="F12" s="206">
        <v>171.13448750000001</v>
      </c>
      <c r="G12" s="213">
        <v>0.23925926564178102</v>
      </c>
      <c r="H12" s="212">
        <f t="shared" si="1"/>
        <v>15.057919250000026</v>
      </c>
      <c r="I12" s="210">
        <v>252.41889884615384</v>
      </c>
      <c r="J12" s="214">
        <v>0.35290116788728509</v>
      </c>
      <c r="K12" s="206">
        <v>232.16249615384612</v>
      </c>
      <c r="L12" s="213">
        <v>0.32458114755701728</v>
      </c>
      <c r="M12" s="212">
        <f t="shared" si="2"/>
        <v>20.256402692307717</v>
      </c>
      <c r="N12" s="210">
        <v>7698.0950000000021</v>
      </c>
      <c r="O12" s="66">
        <v>8362.9549999999999</v>
      </c>
      <c r="P12" s="211">
        <f t="shared" si="3"/>
        <v>-664.85999999999785</v>
      </c>
      <c r="Q12" s="210">
        <v>6.3774999999999995</v>
      </c>
      <c r="R12" s="66">
        <v>9.9175000000000004</v>
      </c>
      <c r="S12" s="211">
        <f t="shared" si="4"/>
        <v>-3.5400000000000009</v>
      </c>
      <c r="T12" s="210">
        <v>2565.2974999999997</v>
      </c>
      <c r="U12" s="66">
        <v>1926.2874999999999</v>
      </c>
      <c r="V12" s="209">
        <f t="shared" si="5"/>
        <v>639.00999999999976</v>
      </c>
      <c r="W12" s="210">
        <v>1046.5349999999999</v>
      </c>
      <c r="X12" s="66">
        <v>830.34500000000025</v>
      </c>
      <c r="Y12" s="209">
        <f t="shared" si="6"/>
        <v>216.1899999999996</v>
      </c>
      <c r="Z12" s="70">
        <v>11316.305</v>
      </c>
      <c r="AA12" s="208">
        <v>15.821070723800023</v>
      </c>
      <c r="AB12" s="207">
        <f t="shared" si="7"/>
        <v>1.6453463100367126E-2</v>
      </c>
      <c r="AC12" s="206">
        <v>11129.505000000001</v>
      </c>
      <c r="AD12" s="205">
        <v>15.55990982388357</v>
      </c>
      <c r="AE12" s="204">
        <f t="shared" si="8"/>
        <v>1.5376648602071699E-2</v>
      </c>
      <c r="AF12" s="203">
        <f t="shared" si="9"/>
        <v>186.79999999999927</v>
      </c>
    </row>
    <row r="13" spans="1:33" ht="15" x14ac:dyDescent="0.2">
      <c r="A13" s="405"/>
      <c r="B13" s="217" t="s">
        <v>15</v>
      </c>
      <c r="C13" s="215">
        <f t="shared" si="0"/>
        <v>0.78813500119054891</v>
      </c>
      <c r="D13" s="210">
        <v>157.78603799999999</v>
      </c>
      <c r="E13" s="214">
        <v>0.220597100062803</v>
      </c>
      <c r="F13" s="206">
        <v>161.21654875000002</v>
      </c>
      <c r="G13" s="213">
        <v>0.22539321925527953</v>
      </c>
      <c r="H13" s="212">
        <f t="shared" si="1"/>
        <v>-3.4305107500000247</v>
      </c>
      <c r="I13" s="210">
        <v>200.20178999999996</v>
      </c>
      <c r="J13" s="214">
        <v>0.27989760603141745</v>
      </c>
      <c r="K13" s="206">
        <v>204.46370535714283</v>
      </c>
      <c r="L13" s="213">
        <v>0.28585609311593302</v>
      </c>
      <c r="M13" s="212">
        <f t="shared" si="2"/>
        <v>-4.2619153571428683</v>
      </c>
      <c r="N13" s="210">
        <v>1260.0199999999982</v>
      </c>
      <c r="O13" s="66">
        <v>3444.79</v>
      </c>
      <c r="P13" s="211">
        <f t="shared" si="3"/>
        <v>-2184.7700000000018</v>
      </c>
      <c r="Q13" s="210">
        <v>5.9924999999999997</v>
      </c>
      <c r="R13" s="66">
        <v>18.3675</v>
      </c>
      <c r="S13" s="211">
        <f t="shared" si="4"/>
        <v>-12.375</v>
      </c>
      <c r="T13" s="210">
        <v>0</v>
      </c>
      <c r="U13" s="66">
        <v>0</v>
      </c>
      <c r="V13" s="209">
        <f t="shared" si="5"/>
        <v>0</v>
      </c>
      <c r="W13" s="210">
        <v>9432.4824999999983</v>
      </c>
      <c r="X13" s="66">
        <v>4245.8924999999999</v>
      </c>
      <c r="Y13" s="209">
        <f t="shared" si="6"/>
        <v>5186.5899999999983</v>
      </c>
      <c r="Z13" s="70">
        <v>10698.494999999997</v>
      </c>
      <c r="AA13" s="208">
        <v>14.957324500640526</v>
      </c>
      <c r="AB13" s="207">
        <f t="shared" si="7"/>
        <v>1.474843312073334E-2</v>
      </c>
      <c r="AC13" s="206">
        <v>7709.0499999999993</v>
      </c>
      <c r="AD13" s="205">
        <v>10.777848864599964</v>
      </c>
      <c r="AE13" s="204">
        <f t="shared" si="8"/>
        <v>2.0912634987449819E-2</v>
      </c>
      <c r="AF13" s="203">
        <f t="shared" si="9"/>
        <v>2989.4449999999979</v>
      </c>
    </row>
    <row r="14" spans="1:33" ht="15" x14ac:dyDescent="0.2">
      <c r="A14" s="405"/>
      <c r="B14" s="262" t="s">
        <v>14</v>
      </c>
      <c r="C14" s="186">
        <f t="shared" si="0"/>
        <v>0.78741212239451519</v>
      </c>
      <c r="D14" s="181">
        <v>66.695637499999989</v>
      </c>
      <c r="E14" s="185">
        <v>9.3245666130104196E-2</v>
      </c>
      <c r="F14" s="177">
        <v>83.481259999999992</v>
      </c>
      <c r="G14" s="184">
        <v>0.11671326600636581</v>
      </c>
      <c r="H14" s="183">
        <f t="shared" si="1"/>
        <v>-16.785622500000002</v>
      </c>
      <c r="I14" s="181">
        <v>84.702324999999988</v>
      </c>
      <c r="J14" s="185">
        <v>0.11842040969161706</v>
      </c>
      <c r="K14" s="177">
        <v>105.73748928571426</v>
      </c>
      <c r="L14" s="184">
        <v>0.14782919800023173</v>
      </c>
      <c r="M14" s="183">
        <f t="shared" si="2"/>
        <v>-21.035164285714274</v>
      </c>
      <c r="N14" s="181">
        <v>436.90750000000082</v>
      </c>
      <c r="O14" s="43">
        <v>1676.6424999999997</v>
      </c>
      <c r="P14" s="182">
        <f t="shared" si="3"/>
        <v>-1239.7349999999988</v>
      </c>
      <c r="Q14" s="181">
        <v>3.65</v>
      </c>
      <c r="R14" s="43">
        <v>10.790000000000001</v>
      </c>
      <c r="S14" s="182">
        <f t="shared" si="4"/>
        <v>-7.1400000000000006</v>
      </c>
      <c r="T14" s="181">
        <v>0</v>
      </c>
      <c r="U14" s="43">
        <v>2.6749999999999972</v>
      </c>
      <c r="V14" s="180">
        <f t="shared" si="5"/>
        <v>-2.6749999999999972</v>
      </c>
      <c r="W14" s="181">
        <v>5304.6424999999999</v>
      </c>
      <c r="X14" s="43">
        <v>6840.9425000000001</v>
      </c>
      <c r="Y14" s="180">
        <f t="shared" si="6"/>
        <v>-1536.3000000000002</v>
      </c>
      <c r="Z14" s="47">
        <v>5745.2000000000007</v>
      </c>
      <c r="AA14" s="179">
        <v>8.032234507851804</v>
      </c>
      <c r="AB14" s="178">
        <f t="shared" si="7"/>
        <v>1.1608932239086538E-2</v>
      </c>
      <c r="AC14" s="177">
        <v>8531.0499999999993</v>
      </c>
      <c r="AD14" s="176">
        <v>11.927068517696153</v>
      </c>
      <c r="AE14" s="175">
        <f t="shared" si="8"/>
        <v>9.785578563013932E-3</v>
      </c>
      <c r="AF14" s="174">
        <f t="shared" si="9"/>
        <v>-2785.8499999999985</v>
      </c>
    </row>
    <row r="15" spans="1:33" ht="15" x14ac:dyDescent="0.2">
      <c r="A15" s="405"/>
      <c r="B15" s="202" t="s">
        <v>13</v>
      </c>
      <c r="C15" s="158">
        <f t="shared" si="0"/>
        <v>0.72704009245824375</v>
      </c>
      <c r="D15" s="153">
        <v>5.6297410000000001</v>
      </c>
      <c r="E15" s="157">
        <v>7.8708138847156089E-3</v>
      </c>
      <c r="F15" s="149">
        <v>0</v>
      </c>
      <c r="G15" s="156">
        <v>0</v>
      </c>
      <c r="H15" s="155">
        <f t="shared" si="1"/>
        <v>5.6297410000000001</v>
      </c>
      <c r="I15" s="153">
        <v>7.7433707692307685</v>
      </c>
      <c r="J15" s="157">
        <v>1.0825831981429078E-2</v>
      </c>
      <c r="K15" s="149">
        <v>0</v>
      </c>
      <c r="L15" s="156">
        <v>0</v>
      </c>
      <c r="M15" s="155">
        <f t="shared" si="2"/>
        <v>7.7433707692307685</v>
      </c>
      <c r="N15" s="153">
        <v>943.69500000000016</v>
      </c>
      <c r="O15" s="21">
        <v>1376.6849999999997</v>
      </c>
      <c r="P15" s="154">
        <f t="shared" si="3"/>
        <v>-432.98999999999955</v>
      </c>
      <c r="Q15" s="153">
        <v>3.3399999999999865</v>
      </c>
      <c r="R15" s="21">
        <v>4.5749999999999993</v>
      </c>
      <c r="S15" s="154">
        <f t="shared" si="4"/>
        <v>-1.2350000000000128</v>
      </c>
      <c r="T15" s="153">
        <v>16.75</v>
      </c>
      <c r="U15" s="21">
        <v>63.75</v>
      </c>
      <c r="V15" s="152">
        <f t="shared" si="5"/>
        <v>-47</v>
      </c>
      <c r="W15" s="153">
        <v>866.19</v>
      </c>
      <c r="X15" s="21">
        <v>5000</v>
      </c>
      <c r="Y15" s="152">
        <f t="shared" si="6"/>
        <v>-4133.8099999999995</v>
      </c>
      <c r="Z15" s="25">
        <v>1829.9750000000004</v>
      </c>
      <c r="AA15" s="151">
        <v>2.5584467631250618</v>
      </c>
      <c r="AB15" s="150">
        <f t="shared" si="7"/>
        <v>3.0764032295523156E-3</v>
      </c>
      <c r="AC15" s="149">
        <v>6445.01</v>
      </c>
      <c r="AD15" s="148">
        <v>9.0106230613156519</v>
      </c>
      <c r="AE15" s="147">
        <f t="shared" si="8"/>
        <v>0</v>
      </c>
      <c r="AF15" s="146">
        <f t="shared" si="9"/>
        <v>-4615.0349999999999</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872.17750000000001</v>
      </c>
      <c r="O16" s="54">
        <v>1043.2624999999998</v>
      </c>
      <c r="P16" s="196">
        <f t="shared" si="3"/>
        <v>-171.08499999999981</v>
      </c>
      <c r="Q16" s="195">
        <v>3.7449999999999997</v>
      </c>
      <c r="R16" s="54">
        <v>4.3875000000000002</v>
      </c>
      <c r="S16" s="196">
        <f t="shared" si="4"/>
        <v>-0.64250000000000052</v>
      </c>
      <c r="T16" s="195">
        <v>0</v>
      </c>
      <c r="U16" s="54">
        <v>22.25</v>
      </c>
      <c r="V16" s="194">
        <f t="shared" si="5"/>
        <v>-22.25</v>
      </c>
      <c r="W16" s="195">
        <v>0</v>
      </c>
      <c r="X16" s="54">
        <v>0</v>
      </c>
      <c r="Y16" s="194">
        <f t="shared" si="6"/>
        <v>0</v>
      </c>
      <c r="Z16" s="58">
        <v>875.92250000000001</v>
      </c>
      <c r="AA16" s="193">
        <v>1.2246074863718968</v>
      </c>
      <c r="AB16" s="192">
        <f t="shared" si="7"/>
        <v>0</v>
      </c>
      <c r="AC16" s="191">
        <v>1069.8999999999999</v>
      </c>
      <c r="AD16" s="190">
        <v>1.4958030496929584</v>
      </c>
      <c r="AE16" s="189">
        <f t="shared" si="8"/>
        <v>0</v>
      </c>
      <c r="AF16" s="188">
        <f t="shared" si="9"/>
        <v>-193.97749999999985</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299.55000000000007</v>
      </c>
      <c r="O17" s="43">
        <v>822.35750000000007</v>
      </c>
      <c r="P17" s="182">
        <f t="shared" si="3"/>
        <v>-522.8075</v>
      </c>
      <c r="Q17" s="181">
        <v>3.6399999999999997</v>
      </c>
      <c r="R17" s="43">
        <v>3.5775000000000001</v>
      </c>
      <c r="S17" s="182">
        <f t="shared" si="4"/>
        <v>6.2499999999999556E-2</v>
      </c>
      <c r="T17" s="181">
        <v>10.25</v>
      </c>
      <c r="U17" s="43">
        <v>13</v>
      </c>
      <c r="V17" s="180">
        <f t="shared" si="5"/>
        <v>-2.75</v>
      </c>
      <c r="W17" s="181">
        <v>156.095</v>
      </c>
      <c r="X17" s="43">
        <v>0</v>
      </c>
      <c r="Y17" s="180">
        <f t="shared" si="6"/>
        <v>156.095</v>
      </c>
      <c r="Z17" s="47">
        <v>469.53500000000008</v>
      </c>
      <c r="AA17" s="179">
        <v>0.65644629075475125</v>
      </c>
      <c r="AB17" s="178">
        <f t="shared" si="7"/>
        <v>0</v>
      </c>
      <c r="AC17" s="177">
        <v>838.93500000000006</v>
      </c>
      <c r="AD17" s="176">
        <v>1.1728960944893563</v>
      </c>
      <c r="AE17" s="175">
        <f t="shared" si="8"/>
        <v>0</v>
      </c>
      <c r="AF17" s="174">
        <f t="shared" si="9"/>
        <v>-369.4</v>
      </c>
    </row>
    <row r="18" spans="1:32" ht="15" x14ac:dyDescent="0.2">
      <c r="A18" s="405"/>
      <c r="B18" s="173" t="s">
        <v>10</v>
      </c>
      <c r="C18" s="172">
        <f t="shared" si="0"/>
        <v>0.74956738934131517</v>
      </c>
      <c r="D18" s="167">
        <f>SUM(D6:D17)</f>
        <v>568.25842349999994</v>
      </c>
      <c r="E18" s="171">
        <v>0.79446928194217148</v>
      </c>
      <c r="F18" s="163">
        <f>SUM(F6:F17)</f>
        <v>478.33967625000002</v>
      </c>
      <c r="G18" s="170">
        <v>0.66875590851845268</v>
      </c>
      <c r="H18" s="169">
        <f>SUM(H6:H17)</f>
        <v>89.91874725000001</v>
      </c>
      <c r="I18" s="167">
        <f>SUM(I6:I17)</f>
        <v>758.11518961538457</v>
      </c>
      <c r="J18" s="171">
        <v>1.0599037434650325</v>
      </c>
      <c r="K18" s="163">
        <f>SUM(K6:K17)</f>
        <v>633.75086707875448</v>
      </c>
      <c r="L18" s="170">
        <v>0.88603278785116157</v>
      </c>
      <c r="M18" s="169">
        <f t="shared" ref="M18:Z18" si="10">SUM(M6:M17)</f>
        <v>124.36432253663007</v>
      </c>
      <c r="N18" s="167">
        <f t="shared" si="10"/>
        <v>24575.737499999999</v>
      </c>
      <c r="O18" s="32">
        <f t="shared" si="10"/>
        <v>36515.43</v>
      </c>
      <c r="P18" s="168">
        <f t="shared" si="10"/>
        <v>-11939.692500000001</v>
      </c>
      <c r="Q18" s="167">
        <f t="shared" si="10"/>
        <v>38.512499999999982</v>
      </c>
      <c r="R18" s="32">
        <f t="shared" si="10"/>
        <v>89.805000000000035</v>
      </c>
      <c r="S18" s="168">
        <f t="shared" si="10"/>
        <v>-51.292500000000047</v>
      </c>
      <c r="T18" s="167">
        <f t="shared" si="10"/>
        <v>7878.0774999999994</v>
      </c>
      <c r="U18" s="32">
        <f t="shared" si="10"/>
        <v>5421.2699999999995</v>
      </c>
      <c r="V18" s="166">
        <f t="shared" si="10"/>
        <v>2456.8074999999985</v>
      </c>
      <c r="W18" s="167">
        <f t="shared" si="10"/>
        <v>17403.1525</v>
      </c>
      <c r="X18" s="32">
        <f t="shared" si="10"/>
        <v>19134.662499999999</v>
      </c>
      <c r="Y18" s="166">
        <f t="shared" si="10"/>
        <v>-1731.5100000000018</v>
      </c>
      <c r="Z18" s="36">
        <f t="shared" si="10"/>
        <v>49895.48</v>
      </c>
      <c r="AA18" s="165">
        <v>69.757744942182953</v>
      </c>
      <c r="AB18" s="164">
        <f t="shared" si="7"/>
        <v>1.1388975985399877E-2</v>
      </c>
      <c r="AC18" s="163">
        <f>SUM(AC6:AC17)</f>
        <v>61161.16750000001</v>
      </c>
      <c r="AD18" s="162">
        <v>85.508048293561899</v>
      </c>
      <c r="AE18" s="161">
        <f t="shared" si="8"/>
        <v>7.8209703281089255E-3</v>
      </c>
      <c r="AF18" s="160">
        <f>SUM(AF6:AF17)</f>
        <v>-11265.687500000005</v>
      </c>
    </row>
    <row r="19" spans="1:32" ht="15" x14ac:dyDescent="0.2">
      <c r="A19" s="405"/>
      <c r="B19" s="159" t="s">
        <v>9</v>
      </c>
      <c r="C19" s="158">
        <f t="shared" si="0"/>
        <v>0.74979985704307717</v>
      </c>
      <c r="D19" s="153">
        <f>SUM(D9:D14)</f>
        <v>562.62868249999997</v>
      </c>
      <c r="E19" s="157">
        <v>0.78659846805745592</v>
      </c>
      <c r="F19" s="149">
        <f>SUM(F9:F14)</f>
        <v>478.33967625000002</v>
      </c>
      <c r="G19" s="156">
        <v>0.66875590851845268</v>
      </c>
      <c r="H19" s="155">
        <f>SUM(H9:H14)</f>
        <v>84.289006250000014</v>
      </c>
      <c r="I19" s="153">
        <f>SUM(I9:I14)</f>
        <v>750.37181884615381</v>
      </c>
      <c r="J19" s="157">
        <v>1.0490779114836035</v>
      </c>
      <c r="K19" s="149">
        <f>SUM(K9:K14)</f>
        <v>633.75086707875448</v>
      </c>
      <c r="L19" s="156">
        <v>0.88603278785116157</v>
      </c>
      <c r="M19" s="155">
        <f t="shared" ref="M19:Z19" si="11">SUM(M9:M14)</f>
        <v>116.6209517673993</v>
      </c>
      <c r="N19" s="153">
        <f t="shared" si="11"/>
        <v>21118.124999999996</v>
      </c>
      <c r="O19" s="21">
        <f t="shared" si="11"/>
        <v>31261.512500000001</v>
      </c>
      <c r="P19" s="154">
        <f t="shared" si="11"/>
        <v>-10143.387500000001</v>
      </c>
      <c r="Q19" s="153">
        <f t="shared" si="11"/>
        <v>22.394999999999996</v>
      </c>
      <c r="R19" s="21">
        <f t="shared" si="11"/>
        <v>60.875000000000007</v>
      </c>
      <c r="S19" s="154">
        <f t="shared" si="11"/>
        <v>-38.480000000000004</v>
      </c>
      <c r="T19" s="153">
        <f t="shared" si="11"/>
        <v>7850.3274999999994</v>
      </c>
      <c r="U19" s="21">
        <f t="shared" si="11"/>
        <v>5316.2699999999995</v>
      </c>
      <c r="V19" s="152">
        <f t="shared" si="11"/>
        <v>2534.0574999999985</v>
      </c>
      <c r="W19" s="153">
        <f t="shared" si="11"/>
        <v>15810.847499999998</v>
      </c>
      <c r="X19" s="21">
        <f t="shared" si="11"/>
        <v>11917.18</v>
      </c>
      <c r="Y19" s="152">
        <f t="shared" si="11"/>
        <v>3893.6674999999977</v>
      </c>
      <c r="Z19" s="25">
        <f t="shared" si="11"/>
        <v>44801.694999999992</v>
      </c>
      <c r="AA19" s="151">
        <v>62.636239049859277</v>
      </c>
      <c r="AB19" s="150">
        <f t="shared" si="7"/>
        <v>1.2558200811375554E-2</v>
      </c>
      <c r="AC19" s="149">
        <f>SUM(AC9:AC14)</f>
        <v>48555.837500000009</v>
      </c>
      <c r="AD19" s="148">
        <v>67.884820836429327</v>
      </c>
      <c r="AE19" s="147">
        <f t="shared" si="8"/>
        <v>9.851332010286094E-3</v>
      </c>
      <c r="AF19" s="146">
        <f>SUM(AF9:AF14)</f>
        <v>-3754.1425000000072</v>
      </c>
    </row>
    <row r="20" spans="1:32" ht="15.75" thickBot="1" x14ac:dyDescent="0.25">
      <c r="A20" s="406"/>
      <c r="B20" s="261" t="s">
        <v>8</v>
      </c>
      <c r="C20" s="260">
        <f t="shared" si="0"/>
        <v>0.72704009245824375</v>
      </c>
      <c r="D20" s="255">
        <f>SUM(D6:D8,D15:D17)</f>
        <v>5.6297410000000001</v>
      </c>
      <c r="E20" s="259">
        <v>7.8708138847156089E-3</v>
      </c>
      <c r="F20" s="249">
        <f>SUM(F6:F8,F15:F17)</f>
        <v>0</v>
      </c>
      <c r="G20" s="258">
        <v>0</v>
      </c>
      <c r="H20" s="257">
        <f>SUM(H6:H8,H15:H17)</f>
        <v>5.6297410000000001</v>
      </c>
      <c r="I20" s="255">
        <f>SUM(I6:I8,I15:I17)</f>
        <v>7.7433707692307685</v>
      </c>
      <c r="J20" s="259">
        <v>1.0825831981429078E-2</v>
      </c>
      <c r="K20" s="249">
        <f>SUM(K6:K8,K15:K17)</f>
        <v>0</v>
      </c>
      <c r="L20" s="258">
        <v>0</v>
      </c>
      <c r="M20" s="257">
        <f t="shared" ref="M20:Z20" si="12">SUM(M6:M8,M15:M17)</f>
        <v>7.7433707692307685</v>
      </c>
      <c r="N20" s="255">
        <f t="shared" si="12"/>
        <v>3457.6125000000002</v>
      </c>
      <c r="O20" s="254">
        <f t="shared" si="12"/>
        <v>5253.9174999999996</v>
      </c>
      <c r="P20" s="256">
        <f t="shared" si="12"/>
        <v>-1796.3049999999994</v>
      </c>
      <c r="Q20" s="255">
        <f t="shared" si="12"/>
        <v>16.117499999999986</v>
      </c>
      <c r="R20" s="254">
        <f t="shared" si="12"/>
        <v>28.930000000000028</v>
      </c>
      <c r="S20" s="256">
        <f t="shared" si="12"/>
        <v>-12.812500000000041</v>
      </c>
      <c r="T20" s="255">
        <f t="shared" si="12"/>
        <v>27.75</v>
      </c>
      <c r="U20" s="254">
        <f t="shared" si="12"/>
        <v>105</v>
      </c>
      <c r="V20" s="253">
        <f t="shared" si="12"/>
        <v>-77.25</v>
      </c>
      <c r="W20" s="255">
        <f t="shared" si="12"/>
        <v>1592.3050000000001</v>
      </c>
      <c r="X20" s="254">
        <f t="shared" si="12"/>
        <v>7217.4825000000001</v>
      </c>
      <c r="Y20" s="253">
        <f t="shared" si="12"/>
        <v>-5625.1774999999989</v>
      </c>
      <c r="Z20" s="252">
        <f t="shared" si="12"/>
        <v>5093.7849999999999</v>
      </c>
      <c r="AA20" s="251">
        <v>7.1215058923236603</v>
      </c>
      <c r="AB20" s="250">
        <f t="shared" si="7"/>
        <v>1.1052176328604369E-3</v>
      </c>
      <c r="AC20" s="249">
        <f>SUM(AC6:AC8,AC15:AC17)</f>
        <v>12605.329999999998</v>
      </c>
      <c r="AD20" s="248">
        <v>17.623227457132572</v>
      </c>
      <c r="AE20" s="247">
        <f t="shared" si="8"/>
        <v>0</v>
      </c>
      <c r="AF20" s="246">
        <f>SUM(AF6:AF8,AF15:AF17)</f>
        <v>-7511.5449999999992</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347.76250000000005</v>
      </c>
      <c r="O21" s="88">
        <v>574.2600000000001</v>
      </c>
      <c r="P21" s="240">
        <f t="shared" ref="P21:P32" si="15">N21-O21</f>
        <v>-226.49750000000006</v>
      </c>
      <c r="Q21" s="239">
        <v>2.7641666666666658</v>
      </c>
      <c r="R21" s="88">
        <v>3.22</v>
      </c>
      <c r="S21" s="240">
        <f t="shared" ref="S21:S32" si="16">Q21-R21</f>
        <v>-0.45583333333333442</v>
      </c>
      <c r="T21" s="239">
        <v>1.75</v>
      </c>
      <c r="U21" s="88">
        <v>4.583333333333333</v>
      </c>
      <c r="V21" s="238">
        <f t="shared" ref="V21:V32" si="17">T21-U21</f>
        <v>-2.833333333333333</v>
      </c>
      <c r="W21" s="239">
        <v>43.942499999999995</v>
      </c>
      <c r="X21" s="88">
        <v>0</v>
      </c>
      <c r="Y21" s="238">
        <f t="shared" ref="Y21:Y32" si="18">W21-X21</f>
        <v>43.942499999999995</v>
      </c>
      <c r="Z21" s="92">
        <v>396.21916666666669</v>
      </c>
      <c r="AA21" s="237">
        <v>0.5539450781821843</v>
      </c>
      <c r="AB21" s="236">
        <f t="shared" si="7"/>
        <v>0</v>
      </c>
      <c r="AC21" s="235">
        <v>582.0633333333335</v>
      </c>
      <c r="AD21" s="234">
        <v>0.81376961315492047</v>
      </c>
      <c r="AE21" s="233">
        <f t="shared" si="8"/>
        <v>0</v>
      </c>
      <c r="AF21" s="232">
        <f t="shared" ref="AF21:AF32" si="19">Z21-AC21</f>
        <v>-185.84416666666681</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345.76333333333332</v>
      </c>
      <c r="O22" s="66">
        <v>541.70916666666665</v>
      </c>
      <c r="P22" s="211">
        <f t="shared" si="15"/>
        <v>-195.94583333333333</v>
      </c>
      <c r="Q22" s="210">
        <v>2.61</v>
      </c>
      <c r="R22" s="66">
        <v>2.4750000000000001</v>
      </c>
      <c r="S22" s="211">
        <f t="shared" si="16"/>
        <v>0.13499999999999979</v>
      </c>
      <c r="T22" s="210">
        <v>0.16666666666666666</v>
      </c>
      <c r="U22" s="66">
        <v>0.5</v>
      </c>
      <c r="V22" s="209">
        <f t="shared" si="17"/>
        <v>-0.33333333333333337</v>
      </c>
      <c r="W22" s="210">
        <v>219.30749999999998</v>
      </c>
      <c r="X22" s="66">
        <v>0</v>
      </c>
      <c r="Y22" s="209">
        <f t="shared" si="18"/>
        <v>219.30749999999998</v>
      </c>
      <c r="Z22" s="70">
        <v>567.84749999999997</v>
      </c>
      <c r="AA22" s="208">
        <v>0.79389477906728689</v>
      </c>
      <c r="AB22" s="207">
        <f t="shared" si="7"/>
        <v>0</v>
      </c>
      <c r="AC22" s="206">
        <v>544.68416666666667</v>
      </c>
      <c r="AD22" s="205">
        <v>0.7615106436297483</v>
      </c>
      <c r="AE22" s="204">
        <f t="shared" si="8"/>
        <v>0</v>
      </c>
      <c r="AF22" s="203">
        <f t="shared" si="19"/>
        <v>23.163333333333298</v>
      </c>
    </row>
    <row r="23" spans="1:32" ht="15" x14ac:dyDescent="0.2">
      <c r="A23" s="405"/>
      <c r="B23" s="231" t="s">
        <v>20</v>
      </c>
      <c r="C23" s="230">
        <f t="shared" si="0"/>
        <v>0.6377040214477212</v>
      </c>
      <c r="D23" s="225">
        <v>4.9554916666666664E-2</v>
      </c>
      <c r="E23" s="229">
        <v>6.9281611028984262E-5</v>
      </c>
      <c r="F23" s="221">
        <v>0</v>
      </c>
      <c r="G23" s="228">
        <v>0</v>
      </c>
      <c r="H23" s="227">
        <f t="shared" si="13"/>
        <v>4.9554916666666664E-2</v>
      </c>
      <c r="I23" s="225">
        <v>7.7708333333333324E-2</v>
      </c>
      <c r="J23" s="229">
        <v>1.0864226772743341E-4</v>
      </c>
      <c r="K23" s="221">
        <v>0</v>
      </c>
      <c r="L23" s="228">
        <v>0</v>
      </c>
      <c r="M23" s="227">
        <f t="shared" si="14"/>
        <v>7.7708333333333324E-2</v>
      </c>
      <c r="N23" s="225">
        <v>327.62833333333333</v>
      </c>
      <c r="O23" s="77">
        <v>667.85166666666657</v>
      </c>
      <c r="P23" s="226">
        <f t="shared" si="15"/>
        <v>-340.22333333333324</v>
      </c>
      <c r="Q23" s="225">
        <v>1.2424999999999999</v>
      </c>
      <c r="R23" s="77">
        <v>10.387499999999999</v>
      </c>
      <c r="S23" s="226">
        <f t="shared" si="16"/>
        <v>-9.1449999999999996</v>
      </c>
      <c r="T23" s="225">
        <v>0</v>
      </c>
      <c r="U23" s="77">
        <v>0</v>
      </c>
      <c r="V23" s="224">
        <f t="shared" si="17"/>
        <v>0</v>
      </c>
      <c r="W23" s="225">
        <v>154.08666666666667</v>
      </c>
      <c r="X23" s="77">
        <v>1620.9416666666668</v>
      </c>
      <c r="Y23" s="224">
        <f t="shared" si="18"/>
        <v>-1466.8550000000002</v>
      </c>
      <c r="Z23" s="81">
        <v>482.95749999999998</v>
      </c>
      <c r="AA23" s="223">
        <v>0.67521198519213199</v>
      </c>
      <c r="AB23" s="222">
        <f t="shared" si="7"/>
        <v>1.0260719973634671E-4</v>
      </c>
      <c r="AC23" s="221">
        <v>2299.1808333333333</v>
      </c>
      <c r="AD23" s="220">
        <v>3.2144328463366652</v>
      </c>
      <c r="AE23" s="219">
        <f t="shared" si="8"/>
        <v>0</v>
      </c>
      <c r="AF23" s="218">
        <f t="shared" si="19"/>
        <v>-1816.2233333333334</v>
      </c>
    </row>
    <row r="24" spans="1:32" ht="15" x14ac:dyDescent="0.2">
      <c r="A24" s="405"/>
      <c r="B24" s="201" t="s">
        <v>19</v>
      </c>
      <c r="C24" s="200">
        <f t="shared" si="0"/>
        <v>0.63730704852524456</v>
      </c>
      <c r="D24" s="195">
        <v>13.982925583333333</v>
      </c>
      <c r="E24" s="199">
        <v>1.9549212802195536E-2</v>
      </c>
      <c r="F24" s="191">
        <v>13.999854583333333</v>
      </c>
      <c r="G24" s="198">
        <v>1.9572880812232865E-2</v>
      </c>
      <c r="H24" s="197">
        <f t="shared" si="13"/>
        <v>-1.6928999999999306E-2</v>
      </c>
      <c r="I24" s="195">
        <v>21.940641666666664</v>
      </c>
      <c r="J24" s="199">
        <v>3.0674716131624848E-2</v>
      </c>
      <c r="K24" s="191">
        <v>21.920466666666666</v>
      </c>
      <c r="L24" s="198">
        <v>3.0646509852035556E-2</v>
      </c>
      <c r="M24" s="197">
        <f t="shared" si="14"/>
        <v>2.0174999999998278E-2</v>
      </c>
      <c r="N24" s="195">
        <v>848.95666666666682</v>
      </c>
      <c r="O24" s="54">
        <v>1073.6383333333335</v>
      </c>
      <c r="P24" s="196">
        <f t="shared" si="15"/>
        <v>-224.68166666666673</v>
      </c>
      <c r="Q24" s="195">
        <v>2.4250000000000003</v>
      </c>
      <c r="R24" s="54">
        <v>6.2025000000000006</v>
      </c>
      <c r="S24" s="196">
        <f t="shared" si="16"/>
        <v>-3.7775000000000003</v>
      </c>
      <c r="T24" s="195">
        <v>334.75833333333338</v>
      </c>
      <c r="U24" s="54">
        <v>695.3983333333332</v>
      </c>
      <c r="V24" s="194">
        <f t="shared" si="17"/>
        <v>-360.63999999999982</v>
      </c>
      <c r="W24" s="195">
        <v>0</v>
      </c>
      <c r="X24" s="54">
        <v>166.535</v>
      </c>
      <c r="Y24" s="194">
        <f t="shared" si="18"/>
        <v>-166.535</v>
      </c>
      <c r="Z24" s="58">
        <v>1186.1400000000001</v>
      </c>
      <c r="AA24" s="193">
        <v>1.6583155745915439</v>
      </c>
      <c r="AB24" s="192">
        <f t="shared" si="7"/>
        <v>1.1788596273065012E-2</v>
      </c>
      <c r="AC24" s="191">
        <v>1941.7741666666668</v>
      </c>
      <c r="AD24" s="190">
        <v>2.7147506498878431</v>
      </c>
      <c r="AE24" s="189">
        <f t="shared" si="8"/>
        <v>7.2098263658363967E-3</v>
      </c>
      <c r="AF24" s="188">
        <f t="shared" si="19"/>
        <v>-755.63416666666672</v>
      </c>
    </row>
    <row r="25" spans="1:32" ht="15" x14ac:dyDescent="0.2">
      <c r="A25" s="405"/>
      <c r="B25" s="217" t="s">
        <v>18</v>
      </c>
      <c r="C25" s="215">
        <f t="shared" si="0"/>
        <v>0.6876464933893619</v>
      </c>
      <c r="D25" s="210">
        <v>34.5317875</v>
      </c>
      <c r="E25" s="214">
        <v>4.8278113064002218E-2</v>
      </c>
      <c r="F25" s="206">
        <v>34.169835000000006</v>
      </c>
      <c r="G25" s="213">
        <v>4.7772075334615575E-2</v>
      </c>
      <c r="H25" s="212">
        <f t="shared" si="13"/>
        <v>0.3619524999999939</v>
      </c>
      <c r="I25" s="210">
        <v>50.217354166666674</v>
      </c>
      <c r="J25" s="214">
        <v>7.0207749953093992E-2</v>
      </c>
      <c r="K25" s="206">
        <v>49.514675000000004</v>
      </c>
      <c r="L25" s="213">
        <v>6.9225349910791378E-2</v>
      </c>
      <c r="M25" s="212">
        <f t="shared" si="14"/>
        <v>0.70267916666666963</v>
      </c>
      <c r="N25" s="210">
        <v>3044.4883333333332</v>
      </c>
      <c r="O25" s="66">
        <v>3675.7200000000007</v>
      </c>
      <c r="P25" s="211">
        <f t="shared" si="15"/>
        <v>-631.23166666666748</v>
      </c>
      <c r="Q25" s="210">
        <v>2.1816666666666662</v>
      </c>
      <c r="R25" s="66">
        <v>7.6891666666666678</v>
      </c>
      <c r="S25" s="211">
        <f t="shared" si="16"/>
        <v>-5.5075000000000021</v>
      </c>
      <c r="T25" s="210">
        <v>398.45333333333315</v>
      </c>
      <c r="U25" s="66">
        <v>1086.9199999999998</v>
      </c>
      <c r="V25" s="209">
        <f t="shared" si="17"/>
        <v>-688.4666666666667</v>
      </c>
      <c r="W25" s="210">
        <v>0</v>
      </c>
      <c r="X25" s="66">
        <v>0</v>
      </c>
      <c r="Y25" s="209">
        <f t="shared" si="18"/>
        <v>0</v>
      </c>
      <c r="Z25" s="70">
        <v>3445.123333333333</v>
      </c>
      <c r="AA25" s="208">
        <v>4.8165492100893665</v>
      </c>
      <c r="AB25" s="207">
        <f t="shared" si="7"/>
        <v>1.0023382085014857E-2</v>
      </c>
      <c r="AC25" s="206">
        <v>4770.3291666666673</v>
      </c>
      <c r="AD25" s="205">
        <v>6.6692895742959815</v>
      </c>
      <c r="AE25" s="204">
        <f t="shared" si="8"/>
        <v>7.1629931197969392E-3</v>
      </c>
      <c r="AF25" s="203">
        <f t="shared" si="19"/>
        <v>-1325.2058333333343</v>
      </c>
    </row>
    <row r="26" spans="1:32" ht="15" x14ac:dyDescent="0.2">
      <c r="A26" s="405"/>
      <c r="B26" s="217" t="s">
        <v>17</v>
      </c>
      <c r="C26" s="215">
        <f t="shared" si="0"/>
        <v>0.73768717473328316</v>
      </c>
      <c r="D26" s="210">
        <v>82.654654500000007</v>
      </c>
      <c r="E26" s="214">
        <v>0.11555760776116904</v>
      </c>
      <c r="F26" s="206">
        <v>85.200532500000008</v>
      </c>
      <c r="G26" s="213">
        <v>0.11911694209642401</v>
      </c>
      <c r="H26" s="212">
        <f t="shared" si="13"/>
        <v>-2.5458780000000019</v>
      </c>
      <c r="I26" s="210">
        <v>112.04567102564101</v>
      </c>
      <c r="J26" s="214">
        <v>0.15664852490210343</v>
      </c>
      <c r="K26" s="206">
        <v>115.37045769230768</v>
      </c>
      <c r="L26" s="213">
        <v>0.1612968337794432</v>
      </c>
      <c r="M26" s="212">
        <f t="shared" si="14"/>
        <v>-3.3247866666666681</v>
      </c>
      <c r="N26" s="210">
        <v>5137.1333333333314</v>
      </c>
      <c r="O26" s="66">
        <v>6598.116666666665</v>
      </c>
      <c r="P26" s="211">
        <f t="shared" si="15"/>
        <v>-1460.9833333333336</v>
      </c>
      <c r="Q26" s="210">
        <v>3.3416666666666668</v>
      </c>
      <c r="R26" s="66">
        <v>10.771666666666668</v>
      </c>
      <c r="S26" s="211">
        <f t="shared" si="16"/>
        <v>-7.4300000000000015</v>
      </c>
      <c r="T26" s="210">
        <v>3049.0050000000006</v>
      </c>
      <c r="U26" s="66">
        <v>1772.7941666666666</v>
      </c>
      <c r="V26" s="209">
        <f t="shared" si="17"/>
        <v>1276.210833333334</v>
      </c>
      <c r="W26" s="210">
        <v>0</v>
      </c>
      <c r="X26" s="66">
        <v>0</v>
      </c>
      <c r="Y26" s="209">
        <f t="shared" si="18"/>
        <v>0</v>
      </c>
      <c r="Z26" s="70">
        <v>8189.4799999999977</v>
      </c>
      <c r="AA26" s="208">
        <v>11.449527232709421</v>
      </c>
      <c r="AB26" s="207">
        <f t="shared" si="7"/>
        <v>1.009278421828981E-2</v>
      </c>
      <c r="AC26" s="206">
        <v>8381.682499999999</v>
      </c>
      <c r="AD26" s="205">
        <v>11.718241186146463</v>
      </c>
      <c r="AE26" s="204">
        <f t="shared" si="8"/>
        <v>1.0165087081263222E-2</v>
      </c>
      <c r="AF26" s="203">
        <f t="shared" si="19"/>
        <v>-192.20250000000124</v>
      </c>
    </row>
    <row r="27" spans="1:32" ht="15" x14ac:dyDescent="0.2">
      <c r="A27" s="405"/>
      <c r="B27" s="217" t="s">
        <v>16</v>
      </c>
      <c r="C27" s="215">
        <f t="shared" si="0"/>
        <v>0.73811239627082281</v>
      </c>
      <c r="D27" s="210">
        <v>217.4541365</v>
      </c>
      <c r="E27" s="214">
        <v>0.30401772245882064</v>
      </c>
      <c r="F27" s="206">
        <v>215.29138375000002</v>
      </c>
      <c r="G27" s="213">
        <v>0.30099402597052727</v>
      </c>
      <c r="H27" s="212">
        <f t="shared" si="13"/>
        <v>2.1627527499999815</v>
      </c>
      <c r="I27" s="210">
        <v>294.60843307692306</v>
      </c>
      <c r="J27" s="214">
        <v>0.41188540389622813</v>
      </c>
      <c r="K27" s="206">
        <v>291.77793525641027</v>
      </c>
      <c r="L27" s="213">
        <v>0.40792814785461551</v>
      </c>
      <c r="M27" s="212">
        <f t="shared" si="14"/>
        <v>2.8304978205127895</v>
      </c>
      <c r="N27" s="210">
        <v>3579.7099999999996</v>
      </c>
      <c r="O27" s="66">
        <v>4579.4824999999992</v>
      </c>
      <c r="P27" s="211">
        <f t="shared" si="15"/>
        <v>-999.77249999999958</v>
      </c>
      <c r="Q27" s="210">
        <v>6.3</v>
      </c>
      <c r="R27" s="66">
        <v>21.04</v>
      </c>
      <c r="S27" s="211">
        <f t="shared" si="16"/>
        <v>-14.739999999999998</v>
      </c>
      <c r="T27" s="210">
        <v>1228.2574999999999</v>
      </c>
      <c r="U27" s="66">
        <v>1063.926666666667</v>
      </c>
      <c r="V27" s="209">
        <f t="shared" si="17"/>
        <v>164.33083333333298</v>
      </c>
      <c r="W27" s="210">
        <v>3648.371666666666</v>
      </c>
      <c r="X27" s="66">
        <v>2593.5283333333336</v>
      </c>
      <c r="Y27" s="209">
        <f t="shared" si="18"/>
        <v>1054.8433333333323</v>
      </c>
      <c r="Z27" s="70">
        <v>8462.6391666666659</v>
      </c>
      <c r="AA27" s="208">
        <v>11.83142490113455</v>
      </c>
      <c r="AB27" s="207">
        <f t="shared" si="7"/>
        <v>2.5695782629670198E-2</v>
      </c>
      <c r="AC27" s="206">
        <v>8257.9775000000009</v>
      </c>
      <c r="AD27" s="205">
        <v>11.54529201682011</v>
      </c>
      <c r="AE27" s="204">
        <f t="shared" si="8"/>
        <v>2.6070715710959494E-2</v>
      </c>
      <c r="AF27" s="203">
        <f t="shared" si="19"/>
        <v>204.66166666666504</v>
      </c>
    </row>
    <row r="28" spans="1:32" ht="15" x14ac:dyDescent="0.2">
      <c r="A28" s="405"/>
      <c r="B28" s="217" t="s">
        <v>15</v>
      </c>
      <c r="C28" s="215">
        <f t="shared" si="0"/>
        <v>0.78825232790309707</v>
      </c>
      <c r="D28" s="210">
        <v>143.33253599999998</v>
      </c>
      <c r="E28" s="214">
        <v>0.20038998498870547</v>
      </c>
      <c r="F28" s="206">
        <v>152.20765499999999</v>
      </c>
      <c r="G28" s="213">
        <v>0.21279808817236534</v>
      </c>
      <c r="H28" s="212">
        <f t="shared" si="13"/>
        <v>-8.8751190000000122</v>
      </c>
      <c r="I28" s="210">
        <v>181.83585499999995</v>
      </c>
      <c r="J28" s="214">
        <v>0.25422060664480545</v>
      </c>
      <c r="K28" s="206">
        <v>193.34158928571424</v>
      </c>
      <c r="L28" s="213">
        <v>0.2703065135863677</v>
      </c>
      <c r="M28" s="212">
        <f t="shared" si="14"/>
        <v>-11.505734285714283</v>
      </c>
      <c r="N28" s="210">
        <v>979.58416666666528</v>
      </c>
      <c r="O28" s="66">
        <v>2480.1758333333332</v>
      </c>
      <c r="P28" s="211">
        <f t="shared" si="15"/>
        <v>-1500.5916666666681</v>
      </c>
      <c r="Q28" s="210">
        <v>6.6541666666667814</v>
      </c>
      <c r="R28" s="66">
        <v>12.896666666666649</v>
      </c>
      <c r="S28" s="211">
        <f t="shared" si="16"/>
        <v>-6.2424999999998674</v>
      </c>
      <c r="T28" s="210">
        <v>0</v>
      </c>
      <c r="U28" s="66">
        <v>21.129166666666666</v>
      </c>
      <c r="V28" s="209">
        <f t="shared" si="17"/>
        <v>-21.129166666666666</v>
      </c>
      <c r="W28" s="210">
        <v>10075.108333333332</v>
      </c>
      <c r="X28" s="66">
        <v>2887.6591666666664</v>
      </c>
      <c r="Y28" s="209">
        <f t="shared" si="18"/>
        <v>7187.4491666666654</v>
      </c>
      <c r="Z28" s="70">
        <v>11061.346666666665</v>
      </c>
      <c r="AA28" s="208">
        <v>15.464619229846045</v>
      </c>
      <c r="AB28" s="207">
        <f t="shared" si="7"/>
        <v>1.2957964370824047E-2</v>
      </c>
      <c r="AC28" s="206">
        <v>5401.8608333333323</v>
      </c>
      <c r="AD28" s="205">
        <v>7.5522197481231377</v>
      </c>
      <c r="AE28" s="204">
        <f t="shared" si="8"/>
        <v>2.8176893055217242E-2</v>
      </c>
      <c r="AF28" s="203">
        <f t="shared" si="19"/>
        <v>5659.4858333333323</v>
      </c>
    </row>
    <row r="29" spans="1:32" ht="15" x14ac:dyDescent="0.2">
      <c r="A29" s="405"/>
      <c r="B29" s="216" t="s">
        <v>14</v>
      </c>
      <c r="C29" s="215">
        <f t="shared" si="0"/>
        <v>0.78730570513605735</v>
      </c>
      <c r="D29" s="210">
        <v>58.498822833333328</v>
      </c>
      <c r="E29" s="214">
        <v>8.178588446539875E-2</v>
      </c>
      <c r="F29" s="206">
        <v>62.240832500000003</v>
      </c>
      <c r="G29" s="213">
        <v>8.7017503569425753E-2</v>
      </c>
      <c r="H29" s="212">
        <f t="shared" si="13"/>
        <v>-3.7420096666666751</v>
      </c>
      <c r="I29" s="210">
        <v>74.302551666666659</v>
      </c>
      <c r="J29" s="214">
        <v>0.10388072121395972</v>
      </c>
      <c r="K29" s="206">
        <v>78.963967857142848</v>
      </c>
      <c r="L29" s="213">
        <v>0.11039774178574729</v>
      </c>
      <c r="M29" s="212">
        <f t="shared" si="14"/>
        <v>-4.6614161904761886</v>
      </c>
      <c r="N29" s="210">
        <v>1034.1075000000001</v>
      </c>
      <c r="O29" s="66">
        <v>1475.8241666666663</v>
      </c>
      <c r="P29" s="211">
        <f t="shared" si="15"/>
        <v>-441.71666666666624</v>
      </c>
      <c r="Q29" s="210">
        <v>5.2299999999999995</v>
      </c>
      <c r="R29" s="66">
        <v>6.8700000000000729</v>
      </c>
      <c r="S29" s="211">
        <f t="shared" si="16"/>
        <v>-1.6400000000000734</v>
      </c>
      <c r="T29" s="210">
        <v>0</v>
      </c>
      <c r="U29" s="66">
        <v>56.19083333333333</v>
      </c>
      <c r="V29" s="209">
        <f t="shared" si="17"/>
        <v>-56.19083333333333</v>
      </c>
      <c r="W29" s="210">
        <v>3629.1116666666671</v>
      </c>
      <c r="X29" s="66">
        <v>5986.206666666666</v>
      </c>
      <c r="Y29" s="209">
        <f t="shared" si="18"/>
        <v>-2357.0949999999989</v>
      </c>
      <c r="Z29" s="70">
        <v>4668.4491666666672</v>
      </c>
      <c r="AA29" s="208">
        <v>6.5268534593490211</v>
      </c>
      <c r="AB29" s="207">
        <f t="shared" si="7"/>
        <v>1.2530675765096151E-2</v>
      </c>
      <c r="AC29" s="206">
        <v>7525.0916666666653</v>
      </c>
      <c r="AD29" s="205">
        <v>10.520660869444869</v>
      </c>
      <c r="AE29" s="204">
        <f t="shared" si="8"/>
        <v>8.2711062212974164E-3</v>
      </c>
      <c r="AF29" s="203">
        <f t="shared" si="19"/>
        <v>-2856.6424999999981</v>
      </c>
    </row>
    <row r="30" spans="1:32" ht="15" x14ac:dyDescent="0.2">
      <c r="A30" s="405"/>
      <c r="B30" s="202" t="s">
        <v>13</v>
      </c>
      <c r="C30" s="158">
        <f t="shared" si="0"/>
        <v>0.72863477252750364</v>
      </c>
      <c r="D30" s="153">
        <v>7.7469770833333316</v>
      </c>
      <c r="E30" s="157">
        <v>1.0830873887817151E-2</v>
      </c>
      <c r="F30" s="149">
        <v>0</v>
      </c>
      <c r="G30" s="156">
        <v>0</v>
      </c>
      <c r="H30" s="155">
        <f t="shared" si="13"/>
        <v>7.7469770833333316</v>
      </c>
      <c r="I30" s="153">
        <v>10.632181410256409</v>
      </c>
      <c r="J30" s="157">
        <v>1.4864612966859635E-2</v>
      </c>
      <c r="K30" s="149">
        <v>0</v>
      </c>
      <c r="L30" s="156">
        <v>0</v>
      </c>
      <c r="M30" s="155">
        <f t="shared" si="14"/>
        <v>10.632181410256409</v>
      </c>
      <c r="N30" s="153">
        <v>787.82583333333332</v>
      </c>
      <c r="O30" s="21">
        <v>1175.58</v>
      </c>
      <c r="P30" s="154">
        <f t="shared" si="15"/>
        <v>-387.75416666666661</v>
      </c>
      <c r="Q30" s="153">
        <v>4.4183333333333383</v>
      </c>
      <c r="R30" s="21">
        <v>5.7850000000000001</v>
      </c>
      <c r="S30" s="154">
        <f t="shared" si="16"/>
        <v>-1.3666666666666618</v>
      </c>
      <c r="T30" s="153">
        <v>12.749166666666675</v>
      </c>
      <c r="U30" s="21">
        <v>53.916666666666664</v>
      </c>
      <c r="V30" s="152">
        <f t="shared" si="17"/>
        <v>-41.16749999999999</v>
      </c>
      <c r="W30" s="153">
        <v>672.61416666666685</v>
      </c>
      <c r="X30" s="21">
        <v>5000</v>
      </c>
      <c r="Y30" s="152">
        <f t="shared" si="18"/>
        <v>-4327.3858333333328</v>
      </c>
      <c r="Z30" s="25">
        <v>1477.6075000000001</v>
      </c>
      <c r="AA30" s="151">
        <v>2.0658097108126148</v>
      </c>
      <c r="AB30" s="150">
        <f t="shared" si="7"/>
        <v>5.2429194378976361E-3</v>
      </c>
      <c r="AC30" s="149">
        <v>6235.2816666666668</v>
      </c>
      <c r="AD30" s="148">
        <v>8.7174066106127626</v>
      </c>
      <c r="AE30" s="147">
        <f t="shared" si="8"/>
        <v>0</v>
      </c>
      <c r="AF30" s="146">
        <f t="shared" si="19"/>
        <v>-4757.6741666666667</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495.72750000000002</v>
      </c>
      <c r="O31" s="54">
        <v>875.2299999999999</v>
      </c>
      <c r="P31" s="196">
        <f t="shared" si="15"/>
        <v>-379.50249999999988</v>
      </c>
      <c r="Q31" s="195">
        <v>2.4150000000000005</v>
      </c>
      <c r="R31" s="54">
        <v>5.0649999999999986</v>
      </c>
      <c r="S31" s="196">
        <f t="shared" si="16"/>
        <v>-2.6499999999999981</v>
      </c>
      <c r="T31" s="195">
        <v>14.368333333333338</v>
      </c>
      <c r="U31" s="54">
        <v>23.166666666666668</v>
      </c>
      <c r="V31" s="194">
        <f t="shared" si="17"/>
        <v>-8.7983333333333302</v>
      </c>
      <c r="W31" s="195">
        <v>986.4466666666666</v>
      </c>
      <c r="X31" s="54">
        <v>0</v>
      </c>
      <c r="Y31" s="194">
        <f t="shared" si="18"/>
        <v>986.4466666666666</v>
      </c>
      <c r="Z31" s="58">
        <v>1498.9575</v>
      </c>
      <c r="AA31" s="193">
        <v>2.0956586641549935</v>
      </c>
      <c r="AB31" s="192">
        <f t="shared" si="7"/>
        <v>0</v>
      </c>
      <c r="AC31" s="191">
        <v>903.46166666666659</v>
      </c>
      <c r="AD31" s="190">
        <v>1.2631093712315946</v>
      </c>
      <c r="AE31" s="189">
        <f t="shared" si="8"/>
        <v>0</v>
      </c>
      <c r="AF31" s="188">
        <f t="shared" si="19"/>
        <v>595.49583333333339</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297.6808333333334</v>
      </c>
      <c r="O32" s="43">
        <v>705.04833333333329</v>
      </c>
      <c r="P32" s="182">
        <f t="shared" si="15"/>
        <v>-407.36749999999989</v>
      </c>
      <c r="Q32" s="181">
        <v>3.2850000000000001</v>
      </c>
      <c r="R32" s="43">
        <v>4.059166666666667</v>
      </c>
      <c r="S32" s="182">
        <f t="shared" si="16"/>
        <v>-0.77416666666666689</v>
      </c>
      <c r="T32" s="181">
        <v>9.7366666666666664</v>
      </c>
      <c r="U32" s="43">
        <v>14.083333333333334</v>
      </c>
      <c r="V32" s="180">
        <f t="shared" si="17"/>
        <v>-4.3466666666666676</v>
      </c>
      <c r="W32" s="181">
        <v>171.73749999999998</v>
      </c>
      <c r="X32" s="43">
        <v>0</v>
      </c>
      <c r="Y32" s="180">
        <f t="shared" si="18"/>
        <v>171.73749999999998</v>
      </c>
      <c r="Z32" s="47">
        <v>482.44000000000005</v>
      </c>
      <c r="AA32" s="179">
        <v>0.67448848011697138</v>
      </c>
      <c r="AB32" s="178">
        <f t="shared" si="7"/>
        <v>0</v>
      </c>
      <c r="AC32" s="177">
        <v>723.19083333333333</v>
      </c>
      <c r="AD32" s="176">
        <v>1.0110767866249109</v>
      </c>
      <c r="AE32" s="175">
        <f t="shared" si="8"/>
        <v>0</v>
      </c>
      <c r="AF32" s="174">
        <f t="shared" si="19"/>
        <v>-240.75083333333328</v>
      </c>
    </row>
    <row r="33" spans="1:32" ht="15" x14ac:dyDescent="0.2">
      <c r="A33" s="405"/>
      <c r="B33" s="173" t="s">
        <v>10</v>
      </c>
      <c r="C33" s="172">
        <f t="shared" si="0"/>
        <v>0.74866708444243657</v>
      </c>
      <c r="D33" s="167">
        <f>SUM(D21:D32)</f>
        <v>558.25139491666664</v>
      </c>
      <c r="E33" s="171">
        <v>0.78047868103913776</v>
      </c>
      <c r="F33" s="163">
        <f>SUM(F21:F32)</f>
        <v>563.11009333333334</v>
      </c>
      <c r="G33" s="170">
        <v>0.78727151595559075</v>
      </c>
      <c r="H33" s="169">
        <f>SUM(H21:H32)</f>
        <v>-4.8586984166667149</v>
      </c>
      <c r="I33" s="167">
        <f>SUM(I21:I32)</f>
        <v>745.66039634615379</v>
      </c>
      <c r="J33" s="171">
        <v>1.0424909779764027</v>
      </c>
      <c r="K33" s="163">
        <f>SUM(K21:K32)</f>
        <v>750.88909175824176</v>
      </c>
      <c r="L33" s="170">
        <v>1.0498010967690008</v>
      </c>
      <c r="M33" s="169">
        <f t="shared" ref="M33:Z33" si="20">SUM(M21:M32)</f>
        <v>-5.228695412087939</v>
      </c>
      <c r="N33" s="167">
        <f t="shared" si="20"/>
        <v>17226.368333333328</v>
      </c>
      <c r="O33" s="32">
        <f t="shared" si="20"/>
        <v>24422.636666666662</v>
      </c>
      <c r="P33" s="168">
        <f t="shared" si="20"/>
        <v>-7196.2683333333343</v>
      </c>
      <c r="Q33" s="167">
        <f t="shared" si="20"/>
        <v>42.867500000000121</v>
      </c>
      <c r="R33" s="32">
        <f t="shared" si="20"/>
        <v>96.46166666666673</v>
      </c>
      <c r="S33" s="168">
        <f t="shared" si="20"/>
        <v>-53.594166666666595</v>
      </c>
      <c r="T33" s="167">
        <f t="shared" si="20"/>
        <v>5049.2449999999999</v>
      </c>
      <c r="U33" s="32">
        <f t="shared" si="20"/>
        <v>4792.6091666666671</v>
      </c>
      <c r="V33" s="166">
        <f t="shared" si="20"/>
        <v>256.63583333333389</v>
      </c>
      <c r="W33" s="167">
        <f t="shared" si="20"/>
        <v>19600.726666666662</v>
      </c>
      <c r="X33" s="32">
        <f t="shared" si="20"/>
        <v>18254.870833333334</v>
      </c>
      <c r="Y33" s="166">
        <f t="shared" si="20"/>
        <v>1345.8558333333328</v>
      </c>
      <c r="Z33" s="36">
        <f t="shared" si="20"/>
        <v>41919.20749999999</v>
      </c>
      <c r="AA33" s="165">
        <v>58.606298305246121</v>
      </c>
      <c r="AB33" s="164">
        <f t="shared" si="7"/>
        <v>1.3317317483081396E-2</v>
      </c>
      <c r="AC33" s="163">
        <f>SUM(AC21:AC32)</f>
        <v>47566.578333333338</v>
      </c>
      <c r="AD33" s="162">
        <v>66.501759916309013</v>
      </c>
      <c r="AE33" s="161">
        <f t="shared" si="8"/>
        <v>1.1838356111873647E-2</v>
      </c>
      <c r="AF33" s="160">
        <f>SUM(AF21:AF32)</f>
        <v>-5647.370833333337</v>
      </c>
    </row>
    <row r="34" spans="1:32" ht="15" x14ac:dyDescent="0.2">
      <c r="A34" s="405"/>
      <c r="B34" s="159" t="s">
        <v>9</v>
      </c>
      <c r="C34" s="158">
        <f t="shared" si="0"/>
        <v>0.74896861485440636</v>
      </c>
      <c r="D34" s="153">
        <f>SUM(D24:D29)</f>
        <v>550.45486291666657</v>
      </c>
      <c r="E34" s="157">
        <v>0.76957852554029149</v>
      </c>
      <c r="F34" s="149">
        <f>SUM(F24:F29)</f>
        <v>563.11009333333334</v>
      </c>
      <c r="G34" s="156">
        <v>0.78727151595559075</v>
      </c>
      <c r="H34" s="155">
        <f>SUM(H24:H29)</f>
        <v>-12.655230416666713</v>
      </c>
      <c r="I34" s="153">
        <f>SUM(I24:I29)</f>
        <v>734.95050660256402</v>
      </c>
      <c r="J34" s="157">
        <v>1.0275177227418155</v>
      </c>
      <c r="K34" s="149">
        <f>SUM(K24:K29)</f>
        <v>750.88909175824176</v>
      </c>
      <c r="L34" s="156">
        <v>1.0498010967690008</v>
      </c>
      <c r="M34" s="155">
        <f t="shared" ref="M34:Z34" si="21">SUM(M24:M29)</f>
        <v>-15.938585155677682</v>
      </c>
      <c r="N34" s="153">
        <f t="shared" si="21"/>
        <v>14623.979999999996</v>
      </c>
      <c r="O34" s="21">
        <f t="shared" si="21"/>
        <v>19882.957499999997</v>
      </c>
      <c r="P34" s="154">
        <f t="shared" si="21"/>
        <v>-5258.9775000000018</v>
      </c>
      <c r="Q34" s="153">
        <f t="shared" si="21"/>
        <v>26.132500000000114</v>
      </c>
      <c r="R34" s="21">
        <f t="shared" si="21"/>
        <v>65.470000000000056</v>
      </c>
      <c r="S34" s="154">
        <f t="shared" si="21"/>
        <v>-39.337499999999942</v>
      </c>
      <c r="T34" s="153">
        <f t="shared" si="21"/>
        <v>5010.4741666666669</v>
      </c>
      <c r="U34" s="21">
        <f t="shared" si="21"/>
        <v>4696.3591666666662</v>
      </c>
      <c r="V34" s="152">
        <f t="shared" si="21"/>
        <v>314.11500000000041</v>
      </c>
      <c r="W34" s="153">
        <f t="shared" si="21"/>
        <v>17352.591666666664</v>
      </c>
      <c r="X34" s="21">
        <f t="shared" si="21"/>
        <v>11633.929166666665</v>
      </c>
      <c r="Y34" s="152">
        <f t="shared" si="21"/>
        <v>5718.6624999999985</v>
      </c>
      <c r="Z34" s="25">
        <f t="shared" si="21"/>
        <v>37013.17833333333</v>
      </c>
      <c r="AA34" s="151">
        <v>51.747289607719949</v>
      </c>
      <c r="AB34" s="150">
        <f t="shared" si="7"/>
        <v>1.4871861528868973E-2</v>
      </c>
      <c r="AC34" s="149">
        <f>SUM(AC24:AC29)</f>
        <v>36278.715833333335</v>
      </c>
      <c r="AD34" s="148">
        <v>50.720454044718409</v>
      </c>
      <c r="AE34" s="147">
        <f t="shared" si="8"/>
        <v>1.5521775796042393E-2</v>
      </c>
      <c r="AF34" s="146">
        <f>SUM(AF24:AF29)</f>
        <v>734.46249999999691</v>
      </c>
    </row>
    <row r="35" spans="1:32" ht="15.75" thickBot="1" x14ac:dyDescent="0.25">
      <c r="A35" s="406"/>
      <c r="B35" s="261" t="s">
        <v>8</v>
      </c>
      <c r="C35" s="260">
        <f t="shared" si="0"/>
        <v>0.72797500129882331</v>
      </c>
      <c r="D35" s="255">
        <f>SUM(D21:D23,D30:D32)</f>
        <v>7.7965319999999982</v>
      </c>
      <c r="E35" s="259">
        <v>1.0900155498846136E-2</v>
      </c>
      <c r="F35" s="249">
        <f>SUM(F21:F23,F30:F32)</f>
        <v>0</v>
      </c>
      <c r="G35" s="258">
        <v>0</v>
      </c>
      <c r="H35" s="257">
        <f>SUM(H21:H23,H30:H32)</f>
        <v>7.7965319999999982</v>
      </c>
      <c r="I35" s="255">
        <f>SUM(I21:I23,I30:I32)</f>
        <v>10.709889743589743</v>
      </c>
      <c r="J35" s="259">
        <v>1.497325523458707E-2</v>
      </c>
      <c r="K35" s="249">
        <f>SUM(K21:K23,K30:K32)</f>
        <v>0</v>
      </c>
      <c r="L35" s="258">
        <v>0</v>
      </c>
      <c r="M35" s="257">
        <f t="shared" ref="M35:Z35" si="22">SUM(M21:M23,M30:M32)</f>
        <v>10.709889743589743</v>
      </c>
      <c r="N35" s="255">
        <f t="shared" si="22"/>
        <v>2602.3883333333333</v>
      </c>
      <c r="O35" s="254">
        <f t="shared" si="22"/>
        <v>4539.6791666666668</v>
      </c>
      <c r="P35" s="256">
        <f t="shared" si="22"/>
        <v>-1937.2908333333328</v>
      </c>
      <c r="Q35" s="255">
        <f t="shared" si="22"/>
        <v>16.735000000000007</v>
      </c>
      <c r="R35" s="254">
        <f t="shared" si="22"/>
        <v>30.991666666666664</v>
      </c>
      <c r="S35" s="256">
        <f t="shared" si="22"/>
        <v>-14.256666666666661</v>
      </c>
      <c r="T35" s="255">
        <f t="shared" si="22"/>
        <v>38.770833333333343</v>
      </c>
      <c r="U35" s="254">
        <f t="shared" si="22"/>
        <v>96.25</v>
      </c>
      <c r="V35" s="253">
        <f t="shared" si="22"/>
        <v>-57.479166666666657</v>
      </c>
      <c r="W35" s="255">
        <f t="shared" si="22"/>
        <v>2248.1350000000002</v>
      </c>
      <c r="X35" s="254">
        <f t="shared" si="22"/>
        <v>6620.9416666666666</v>
      </c>
      <c r="Y35" s="253">
        <f t="shared" si="22"/>
        <v>-4372.8066666666664</v>
      </c>
      <c r="Z35" s="252">
        <f t="shared" si="22"/>
        <v>4906.0291666666672</v>
      </c>
      <c r="AA35" s="251">
        <v>6.8590086975261828</v>
      </c>
      <c r="AB35" s="250">
        <f t="shared" si="7"/>
        <v>1.5891735933761769E-3</v>
      </c>
      <c r="AC35" s="249">
        <f>SUM(AC21:AC23,AC30:AC32)</f>
        <v>11287.862499999999</v>
      </c>
      <c r="AD35" s="248">
        <v>15.7813058715906</v>
      </c>
      <c r="AE35" s="247">
        <f t="shared" si="8"/>
        <v>0</v>
      </c>
      <c r="AF35" s="246">
        <f>SUM(AF21:AF23,AF30:AF32)</f>
        <v>-6381.8333333333339</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273.28749999999997</v>
      </c>
      <c r="O36" s="88">
        <v>490.51749999999998</v>
      </c>
      <c r="P36" s="240">
        <f t="shared" ref="P36:P47" si="25">N36-O36</f>
        <v>-217.23000000000002</v>
      </c>
      <c r="Q36" s="239">
        <v>2.8975</v>
      </c>
      <c r="R36" s="88">
        <v>2.8225000000000002</v>
      </c>
      <c r="S36" s="240">
        <f t="shared" ref="S36:S47" si="26">Q36-R36</f>
        <v>7.4999999999999734E-2</v>
      </c>
      <c r="T36" s="239">
        <v>4.5</v>
      </c>
      <c r="U36" s="88">
        <v>5.25</v>
      </c>
      <c r="V36" s="238">
        <f t="shared" ref="V36:V47" si="27">T36-U36</f>
        <v>-0.75</v>
      </c>
      <c r="W36" s="239">
        <v>107.86749999999999</v>
      </c>
      <c r="X36" s="88">
        <v>0</v>
      </c>
      <c r="Y36" s="238">
        <f t="shared" ref="Y36:Y47" si="28">W36-X36</f>
        <v>107.86749999999999</v>
      </c>
      <c r="Z36" s="92">
        <v>388.55249999999995</v>
      </c>
      <c r="AA36" s="237">
        <v>0.54322648447609956</v>
      </c>
      <c r="AB36" s="236">
        <f t="shared" si="7"/>
        <v>0</v>
      </c>
      <c r="AC36" s="235">
        <v>498.59</v>
      </c>
      <c r="AD36" s="234">
        <v>0.69706742924237053</v>
      </c>
      <c r="AE36" s="233">
        <f t="shared" si="8"/>
        <v>0</v>
      </c>
      <c r="AF36" s="232">
        <f t="shared" ref="AF36:AF47" si="29">Z36-AC36</f>
        <v>-110.03750000000002</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221.02250000000009</v>
      </c>
      <c r="O37" s="66">
        <v>362.21250000000003</v>
      </c>
      <c r="P37" s="211">
        <f t="shared" si="25"/>
        <v>-141.18999999999994</v>
      </c>
      <c r="Q37" s="210">
        <v>2.915</v>
      </c>
      <c r="R37" s="66">
        <v>2.1324999999999998</v>
      </c>
      <c r="S37" s="211">
        <f t="shared" si="26"/>
        <v>0.7825000000000002</v>
      </c>
      <c r="T37" s="210">
        <v>0.75</v>
      </c>
      <c r="U37" s="66">
        <v>1.25</v>
      </c>
      <c r="V37" s="209">
        <f t="shared" si="27"/>
        <v>-0.5</v>
      </c>
      <c r="W37" s="210">
        <v>501.71</v>
      </c>
      <c r="X37" s="66">
        <v>0</v>
      </c>
      <c r="Y37" s="209">
        <f t="shared" si="28"/>
        <v>501.71</v>
      </c>
      <c r="Z37" s="70">
        <v>726.39750000000004</v>
      </c>
      <c r="AA37" s="208">
        <v>1.0155599571672491</v>
      </c>
      <c r="AB37" s="207">
        <f t="shared" si="7"/>
        <v>0</v>
      </c>
      <c r="AC37" s="206">
        <v>365.59500000000003</v>
      </c>
      <c r="AD37" s="205">
        <v>0.51113012052761686</v>
      </c>
      <c r="AE37" s="204">
        <f t="shared" si="8"/>
        <v>0</v>
      </c>
      <c r="AF37" s="203">
        <f t="shared" si="29"/>
        <v>360.80250000000001</v>
      </c>
    </row>
    <row r="38" spans="1:32" ht="15" x14ac:dyDescent="0.2">
      <c r="A38" s="405"/>
      <c r="B38" s="231" t="s">
        <v>20</v>
      </c>
      <c r="C38" s="230">
        <f t="shared" si="0"/>
        <v>0.63495343569091378</v>
      </c>
      <c r="D38" s="225">
        <v>0.56760074999999999</v>
      </c>
      <c r="E38" s="229">
        <v>7.935498034589856E-4</v>
      </c>
      <c r="F38" s="221">
        <v>0</v>
      </c>
      <c r="G38" s="228">
        <v>0</v>
      </c>
      <c r="H38" s="227">
        <f t="shared" si="23"/>
        <v>0.56760074999999999</v>
      </c>
      <c r="I38" s="225">
        <v>0.89392499999999986</v>
      </c>
      <c r="J38" s="229">
        <v>1.2497763754841297E-3</v>
      </c>
      <c r="K38" s="221">
        <v>0</v>
      </c>
      <c r="L38" s="228">
        <v>0</v>
      </c>
      <c r="M38" s="227">
        <f t="shared" si="24"/>
        <v>0.89392499999999986</v>
      </c>
      <c r="N38" s="225">
        <v>263.39749999999992</v>
      </c>
      <c r="O38" s="77">
        <v>598.51999999999987</v>
      </c>
      <c r="P38" s="226">
        <f t="shared" si="25"/>
        <v>-335.12249999999995</v>
      </c>
      <c r="Q38" s="225">
        <v>1.0375000000000001</v>
      </c>
      <c r="R38" s="77">
        <v>14.645</v>
      </c>
      <c r="S38" s="226">
        <f t="shared" si="26"/>
        <v>-13.6075</v>
      </c>
      <c r="T38" s="225">
        <v>0</v>
      </c>
      <c r="U38" s="77">
        <v>0</v>
      </c>
      <c r="V38" s="224">
        <f t="shared" si="27"/>
        <v>0</v>
      </c>
      <c r="W38" s="225">
        <v>827.77500000000009</v>
      </c>
      <c r="X38" s="77">
        <v>2438.2799999999997</v>
      </c>
      <c r="Y38" s="224">
        <f t="shared" si="28"/>
        <v>-1610.5049999999997</v>
      </c>
      <c r="Z38" s="81">
        <v>1092.21</v>
      </c>
      <c r="AA38" s="223">
        <v>1.5269941606594755</v>
      </c>
      <c r="AB38" s="222">
        <f t="shared" si="7"/>
        <v>5.1968096794572467E-4</v>
      </c>
      <c r="AC38" s="221">
        <v>3051.4449999999997</v>
      </c>
      <c r="AD38" s="220">
        <v>4.2661564043091218</v>
      </c>
      <c r="AE38" s="219">
        <f t="shared" si="8"/>
        <v>0</v>
      </c>
      <c r="AF38" s="218">
        <f t="shared" si="29"/>
        <v>-1959.2349999999997</v>
      </c>
    </row>
    <row r="39" spans="1:32" ht="15" x14ac:dyDescent="0.2">
      <c r="A39" s="405"/>
      <c r="B39" s="201" t="s">
        <v>19</v>
      </c>
      <c r="C39" s="200">
        <f t="shared" si="0"/>
        <v>0.63971222365999014</v>
      </c>
      <c r="D39" s="195">
        <v>0.87750924999999991</v>
      </c>
      <c r="E39" s="199">
        <v>1.226825885749696E-3</v>
      </c>
      <c r="F39" s="191">
        <v>9.5178712499999989</v>
      </c>
      <c r="G39" s="198">
        <v>1.3306721041531853E-2</v>
      </c>
      <c r="H39" s="197">
        <f t="shared" si="23"/>
        <v>-8.6403619999999997</v>
      </c>
      <c r="I39" s="195">
        <v>1.3717249999999999</v>
      </c>
      <c r="J39" s="199">
        <v>1.9177777762798532E-3</v>
      </c>
      <c r="K39" s="191">
        <v>14.899049999999999</v>
      </c>
      <c r="L39" s="198">
        <v>2.0830025635599471E-2</v>
      </c>
      <c r="M39" s="197">
        <f t="shared" si="24"/>
        <v>-13.527324999999999</v>
      </c>
      <c r="N39" s="195">
        <v>803.47250000000008</v>
      </c>
      <c r="O39" s="54">
        <v>1123.3150000000003</v>
      </c>
      <c r="P39" s="196">
        <f t="shared" si="25"/>
        <v>-319.8425000000002</v>
      </c>
      <c r="Q39" s="195">
        <v>1.9450000000000001</v>
      </c>
      <c r="R39" s="54">
        <v>3.3925000000000001</v>
      </c>
      <c r="S39" s="196">
        <f t="shared" si="26"/>
        <v>-1.4475</v>
      </c>
      <c r="T39" s="195">
        <v>123.50499999999994</v>
      </c>
      <c r="U39" s="54">
        <v>376.28499999999991</v>
      </c>
      <c r="V39" s="194">
        <f t="shared" si="27"/>
        <v>-252.77999999999997</v>
      </c>
      <c r="W39" s="195">
        <v>0</v>
      </c>
      <c r="X39" s="54">
        <v>0</v>
      </c>
      <c r="Y39" s="194">
        <f t="shared" si="28"/>
        <v>0</v>
      </c>
      <c r="Z39" s="58">
        <v>928.92250000000013</v>
      </c>
      <c r="AA39" s="193">
        <v>1.2987055906878728</v>
      </c>
      <c r="AB39" s="192">
        <f t="shared" si="7"/>
        <v>9.4465281011063876E-4</v>
      </c>
      <c r="AC39" s="191">
        <v>1502.9925000000001</v>
      </c>
      <c r="AD39" s="190">
        <v>2.1012999020148091</v>
      </c>
      <c r="AE39" s="189">
        <f t="shared" si="8"/>
        <v>6.3326139351992765E-3</v>
      </c>
      <c r="AF39" s="188">
        <f t="shared" si="29"/>
        <v>-574.06999999999994</v>
      </c>
    </row>
    <row r="40" spans="1:32" ht="15" x14ac:dyDescent="0.2">
      <c r="A40" s="405"/>
      <c r="B40" s="217" t="s">
        <v>18</v>
      </c>
      <c r="C40" s="215">
        <f t="shared" si="0"/>
        <v>0.68354936904517882</v>
      </c>
      <c r="D40" s="210">
        <v>48.260443000000009</v>
      </c>
      <c r="E40" s="214">
        <v>6.7471836599041823E-2</v>
      </c>
      <c r="F40" s="206">
        <v>54.586024999999999</v>
      </c>
      <c r="G40" s="213">
        <v>7.631548992019449E-2</v>
      </c>
      <c r="H40" s="212">
        <f t="shared" si="23"/>
        <v>-6.32558199999999</v>
      </c>
      <c r="I40" s="210">
        <v>70.602717500000011</v>
      </c>
      <c r="J40" s="214">
        <v>9.8708066534082789E-2</v>
      </c>
      <c r="K40" s="206">
        <v>79.280529166666668</v>
      </c>
      <c r="L40" s="213">
        <v>0.11084031900997435</v>
      </c>
      <c r="M40" s="212">
        <f t="shared" si="24"/>
        <v>-8.6778116666666563</v>
      </c>
      <c r="N40" s="210">
        <v>3002.1075000000001</v>
      </c>
      <c r="O40" s="66">
        <v>3232.4925000000003</v>
      </c>
      <c r="P40" s="211">
        <f t="shared" si="25"/>
        <v>-230.38500000000022</v>
      </c>
      <c r="Q40" s="210">
        <v>2.5924999999999998</v>
      </c>
      <c r="R40" s="66">
        <v>6.5099999999999989</v>
      </c>
      <c r="S40" s="211">
        <f t="shared" si="26"/>
        <v>-3.9174999999999991</v>
      </c>
      <c r="T40" s="210">
        <v>99.627500000000182</v>
      </c>
      <c r="U40" s="66">
        <v>855.65249999999992</v>
      </c>
      <c r="V40" s="209">
        <f t="shared" si="27"/>
        <v>-756.02499999999975</v>
      </c>
      <c r="W40" s="210">
        <v>0</v>
      </c>
      <c r="X40" s="66">
        <v>0</v>
      </c>
      <c r="Y40" s="209">
        <f t="shared" si="28"/>
        <v>0</v>
      </c>
      <c r="Z40" s="70">
        <v>3104.3275000000003</v>
      </c>
      <c r="AA40" s="208">
        <v>4.3400902438859079</v>
      </c>
      <c r="AB40" s="207">
        <f t="shared" si="7"/>
        <v>1.5546182868914444E-2</v>
      </c>
      <c r="AC40" s="206">
        <v>4094.6550000000007</v>
      </c>
      <c r="AD40" s="205">
        <v>5.7246447672123768</v>
      </c>
      <c r="AE40" s="204">
        <f t="shared" si="8"/>
        <v>1.3331043763149763E-2</v>
      </c>
      <c r="AF40" s="203">
        <f t="shared" si="29"/>
        <v>-990.32750000000033</v>
      </c>
    </row>
    <row r="41" spans="1:32" ht="15" x14ac:dyDescent="0.2">
      <c r="A41" s="405"/>
      <c r="B41" s="217" t="s">
        <v>17</v>
      </c>
      <c r="C41" s="215">
        <f t="shared" si="0"/>
        <v>0.73397287876412032</v>
      </c>
      <c r="D41" s="210">
        <v>102.91689425000001</v>
      </c>
      <c r="E41" s="214">
        <v>0.14388578803797691</v>
      </c>
      <c r="F41" s="206">
        <v>112.51470000000002</v>
      </c>
      <c r="G41" s="213">
        <v>0.15730426338469797</v>
      </c>
      <c r="H41" s="212">
        <f t="shared" si="23"/>
        <v>-9.5978057500000062</v>
      </c>
      <c r="I41" s="210">
        <v>140.21893346153846</v>
      </c>
      <c r="J41" s="214">
        <v>0.19603692752279209</v>
      </c>
      <c r="K41" s="206">
        <v>152.32064615384616</v>
      </c>
      <c r="L41" s="213">
        <v>0.21295605855512206</v>
      </c>
      <c r="M41" s="212">
        <f t="shared" si="24"/>
        <v>-12.1017126923077</v>
      </c>
      <c r="N41" s="210">
        <v>3254.3750000000005</v>
      </c>
      <c r="O41" s="66">
        <v>3306.9599999999987</v>
      </c>
      <c r="P41" s="211">
        <f t="shared" si="25"/>
        <v>-52.584999999998217</v>
      </c>
      <c r="Q41" s="210">
        <v>3.8449999999999998</v>
      </c>
      <c r="R41" s="66">
        <v>21.57</v>
      </c>
      <c r="S41" s="211">
        <f t="shared" si="26"/>
        <v>-17.725000000000001</v>
      </c>
      <c r="T41" s="210">
        <v>313.09499999999957</v>
      </c>
      <c r="U41" s="66">
        <v>2705.6375000000003</v>
      </c>
      <c r="V41" s="209">
        <f t="shared" si="27"/>
        <v>-2392.5425000000005</v>
      </c>
      <c r="W41" s="210">
        <v>0</v>
      </c>
      <c r="X41" s="66">
        <v>734.38000000000034</v>
      </c>
      <c r="Y41" s="209">
        <f t="shared" si="28"/>
        <v>-734.38000000000034</v>
      </c>
      <c r="Z41" s="70">
        <v>3571.3149999999996</v>
      </c>
      <c r="AA41" s="208">
        <v>4.9929749323624515</v>
      </c>
      <c r="AB41" s="207">
        <f t="shared" si="7"/>
        <v>2.8817646791167967E-2</v>
      </c>
      <c r="AC41" s="206">
        <v>6768.5474999999997</v>
      </c>
      <c r="AD41" s="205">
        <v>9.4629535400426672</v>
      </c>
      <c r="AE41" s="204">
        <f t="shared" si="8"/>
        <v>1.6623167673714342E-2</v>
      </c>
      <c r="AF41" s="203">
        <f t="shared" si="29"/>
        <v>-3197.2325000000001</v>
      </c>
    </row>
    <row r="42" spans="1:32" ht="15" x14ac:dyDescent="0.2">
      <c r="A42" s="405"/>
      <c r="B42" s="217" t="s">
        <v>16</v>
      </c>
      <c r="C42" s="215">
        <f t="shared" si="0"/>
        <v>0.73802486413300084</v>
      </c>
      <c r="D42" s="210">
        <v>204.12386500000002</v>
      </c>
      <c r="E42" s="214">
        <v>0.28538097060660778</v>
      </c>
      <c r="F42" s="206">
        <v>181.43895999999998</v>
      </c>
      <c r="G42" s="213">
        <v>0.25366571614274108</v>
      </c>
      <c r="H42" s="212">
        <f t="shared" si="23"/>
        <v>22.684905000000043</v>
      </c>
      <c r="I42" s="210">
        <v>276.58128461538456</v>
      </c>
      <c r="J42" s="214">
        <v>0.38668205432598912</v>
      </c>
      <c r="K42" s="206">
        <v>245.94793846153846</v>
      </c>
      <c r="L42" s="213">
        <v>0.34385426340449138</v>
      </c>
      <c r="M42" s="212">
        <f t="shared" si="24"/>
        <v>30.633346153846105</v>
      </c>
      <c r="N42" s="210">
        <v>938.31749999999874</v>
      </c>
      <c r="O42" s="66">
        <v>2052.9874999999997</v>
      </c>
      <c r="P42" s="211">
        <f t="shared" si="25"/>
        <v>-1114.670000000001</v>
      </c>
      <c r="Q42" s="210">
        <v>5.6050000000000004</v>
      </c>
      <c r="R42" s="66">
        <v>18.440000000000001</v>
      </c>
      <c r="S42" s="211">
        <f t="shared" si="26"/>
        <v>-12.835000000000001</v>
      </c>
      <c r="T42" s="210">
        <v>457.46999999999991</v>
      </c>
      <c r="U42" s="66">
        <v>0</v>
      </c>
      <c r="V42" s="209">
        <f t="shared" si="27"/>
        <v>457.46999999999991</v>
      </c>
      <c r="W42" s="210">
        <v>8919.6775000000016</v>
      </c>
      <c r="X42" s="66">
        <v>3222.9625000000001</v>
      </c>
      <c r="Y42" s="209">
        <f t="shared" si="28"/>
        <v>5696.715000000002</v>
      </c>
      <c r="Z42" s="70">
        <v>10321.07</v>
      </c>
      <c r="AA42" s="208">
        <v>14.429655122877184</v>
      </c>
      <c r="AB42" s="207">
        <f t="shared" si="7"/>
        <v>1.9777393719837191E-2</v>
      </c>
      <c r="AC42" s="206">
        <v>5294.3899999999994</v>
      </c>
      <c r="AD42" s="205">
        <v>7.4019672009196205</v>
      </c>
      <c r="AE42" s="204">
        <f t="shared" si="8"/>
        <v>3.4270040552358251E-2</v>
      </c>
      <c r="AF42" s="203">
        <f t="shared" si="29"/>
        <v>5026.68</v>
      </c>
    </row>
    <row r="43" spans="1:32" ht="15" x14ac:dyDescent="0.2">
      <c r="A43" s="405"/>
      <c r="B43" s="217" t="s">
        <v>15</v>
      </c>
      <c r="C43" s="215">
        <f t="shared" si="0"/>
        <v>0.78401953279541425</v>
      </c>
      <c r="D43" s="210">
        <v>121.71716649999999</v>
      </c>
      <c r="E43" s="214">
        <v>0.17017002453513252</v>
      </c>
      <c r="F43" s="206">
        <v>177.75483249999996</v>
      </c>
      <c r="G43" s="213">
        <v>0.24851502061048789</v>
      </c>
      <c r="H43" s="212">
        <f t="shared" si="23"/>
        <v>-56.037665999999973</v>
      </c>
      <c r="I43" s="210">
        <v>155.24761999999998</v>
      </c>
      <c r="J43" s="214">
        <v>0.2170481951239058</v>
      </c>
      <c r="K43" s="206">
        <v>225.56643928571427</v>
      </c>
      <c r="L43" s="213">
        <v>0.31535934927745862</v>
      </c>
      <c r="M43" s="212">
        <f t="shared" si="24"/>
        <v>-70.318819285714284</v>
      </c>
      <c r="N43" s="210">
        <v>1293.8174999999999</v>
      </c>
      <c r="O43" s="66">
        <v>1298.5524999999993</v>
      </c>
      <c r="P43" s="211">
        <f t="shared" si="25"/>
        <v>-4.7349999999994452</v>
      </c>
      <c r="Q43" s="210">
        <v>6.1574999999999411</v>
      </c>
      <c r="R43" s="66">
        <v>19.389999999999965</v>
      </c>
      <c r="S43" s="211">
        <f t="shared" si="26"/>
        <v>-13.232500000000023</v>
      </c>
      <c r="T43" s="210">
        <v>0</v>
      </c>
      <c r="U43" s="66">
        <v>0</v>
      </c>
      <c r="V43" s="209">
        <f t="shared" si="27"/>
        <v>0</v>
      </c>
      <c r="W43" s="210">
        <v>4097.1975000000002</v>
      </c>
      <c r="X43" s="66">
        <v>2942.2224999999999</v>
      </c>
      <c r="Y43" s="209">
        <f t="shared" si="28"/>
        <v>1154.9750000000004</v>
      </c>
      <c r="Z43" s="70">
        <v>5397.1725000000006</v>
      </c>
      <c r="AA43" s="208">
        <v>7.5456651116286269</v>
      </c>
      <c r="AB43" s="207">
        <f t="shared" si="7"/>
        <v>2.2552024509129544E-2</v>
      </c>
      <c r="AC43" s="206">
        <v>4260.1649999999991</v>
      </c>
      <c r="AD43" s="205">
        <v>5.9560405637865239</v>
      </c>
      <c r="AE43" s="204">
        <f t="shared" si="8"/>
        <v>4.172487039821228E-2</v>
      </c>
      <c r="AF43" s="203">
        <f t="shared" si="29"/>
        <v>1137.0075000000015</v>
      </c>
    </row>
    <row r="44" spans="1:32" ht="15" x14ac:dyDescent="0.2">
      <c r="A44" s="405"/>
      <c r="B44" s="216" t="s">
        <v>14</v>
      </c>
      <c r="C44" s="215">
        <f t="shared" si="0"/>
        <v>0.77894694793191566</v>
      </c>
      <c r="D44" s="210">
        <v>41.924506000000001</v>
      </c>
      <c r="E44" s="214">
        <v>5.8613706018561577E-2</v>
      </c>
      <c r="F44" s="206">
        <v>63.600790000000003</v>
      </c>
      <c r="G44" s="213">
        <v>8.8918829465259766E-2</v>
      </c>
      <c r="H44" s="212">
        <f t="shared" si="23"/>
        <v>-21.676284000000003</v>
      </c>
      <c r="I44" s="210">
        <v>53.822029999999998</v>
      </c>
      <c r="J44" s="214">
        <v>7.5247365913916828E-2</v>
      </c>
      <c r="K44" s="206">
        <v>80.912653571428564</v>
      </c>
      <c r="L44" s="213">
        <v>0.11312215531441509</v>
      </c>
      <c r="M44" s="212">
        <f t="shared" si="24"/>
        <v>-27.090623571428566</v>
      </c>
      <c r="N44" s="210">
        <v>450.31000000000006</v>
      </c>
      <c r="O44" s="66">
        <v>836.97499999999991</v>
      </c>
      <c r="P44" s="211">
        <f t="shared" si="25"/>
        <v>-386.66499999999985</v>
      </c>
      <c r="Q44" s="210">
        <v>2.21</v>
      </c>
      <c r="R44" s="66">
        <v>5.45</v>
      </c>
      <c r="S44" s="211">
        <f t="shared" si="26"/>
        <v>-3.24</v>
      </c>
      <c r="T44" s="210">
        <v>0</v>
      </c>
      <c r="U44" s="66">
        <v>0</v>
      </c>
      <c r="V44" s="209">
        <f t="shared" si="27"/>
        <v>0</v>
      </c>
      <c r="W44" s="210">
        <v>3583.7049999999999</v>
      </c>
      <c r="X44" s="66">
        <v>697.9024999999998</v>
      </c>
      <c r="Y44" s="209">
        <f t="shared" si="28"/>
        <v>2885.8025000000002</v>
      </c>
      <c r="Z44" s="70">
        <v>4036.2249999999999</v>
      </c>
      <c r="AA44" s="208">
        <v>5.6429551149575543</v>
      </c>
      <c r="AB44" s="207">
        <f t="shared" si="7"/>
        <v>1.0387058699651284E-2</v>
      </c>
      <c r="AC44" s="206">
        <v>1540.3274999999999</v>
      </c>
      <c r="AD44" s="205">
        <v>2.1534971231198528</v>
      </c>
      <c r="AE44" s="204">
        <f t="shared" si="8"/>
        <v>4.1290433365631665E-2</v>
      </c>
      <c r="AF44" s="203">
        <f t="shared" si="29"/>
        <v>2495.8975</v>
      </c>
    </row>
    <row r="45" spans="1:32" ht="15" x14ac:dyDescent="0.2">
      <c r="A45" s="405"/>
      <c r="B45" s="202" t="s">
        <v>13</v>
      </c>
      <c r="C45" s="158">
        <f t="shared" si="0"/>
        <v>0.71262291174192005</v>
      </c>
      <c r="D45" s="153">
        <v>6.7884929999999999</v>
      </c>
      <c r="E45" s="157">
        <v>9.4908389143825121E-3</v>
      </c>
      <c r="F45" s="149">
        <v>0</v>
      </c>
      <c r="G45" s="156">
        <v>0</v>
      </c>
      <c r="H45" s="155">
        <f t="shared" si="23"/>
        <v>6.7884929999999999</v>
      </c>
      <c r="I45" s="153">
        <v>9.5260661538461537</v>
      </c>
      <c r="J45" s="157">
        <v>1.3318178180916622E-2</v>
      </c>
      <c r="K45" s="149">
        <v>0</v>
      </c>
      <c r="L45" s="156">
        <v>0</v>
      </c>
      <c r="M45" s="155">
        <f t="shared" si="24"/>
        <v>9.5260661538461537</v>
      </c>
      <c r="N45" s="153">
        <v>477.16000000000008</v>
      </c>
      <c r="O45" s="21">
        <v>697.57749999999942</v>
      </c>
      <c r="P45" s="154">
        <f t="shared" si="25"/>
        <v>-220.41749999999934</v>
      </c>
      <c r="Q45" s="153">
        <v>3.5825000000000111</v>
      </c>
      <c r="R45" s="21">
        <v>5.6524999999999999</v>
      </c>
      <c r="S45" s="154">
        <f t="shared" si="26"/>
        <v>-2.0699999999999887</v>
      </c>
      <c r="T45" s="153">
        <v>0</v>
      </c>
      <c r="U45" s="21">
        <v>31.347499999999968</v>
      </c>
      <c r="V45" s="152">
        <f t="shared" si="27"/>
        <v>-31.347499999999968</v>
      </c>
      <c r="W45" s="153">
        <v>470.90500000000003</v>
      </c>
      <c r="X45" s="21">
        <v>2500.0700000000002</v>
      </c>
      <c r="Y45" s="152">
        <f t="shared" si="28"/>
        <v>-2029.1650000000002</v>
      </c>
      <c r="Z45" s="25">
        <v>951.64750000000015</v>
      </c>
      <c r="AA45" s="151">
        <v>1.3304769005101476</v>
      </c>
      <c r="AB45" s="150">
        <f t="shared" si="7"/>
        <v>7.1334112683530395E-3</v>
      </c>
      <c r="AC45" s="149">
        <v>3234.6474999999996</v>
      </c>
      <c r="AD45" s="148">
        <v>4.5222876859348569</v>
      </c>
      <c r="AE45" s="147">
        <f t="shared" si="8"/>
        <v>0</v>
      </c>
      <c r="AF45" s="146">
        <f t="shared" si="29"/>
        <v>-2282.9999999999995</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411.40249999999997</v>
      </c>
      <c r="O46" s="54">
        <v>643.74749999999995</v>
      </c>
      <c r="P46" s="196">
        <f t="shared" si="25"/>
        <v>-232.34499999999997</v>
      </c>
      <c r="Q46" s="195">
        <v>1.7725</v>
      </c>
      <c r="R46" s="54">
        <v>5.2225000000000001</v>
      </c>
      <c r="S46" s="196">
        <f t="shared" si="26"/>
        <v>-3.45</v>
      </c>
      <c r="T46" s="195">
        <v>0</v>
      </c>
      <c r="U46" s="54">
        <v>12.5</v>
      </c>
      <c r="V46" s="194">
        <f t="shared" si="27"/>
        <v>-12.5</v>
      </c>
      <c r="W46" s="195">
        <v>65.862500000000011</v>
      </c>
      <c r="X46" s="54">
        <v>0</v>
      </c>
      <c r="Y46" s="194">
        <f t="shared" si="28"/>
        <v>65.862500000000011</v>
      </c>
      <c r="Z46" s="58">
        <v>479.03749999999997</v>
      </c>
      <c r="AA46" s="193">
        <v>0.66973152162762961</v>
      </c>
      <c r="AB46" s="192">
        <f t="shared" si="7"/>
        <v>0</v>
      </c>
      <c r="AC46" s="191">
        <v>661.46999999999991</v>
      </c>
      <c r="AD46" s="190">
        <v>0.92478628215758596</v>
      </c>
      <c r="AE46" s="189">
        <f t="shared" si="8"/>
        <v>0</v>
      </c>
      <c r="AF46" s="188">
        <f t="shared" si="29"/>
        <v>-182.43249999999995</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358.42500000000001</v>
      </c>
      <c r="O47" s="43">
        <v>561.76499999999999</v>
      </c>
      <c r="P47" s="182">
        <f t="shared" si="25"/>
        <v>-203.33999999999997</v>
      </c>
      <c r="Q47" s="181">
        <v>3.9524999999999997</v>
      </c>
      <c r="R47" s="43">
        <v>4.2125000000000004</v>
      </c>
      <c r="S47" s="182">
        <f t="shared" si="26"/>
        <v>-0.26000000000000068</v>
      </c>
      <c r="T47" s="181">
        <v>2.4600000000000009</v>
      </c>
      <c r="U47" s="43">
        <v>7.5</v>
      </c>
      <c r="V47" s="180">
        <f t="shared" si="27"/>
        <v>-5.0399999999999991</v>
      </c>
      <c r="W47" s="181">
        <v>2.4599999999999955</v>
      </c>
      <c r="X47" s="43">
        <v>0</v>
      </c>
      <c r="Y47" s="180">
        <f t="shared" si="28"/>
        <v>2.4599999999999955</v>
      </c>
      <c r="Z47" s="47">
        <v>367.29749999999996</v>
      </c>
      <c r="AA47" s="179">
        <v>0.51351034849051336</v>
      </c>
      <c r="AB47" s="178">
        <f t="shared" si="7"/>
        <v>0</v>
      </c>
      <c r="AC47" s="177">
        <v>573.47749999999996</v>
      </c>
      <c r="AD47" s="176">
        <v>0.80176595329497491</v>
      </c>
      <c r="AE47" s="175">
        <f t="shared" si="8"/>
        <v>0</v>
      </c>
      <c r="AF47" s="174">
        <f t="shared" si="29"/>
        <v>-206.18</v>
      </c>
    </row>
    <row r="48" spans="1:32" ht="15" x14ac:dyDescent="0.2">
      <c r="A48" s="405"/>
      <c r="B48" s="173" t="s">
        <v>10</v>
      </c>
      <c r="C48" s="172">
        <f t="shared" si="0"/>
        <v>0.74432168395576481</v>
      </c>
      <c r="D48" s="167">
        <f>SUM(D36:D47)</f>
        <v>527.17647775</v>
      </c>
      <c r="E48" s="171">
        <v>0.73703354040091174</v>
      </c>
      <c r="F48" s="163">
        <f>SUM(F36:F47)</f>
        <v>599.41317874999982</v>
      </c>
      <c r="G48" s="170">
        <v>0.83802604056491281</v>
      </c>
      <c r="H48" s="169">
        <f>SUM(H36:H47)</f>
        <v>-72.236700999999925</v>
      </c>
      <c r="I48" s="167">
        <f>SUM(I36:I47)</f>
        <v>708.26430173076915</v>
      </c>
      <c r="J48" s="171">
        <v>0.99020834175336725</v>
      </c>
      <c r="K48" s="163">
        <f>SUM(K36:K47)</f>
        <v>798.92725663919407</v>
      </c>
      <c r="L48" s="170">
        <v>1.116962171197061</v>
      </c>
      <c r="M48" s="169">
        <f t="shared" ref="M48:Z48" si="30">SUM(M36:M47)</f>
        <v>-90.662954908424936</v>
      </c>
      <c r="N48" s="167">
        <f t="shared" si="30"/>
        <v>11747.094999999998</v>
      </c>
      <c r="O48" s="32">
        <f t="shared" si="30"/>
        <v>15205.622499999998</v>
      </c>
      <c r="P48" s="168">
        <f t="shared" si="30"/>
        <v>-3458.5274999999988</v>
      </c>
      <c r="Q48" s="167">
        <f t="shared" si="30"/>
        <v>38.512499999999953</v>
      </c>
      <c r="R48" s="32">
        <f t="shared" si="30"/>
        <v>109.43999999999998</v>
      </c>
      <c r="S48" s="168">
        <f t="shared" si="30"/>
        <v>-70.927500000000023</v>
      </c>
      <c r="T48" s="167">
        <f t="shared" si="30"/>
        <v>1001.4074999999997</v>
      </c>
      <c r="U48" s="32">
        <f t="shared" si="30"/>
        <v>3995.4224999999997</v>
      </c>
      <c r="V48" s="166">
        <f t="shared" si="30"/>
        <v>-2994.0150000000003</v>
      </c>
      <c r="W48" s="167">
        <f t="shared" si="30"/>
        <v>18577.16</v>
      </c>
      <c r="X48" s="32">
        <f t="shared" si="30"/>
        <v>12535.817499999999</v>
      </c>
      <c r="Y48" s="166">
        <f t="shared" si="30"/>
        <v>6041.3425000000034</v>
      </c>
      <c r="Z48" s="36">
        <f t="shared" si="30"/>
        <v>31364.174999999996</v>
      </c>
      <c r="AA48" s="165">
        <v>43.849545489330708</v>
      </c>
      <c r="AB48" s="164">
        <f t="shared" si="7"/>
        <v>1.6808236714340487E-2</v>
      </c>
      <c r="AC48" s="163">
        <f>SUM(AC36:AC47)</f>
        <v>31846.302499999998</v>
      </c>
      <c r="AD48" s="162">
        <v>44.52359697256238</v>
      </c>
      <c r="AE48" s="161">
        <f t="shared" si="8"/>
        <v>1.8822065096882123E-2</v>
      </c>
      <c r="AF48" s="160">
        <f>SUM(AF36:AF47)</f>
        <v>-482.12749999999801</v>
      </c>
    </row>
    <row r="49" spans="1:32" ht="15" x14ac:dyDescent="0.2">
      <c r="A49" s="405"/>
      <c r="B49" s="159" t="s">
        <v>9</v>
      </c>
      <c r="C49" s="158">
        <f t="shared" si="0"/>
        <v>0.74489449311445011</v>
      </c>
      <c r="D49" s="153">
        <f>SUM(D39:D44)</f>
        <v>519.82038399999999</v>
      </c>
      <c r="E49" s="157">
        <v>0.72674915168307019</v>
      </c>
      <c r="F49" s="149">
        <f>SUM(F39:F44)</f>
        <v>599.41317874999982</v>
      </c>
      <c r="G49" s="156">
        <v>0.83802604056491281</v>
      </c>
      <c r="H49" s="155">
        <f>SUM(H39:H44)</f>
        <v>-79.592794749999939</v>
      </c>
      <c r="I49" s="153">
        <f>SUM(I39:I44)</f>
        <v>697.84431057692302</v>
      </c>
      <c r="J49" s="157">
        <v>0.97564038719696655</v>
      </c>
      <c r="K49" s="149">
        <f>SUM(K39:K44)</f>
        <v>798.92725663919407</v>
      </c>
      <c r="L49" s="156">
        <v>1.116962171197061</v>
      </c>
      <c r="M49" s="155">
        <f t="shared" ref="M49:Z49" si="31">SUM(M39:M44)</f>
        <v>-101.08294606227109</v>
      </c>
      <c r="N49" s="153">
        <f t="shared" si="31"/>
        <v>9742.3999999999978</v>
      </c>
      <c r="O49" s="21">
        <f t="shared" si="31"/>
        <v>11851.282499999999</v>
      </c>
      <c r="P49" s="154">
        <f t="shared" si="31"/>
        <v>-2108.8824999999988</v>
      </c>
      <c r="Q49" s="153">
        <f t="shared" si="31"/>
        <v>22.354999999999944</v>
      </c>
      <c r="R49" s="21">
        <f t="shared" si="31"/>
        <v>74.752499999999969</v>
      </c>
      <c r="S49" s="154">
        <f t="shared" si="31"/>
        <v>-52.397500000000022</v>
      </c>
      <c r="T49" s="153">
        <f t="shared" si="31"/>
        <v>993.69749999999965</v>
      </c>
      <c r="U49" s="21">
        <f t="shared" si="31"/>
        <v>3937.5749999999998</v>
      </c>
      <c r="V49" s="152">
        <f t="shared" si="31"/>
        <v>-2943.8775000000005</v>
      </c>
      <c r="W49" s="153">
        <f t="shared" si="31"/>
        <v>16600.580000000002</v>
      </c>
      <c r="X49" s="21">
        <f t="shared" si="31"/>
        <v>7597.4675000000007</v>
      </c>
      <c r="Y49" s="152">
        <f t="shared" si="31"/>
        <v>9003.1125000000029</v>
      </c>
      <c r="Z49" s="25">
        <f t="shared" si="31"/>
        <v>27359.032500000001</v>
      </c>
      <c r="AA49" s="151">
        <v>38.250046116399602</v>
      </c>
      <c r="AB49" s="150">
        <f t="shared" si="7"/>
        <v>1.8999954914341359E-2</v>
      </c>
      <c r="AC49" s="149">
        <f>SUM(AC39:AC44)</f>
        <v>23461.077499999999</v>
      </c>
      <c r="AD49" s="148">
        <v>32.800403097095852</v>
      </c>
      <c r="AE49" s="147">
        <f t="shared" si="8"/>
        <v>2.5549260418665759E-2</v>
      </c>
      <c r="AF49" s="146">
        <f>SUM(AF39:AF44)</f>
        <v>3897.9550000000017</v>
      </c>
    </row>
    <row r="50" spans="1:32" ht="15.75" thickBot="1" x14ac:dyDescent="0.25">
      <c r="A50" s="422"/>
      <c r="B50" s="145" t="s">
        <v>8</v>
      </c>
      <c r="C50" s="144">
        <f t="shared" si="0"/>
        <v>0.70595969242111789</v>
      </c>
      <c r="D50" s="139">
        <f>SUM(D36:D38,D45:D47)</f>
        <v>7.3560937499999994</v>
      </c>
      <c r="E50" s="143">
        <v>1.0284388717841497E-2</v>
      </c>
      <c r="F50" s="135">
        <f>SUM(F36:F38,F45:F47)</f>
        <v>0</v>
      </c>
      <c r="G50" s="142">
        <v>0</v>
      </c>
      <c r="H50" s="141">
        <f>SUM(H36:H38,H45:H47)</f>
        <v>7.3560937499999994</v>
      </c>
      <c r="I50" s="139">
        <f>SUM(I36:I38,I45:I47)</f>
        <v>10.419991153846153</v>
      </c>
      <c r="J50" s="143">
        <v>1.4567954556400751E-2</v>
      </c>
      <c r="K50" s="135">
        <f>SUM(K36:K38,K45:K47)</f>
        <v>0</v>
      </c>
      <c r="L50" s="142">
        <v>0</v>
      </c>
      <c r="M50" s="141">
        <f t="shared" ref="M50:Z50" si="32">SUM(M36:M38,M45:M47)</f>
        <v>10.419991153846153</v>
      </c>
      <c r="N50" s="139">
        <f t="shared" si="32"/>
        <v>2004.6949999999999</v>
      </c>
      <c r="O50" s="10">
        <f t="shared" si="32"/>
        <v>3354.3399999999992</v>
      </c>
      <c r="P50" s="140">
        <f t="shared" si="32"/>
        <v>-1349.6449999999991</v>
      </c>
      <c r="Q50" s="139">
        <f t="shared" si="32"/>
        <v>16.157500000000013</v>
      </c>
      <c r="R50" s="10">
        <f t="shared" si="32"/>
        <v>34.6875</v>
      </c>
      <c r="S50" s="140">
        <f t="shared" si="32"/>
        <v>-18.52999999999999</v>
      </c>
      <c r="T50" s="139">
        <f t="shared" si="32"/>
        <v>7.7100000000000009</v>
      </c>
      <c r="U50" s="10">
        <f t="shared" si="32"/>
        <v>57.847499999999968</v>
      </c>
      <c r="V50" s="138">
        <f t="shared" si="32"/>
        <v>-50.137499999999967</v>
      </c>
      <c r="W50" s="139">
        <f t="shared" si="32"/>
        <v>1976.58</v>
      </c>
      <c r="X50" s="10">
        <f t="shared" si="32"/>
        <v>4938.3500000000004</v>
      </c>
      <c r="Y50" s="138">
        <f t="shared" si="32"/>
        <v>-2961.7699999999995</v>
      </c>
      <c r="Z50" s="14">
        <f t="shared" si="32"/>
        <v>4005.1424999999999</v>
      </c>
      <c r="AA50" s="137">
        <v>5.5994993729311142</v>
      </c>
      <c r="AB50" s="136">
        <f t="shared" si="7"/>
        <v>1.8366621786865261E-3</v>
      </c>
      <c r="AC50" s="135">
        <f>SUM(AC36:AC38,AC45:AC47)</f>
        <v>8385.2249999999985</v>
      </c>
      <c r="AD50" s="134">
        <v>11.723193875466526</v>
      </c>
      <c r="AE50" s="133">
        <f t="shared" si="8"/>
        <v>0</v>
      </c>
      <c r="AF50" s="132">
        <f>SUM(AF36:AF38,AF45:AF47)</f>
        <v>-4380.0824999999995</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164</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B52:AF52"/>
    <mergeCell ref="B53:AF53"/>
    <mergeCell ref="A62:AF62"/>
    <mergeCell ref="A56:AF56"/>
    <mergeCell ref="A57:AF57"/>
    <mergeCell ref="A58:AF58"/>
    <mergeCell ref="A59:AF59"/>
    <mergeCell ref="A60:AF60"/>
    <mergeCell ref="A61:AF61"/>
    <mergeCell ref="A55:AF55"/>
    <mergeCell ref="C3:C4"/>
    <mergeCell ref="Z3:AA4"/>
    <mergeCell ref="AB3:AB4"/>
    <mergeCell ref="AE3:AE4"/>
    <mergeCell ref="AF3:AF4"/>
    <mergeCell ref="D4:E4"/>
    <mergeCell ref="F4:G4"/>
    <mergeCell ref="I4:J4"/>
    <mergeCell ref="K4:L4"/>
    <mergeCell ref="AC3:AD4"/>
    <mergeCell ref="A6:A20"/>
    <mergeCell ref="A21:A35"/>
    <mergeCell ref="A36:A50"/>
    <mergeCell ref="A3:A5"/>
    <mergeCell ref="B3:B5"/>
  </mergeCells>
  <pageMargins left="0.7" right="0.3" top="0.7" bottom="0.7" header="0.3" footer="0.3"/>
  <pageSetup paperSize="3" scale="67" orientation="landscape" r:id="rId1"/>
  <headerFooter>
    <oddFooter>&amp;L&amp;Z&amp;F
Tab: &amp;A&amp;R&amp;D &amp;T
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PabloFdrDry!A1</f>
        <v>FIIP DIVERSION: Pablo Feeder Canal from Dry Creek to Mission Creek</v>
      </c>
      <c r="C1" s="288"/>
      <c r="D1" s="288"/>
      <c r="E1" s="288"/>
      <c r="F1" s="288"/>
      <c r="G1" s="288"/>
      <c r="H1" s="288"/>
      <c r="I1" s="288"/>
      <c r="J1" s="288"/>
      <c r="K1" s="288"/>
      <c r="L1" s="288"/>
      <c r="M1" s="288"/>
      <c r="N1" s="288"/>
      <c r="O1" s="288"/>
    </row>
    <row r="2" spans="2:15" ht="23.25" x14ac:dyDescent="0.35">
      <c r="B2" s="289" t="str">
        <f>PabloFdrDry!A2</f>
        <v>715 Acres (95% Sprinkler / 5% Flood)</v>
      </c>
      <c r="C2" s="288"/>
      <c r="D2" s="288"/>
      <c r="E2" s="288"/>
      <c r="F2" s="288"/>
      <c r="G2" s="288"/>
      <c r="H2" s="288"/>
      <c r="I2" s="288"/>
      <c r="J2" s="288"/>
      <c r="K2" s="288"/>
      <c r="L2" s="288"/>
      <c r="M2" s="288"/>
      <c r="N2" s="288"/>
      <c r="O2" s="288"/>
    </row>
  </sheetData>
  <pageMargins left="0.7" right="0.3" top="0.3" bottom="0.7" header="0.3" footer="0.3"/>
  <pageSetup scale="56" orientation="portrait" r:id="rId1"/>
  <headerFooter>
    <oddFooter>&amp;L&amp;Z&amp;F
Tab: &amp;A&amp;R&amp;D &amp;T
Page &amp;P of &amp;N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168</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274</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66</v>
      </c>
      <c r="U3" s="280"/>
      <c r="V3" s="279"/>
      <c r="W3" s="281" t="s">
        <v>165</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16.432500000000001</v>
      </c>
      <c r="O6" s="88">
        <v>0</v>
      </c>
      <c r="P6" s="240">
        <f t="shared" ref="P6:P17" si="3">N6-O6</f>
        <v>16.432500000000001</v>
      </c>
      <c r="Q6" s="239">
        <v>3.2500000000000001E-2</v>
      </c>
      <c r="R6" s="88">
        <v>0</v>
      </c>
      <c r="S6" s="240">
        <f t="shared" ref="S6:S17" si="4">Q6-R6</f>
        <v>3.2500000000000001E-2</v>
      </c>
      <c r="T6" s="239">
        <v>0</v>
      </c>
      <c r="U6" s="88">
        <v>0</v>
      </c>
      <c r="V6" s="238">
        <f t="shared" ref="V6:V17" si="5">T6-U6</f>
        <v>0</v>
      </c>
      <c r="W6" s="239">
        <v>5.9950000000000001</v>
      </c>
      <c r="X6" s="88">
        <v>0</v>
      </c>
      <c r="Y6" s="238">
        <f t="shared" ref="Y6:Y17" si="6">W6-X6</f>
        <v>5.9950000000000001</v>
      </c>
      <c r="Z6" s="92">
        <v>22.46</v>
      </c>
      <c r="AA6" s="237">
        <v>1.177586459486981E-2</v>
      </c>
      <c r="AB6" s="236">
        <f t="shared" ref="AB6:AB50" si="7">IFERROR(D6/Z6,1)</f>
        <v>0</v>
      </c>
      <c r="AC6" s="235">
        <v>0</v>
      </c>
      <c r="AD6" s="234">
        <v>0</v>
      </c>
      <c r="AE6" s="233">
        <f t="shared" ref="AE6:AE50" si="8">IFERROR(F6/AC6,1)</f>
        <v>1</v>
      </c>
      <c r="AF6" s="232">
        <f t="shared" ref="AF6:AF17" si="9">Z6-AC6</f>
        <v>22.46</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3.8875000000000002</v>
      </c>
      <c r="X7" s="66">
        <v>0</v>
      </c>
      <c r="Y7" s="209">
        <f t="shared" si="6"/>
        <v>3.8875000000000002</v>
      </c>
      <c r="Z7" s="70">
        <v>3.8875000000000002</v>
      </c>
      <c r="AA7" s="208">
        <v>2.0382312383150662E-3</v>
      </c>
      <c r="AB7" s="207">
        <f t="shared" si="7"/>
        <v>0</v>
      </c>
      <c r="AC7" s="206">
        <v>0</v>
      </c>
      <c r="AD7" s="205">
        <v>0</v>
      </c>
      <c r="AE7" s="204">
        <f t="shared" si="8"/>
        <v>1</v>
      </c>
      <c r="AF7" s="203">
        <f t="shared" si="9"/>
        <v>3.8875000000000002</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23</v>
      </c>
      <c r="O8" s="77">
        <v>0</v>
      </c>
      <c r="P8" s="226">
        <f t="shared" si="3"/>
        <v>23</v>
      </c>
      <c r="Q8" s="225">
        <v>0</v>
      </c>
      <c r="R8" s="77">
        <v>0</v>
      </c>
      <c r="S8" s="226">
        <f t="shared" si="4"/>
        <v>0</v>
      </c>
      <c r="T8" s="225">
        <v>0</v>
      </c>
      <c r="U8" s="77">
        <v>0</v>
      </c>
      <c r="V8" s="224">
        <f t="shared" si="5"/>
        <v>0</v>
      </c>
      <c r="W8" s="225">
        <v>1.5349999999999999</v>
      </c>
      <c r="X8" s="77">
        <v>0</v>
      </c>
      <c r="Y8" s="224">
        <f t="shared" si="6"/>
        <v>1.5349999999999999</v>
      </c>
      <c r="Z8" s="81">
        <v>24.535</v>
      </c>
      <c r="AA8" s="223">
        <v>1.2863795095063702E-2</v>
      </c>
      <c r="AB8" s="222">
        <f t="shared" si="7"/>
        <v>0</v>
      </c>
      <c r="AC8" s="221">
        <v>0</v>
      </c>
      <c r="AD8" s="220">
        <v>0</v>
      </c>
      <c r="AE8" s="219">
        <f t="shared" si="8"/>
        <v>1</v>
      </c>
      <c r="AF8" s="218">
        <f t="shared" si="9"/>
        <v>24.535</v>
      </c>
    </row>
    <row r="9" spans="1:33" ht="15" x14ac:dyDescent="0.2">
      <c r="A9" s="405"/>
      <c r="B9" s="201" t="s">
        <v>19</v>
      </c>
      <c r="C9" s="200">
        <f t="shared" si="0"/>
        <v>0.51335390311080797</v>
      </c>
      <c r="D9" s="195">
        <v>27.782642250000002</v>
      </c>
      <c r="E9" s="199">
        <v>1.4566546448072534E-2</v>
      </c>
      <c r="F9" s="191">
        <v>16.599050999999999</v>
      </c>
      <c r="G9" s="198">
        <v>8.7029916850977062E-3</v>
      </c>
      <c r="H9" s="197">
        <f t="shared" si="1"/>
        <v>11.183591250000003</v>
      </c>
      <c r="I9" s="195">
        <v>54.119861720430109</v>
      </c>
      <c r="J9" s="199">
        <v>2.8375252159967179E-2</v>
      </c>
      <c r="K9" s="191">
        <v>29.027436451612903</v>
      </c>
      <c r="L9" s="198">
        <v>1.5219275974155944E-2</v>
      </c>
      <c r="M9" s="197">
        <f t="shared" si="2"/>
        <v>25.092425268817205</v>
      </c>
      <c r="N9" s="195">
        <v>53.32249999999997</v>
      </c>
      <c r="O9" s="54">
        <v>14.717500000000001</v>
      </c>
      <c r="P9" s="196">
        <f t="shared" si="3"/>
        <v>38.604999999999968</v>
      </c>
      <c r="Q9" s="195">
        <v>0.94500000000000006</v>
      </c>
      <c r="R9" s="54">
        <v>0.80499999999999994</v>
      </c>
      <c r="S9" s="196">
        <f t="shared" si="4"/>
        <v>0.14000000000000012</v>
      </c>
      <c r="T9" s="195">
        <v>5.2075000000000005</v>
      </c>
      <c r="U9" s="54">
        <v>50.962500000000006</v>
      </c>
      <c r="V9" s="194">
        <f t="shared" si="5"/>
        <v>-45.755000000000003</v>
      </c>
      <c r="W9" s="195">
        <v>4.0175000000000001</v>
      </c>
      <c r="X9" s="54">
        <v>0</v>
      </c>
      <c r="Y9" s="194">
        <f t="shared" si="6"/>
        <v>4.0175000000000001</v>
      </c>
      <c r="Z9" s="58">
        <v>63.492499999999971</v>
      </c>
      <c r="AA9" s="193">
        <v>3.3289362546294346E-2</v>
      </c>
      <c r="AB9" s="192">
        <f t="shared" si="7"/>
        <v>0.43757360711895127</v>
      </c>
      <c r="AC9" s="191">
        <v>66.485000000000014</v>
      </c>
      <c r="AD9" s="190">
        <v>3.4858523067597132E-2</v>
      </c>
      <c r="AE9" s="189">
        <f t="shared" si="8"/>
        <v>0.2496661051364969</v>
      </c>
      <c r="AF9" s="188">
        <f t="shared" si="9"/>
        <v>-2.9925000000000423</v>
      </c>
    </row>
    <row r="10" spans="1:33" ht="15" x14ac:dyDescent="0.2">
      <c r="A10" s="405"/>
      <c r="B10" s="217" t="s">
        <v>18</v>
      </c>
      <c r="C10" s="215">
        <f t="shared" si="0"/>
        <v>0.53121638885247735</v>
      </c>
      <c r="D10" s="210">
        <v>116.86117299999999</v>
      </c>
      <c r="E10" s="214">
        <v>6.1270763563920555E-2</v>
      </c>
      <c r="F10" s="206">
        <v>77.151337499999997</v>
      </c>
      <c r="G10" s="213">
        <v>4.0450954018797031E-2</v>
      </c>
      <c r="H10" s="212">
        <f t="shared" si="1"/>
        <v>39.709835499999997</v>
      </c>
      <c r="I10" s="210">
        <v>219.98789090909088</v>
      </c>
      <c r="J10" s="214">
        <v>0.11534049937027806</v>
      </c>
      <c r="K10" s="206">
        <v>138.3537054347826</v>
      </c>
      <c r="L10" s="213">
        <v>7.2539758327230294E-2</v>
      </c>
      <c r="M10" s="212">
        <f t="shared" si="2"/>
        <v>81.634185474308282</v>
      </c>
      <c r="N10" s="210">
        <v>197.95250000000001</v>
      </c>
      <c r="O10" s="66">
        <v>72.852499999999978</v>
      </c>
      <c r="P10" s="211">
        <f t="shared" si="3"/>
        <v>125.10000000000004</v>
      </c>
      <c r="Q10" s="210">
        <v>1.6724999999999999</v>
      </c>
      <c r="R10" s="66">
        <v>1.73</v>
      </c>
      <c r="S10" s="211">
        <f t="shared" si="4"/>
        <v>-5.7500000000000107E-2</v>
      </c>
      <c r="T10" s="210">
        <v>168</v>
      </c>
      <c r="U10" s="66">
        <v>64.832499999999996</v>
      </c>
      <c r="V10" s="209">
        <f t="shared" si="5"/>
        <v>103.1675</v>
      </c>
      <c r="W10" s="210">
        <v>0</v>
      </c>
      <c r="X10" s="66">
        <v>0</v>
      </c>
      <c r="Y10" s="209">
        <f t="shared" si="6"/>
        <v>0</v>
      </c>
      <c r="Z10" s="70">
        <v>367.625</v>
      </c>
      <c r="AA10" s="208">
        <v>0.1927472048837495</v>
      </c>
      <c r="AB10" s="207">
        <f t="shared" si="7"/>
        <v>0.31788146344780688</v>
      </c>
      <c r="AC10" s="206">
        <v>139.41499999999996</v>
      </c>
      <c r="AD10" s="205">
        <v>7.3096202052629192E-2</v>
      </c>
      <c r="AE10" s="204">
        <f t="shared" si="8"/>
        <v>0.55339337589212079</v>
      </c>
      <c r="AF10" s="203">
        <f t="shared" si="9"/>
        <v>228.21000000000004</v>
      </c>
    </row>
    <row r="11" spans="1:33" ht="15" x14ac:dyDescent="0.2">
      <c r="A11" s="405"/>
      <c r="B11" s="217" t="s">
        <v>17</v>
      </c>
      <c r="C11" s="215">
        <f t="shared" si="0"/>
        <v>0.58740026005269885</v>
      </c>
      <c r="D11" s="210">
        <v>266.37547999999998</v>
      </c>
      <c r="E11" s="214">
        <v>0.13966169117869326</v>
      </c>
      <c r="F11" s="206">
        <v>144.64588950000001</v>
      </c>
      <c r="G11" s="213">
        <v>7.5838791844308556E-2</v>
      </c>
      <c r="H11" s="212">
        <f t="shared" si="1"/>
        <v>121.72959049999997</v>
      </c>
      <c r="I11" s="210">
        <v>453.48206004556755</v>
      </c>
      <c r="J11" s="214">
        <v>0.23776239248883455</v>
      </c>
      <c r="K11" s="206">
        <v>254.51105907207955</v>
      </c>
      <c r="L11" s="213">
        <v>0.13344182332289475</v>
      </c>
      <c r="M11" s="212">
        <f t="shared" si="2"/>
        <v>198.971000973488</v>
      </c>
      <c r="N11" s="210">
        <v>205.51000000000002</v>
      </c>
      <c r="O11" s="66">
        <v>194.23</v>
      </c>
      <c r="P11" s="211">
        <f t="shared" si="3"/>
        <v>11.28000000000003</v>
      </c>
      <c r="Q11" s="210">
        <v>4.3650000000000002</v>
      </c>
      <c r="R11" s="66">
        <v>1.9375</v>
      </c>
      <c r="S11" s="211">
        <f t="shared" si="4"/>
        <v>2.4275000000000002</v>
      </c>
      <c r="T11" s="210">
        <v>435.505</v>
      </c>
      <c r="U11" s="66">
        <v>34.96</v>
      </c>
      <c r="V11" s="209">
        <f t="shared" si="5"/>
        <v>400.54500000000002</v>
      </c>
      <c r="W11" s="210">
        <v>0</v>
      </c>
      <c r="X11" s="66">
        <v>0</v>
      </c>
      <c r="Y11" s="209">
        <f t="shared" si="6"/>
        <v>0</v>
      </c>
      <c r="Z11" s="70">
        <v>645.38</v>
      </c>
      <c r="AA11" s="208">
        <v>0.33837522227235428</v>
      </c>
      <c r="AB11" s="207">
        <f t="shared" si="7"/>
        <v>0.41274207443676592</v>
      </c>
      <c r="AC11" s="206">
        <v>231.1275</v>
      </c>
      <c r="AD11" s="205">
        <v>0.12118166940371593</v>
      </c>
      <c r="AE11" s="204">
        <f t="shared" si="8"/>
        <v>0.62582725768244807</v>
      </c>
      <c r="AF11" s="203">
        <f t="shared" si="9"/>
        <v>414.2525</v>
      </c>
    </row>
    <row r="12" spans="1:33" ht="15" x14ac:dyDescent="0.2">
      <c r="A12" s="405"/>
      <c r="B12" s="217" t="s">
        <v>16</v>
      </c>
      <c r="C12" s="215">
        <f t="shared" si="0"/>
        <v>0.58578553690288049</v>
      </c>
      <c r="D12" s="210">
        <v>489.34577825000008</v>
      </c>
      <c r="E12" s="214">
        <v>0.25656587821652665</v>
      </c>
      <c r="F12" s="206">
        <v>410.40546749999993</v>
      </c>
      <c r="G12" s="213">
        <v>0.21517828767265892</v>
      </c>
      <c r="H12" s="212">
        <f t="shared" si="1"/>
        <v>78.940310750000151</v>
      </c>
      <c r="I12" s="210">
        <v>835.36678088235294</v>
      </c>
      <c r="J12" s="214">
        <v>0.43798602398588005</v>
      </c>
      <c r="K12" s="206">
        <v>684.01731328362325</v>
      </c>
      <c r="L12" s="213">
        <v>0.35863477917925829</v>
      </c>
      <c r="M12" s="212">
        <f t="shared" si="2"/>
        <v>151.34946759872969</v>
      </c>
      <c r="N12" s="210">
        <v>127.22749999999999</v>
      </c>
      <c r="O12" s="66">
        <v>97.157500000000041</v>
      </c>
      <c r="P12" s="211">
        <f t="shared" si="3"/>
        <v>30.069999999999951</v>
      </c>
      <c r="Q12" s="210">
        <v>8.4499999999999993</v>
      </c>
      <c r="R12" s="66">
        <v>4.5749999999999993</v>
      </c>
      <c r="S12" s="211">
        <f t="shared" si="4"/>
        <v>3.875</v>
      </c>
      <c r="T12" s="210">
        <v>983.34249999999997</v>
      </c>
      <c r="U12" s="66">
        <v>866.15750000000003</v>
      </c>
      <c r="V12" s="209">
        <f t="shared" si="5"/>
        <v>117.18499999999995</v>
      </c>
      <c r="W12" s="210">
        <v>0</v>
      </c>
      <c r="X12" s="66">
        <v>0</v>
      </c>
      <c r="Y12" s="209">
        <f t="shared" si="6"/>
        <v>0</v>
      </c>
      <c r="Z12" s="70">
        <v>1119.02</v>
      </c>
      <c r="AA12" s="208">
        <v>0.58670650039854022</v>
      </c>
      <c r="AB12" s="207">
        <f t="shared" si="7"/>
        <v>0.43729850963342931</v>
      </c>
      <c r="AC12" s="206">
        <v>967.8900000000001</v>
      </c>
      <c r="AD12" s="205">
        <v>0.50747109711809557</v>
      </c>
      <c r="AE12" s="204">
        <f t="shared" si="8"/>
        <v>0.42402077457149046</v>
      </c>
      <c r="AF12" s="203">
        <f t="shared" si="9"/>
        <v>151.12999999999988</v>
      </c>
    </row>
    <row r="13" spans="1:33" ht="15" x14ac:dyDescent="0.2">
      <c r="A13" s="405"/>
      <c r="B13" s="217" t="s">
        <v>15</v>
      </c>
      <c r="C13" s="215">
        <f t="shared" si="0"/>
        <v>0.63574181181099643</v>
      </c>
      <c r="D13" s="210">
        <v>409.72088250000002</v>
      </c>
      <c r="E13" s="214">
        <v>0.21481823837981137</v>
      </c>
      <c r="F13" s="206">
        <v>353.02752499999997</v>
      </c>
      <c r="G13" s="213">
        <v>0.18509465478994086</v>
      </c>
      <c r="H13" s="212">
        <f t="shared" si="1"/>
        <v>56.693357500000047</v>
      </c>
      <c r="I13" s="210">
        <v>644.47685347744357</v>
      </c>
      <c r="J13" s="214">
        <v>0.33790169906848289</v>
      </c>
      <c r="K13" s="206">
        <v>544.89462763157894</v>
      </c>
      <c r="L13" s="213">
        <v>0.28569183946311405</v>
      </c>
      <c r="M13" s="212">
        <f t="shared" si="2"/>
        <v>99.582225845864627</v>
      </c>
      <c r="N13" s="210">
        <v>15</v>
      </c>
      <c r="O13" s="66">
        <v>72.157499999999985</v>
      </c>
      <c r="P13" s="211">
        <f t="shared" si="3"/>
        <v>-57.157499999999985</v>
      </c>
      <c r="Q13" s="210">
        <v>0</v>
      </c>
      <c r="R13" s="66">
        <v>7.3000000000000007</v>
      </c>
      <c r="S13" s="211">
        <f t="shared" si="4"/>
        <v>-7.3000000000000007</v>
      </c>
      <c r="T13" s="210">
        <v>144.995</v>
      </c>
      <c r="U13" s="66">
        <v>341.185</v>
      </c>
      <c r="V13" s="209">
        <f t="shared" si="5"/>
        <v>-196.19</v>
      </c>
      <c r="W13" s="210">
        <v>1102.0225</v>
      </c>
      <c r="X13" s="66">
        <v>331.65999999999997</v>
      </c>
      <c r="Y13" s="209">
        <f t="shared" si="6"/>
        <v>770.36250000000007</v>
      </c>
      <c r="Z13" s="70">
        <v>1262.0174999999999</v>
      </c>
      <c r="AA13" s="208">
        <v>0.66168064097756496</v>
      </c>
      <c r="AB13" s="207">
        <f t="shared" si="7"/>
        <v>0.32465546832749947</v>
      </c>
      <c r="AC13" s="206">
        <v>752.30250000000001</v>
      </c>
      <c r="AD13" s="205">
        <v>0.39443715199008778</v>
      </c>
      <c r="AE13" s="204">
        <f t="shared" si="8"/>
        <v>0.46926273008530472</v>
      </c>
      <c r="AF13" s="203">
        <f t="shared" si="9"/>
        <v>509.71499999999992</v>
      </c>
    </row>
    <row r="14" spans="1:33" ht="15" x14ac:dyDescent="0.2">
      <c r="A14" s="405"/>
      <c r="B14" s="262" t="s">
        <v>14</v>
      </c>
      <c r="C14" s="186">
        <f t="shared" si="0"/>
        <v>0.63721133240386785</v>
      </c>
      <c r="D14" s="181">
        <v>205.25551449999998</v>
      </c>
      <c r="E14" s="185">
        <v>0.10761625761809156</v>
      </c>
      <c r="F14" s="177">
        <v>196.71977099999998</v>
      </c>
      <c r="G14" s="184">
        <v>0.10314147063632281</v>
      </c>
      <c r="H14" s="183">
        <f t="shared" si="1"/>
        <v>8.5357434999999953</v>
      </c>
      <c r="I14" s="181">
        <v>322.11529215225562</v>
      </c>
      <c r="J14" s="185">
        <v>0.16888628959580998</v>
      </c>
      <c r="K14" s="177">
        <v>307.61576682330826</v>
      </c>
      <c r="L14" s="184">
        <v>0.16128497110275805</v>
      </c>
      <c r="M14" s="183">
        <f t="shared" si="2"/>
        <v>14.499525328947357</v>
      </c>
      <c r="N14" s="181">
        <v>43.802499999999952</v>
      </c>
      <c r="O14" s="43">
        <v>60.624999999999943</v>
      </c>
      <c r="P14" s="182">
        <f t="shared" si="3"/>
        <v>-16.822499999999991</v>
      </c>
      <c r="Q14" s="181">
        <v>6.43</v>
      </c>
      <c r="R14" s="43">
        <v>6.1775000000000002</v>
      </c>
      <c r="S14" s="182">
        <f t="shared" si="4"/>
        <v>0.2524999999999995</v>
      </c>
      <c r="T14" s="181">
        <v>59.07500000000001</v>
      </c>
      <c r="U14" s="43">
        <v>195.76250000000002</v>
      </c>
      <c r="V14" s="180">
        <f t="shared" si="5"/>
        <v>-136.6875</v>
      </c>
      <c r="W14" s="181">
        <v>323.90500000000003</v>
      </c>
      <c r="X14" s="43">
        <v>162.50500000000002</v>
      </c>
      <c r="Y14" s="180">
        <f t="shared" si="6"/>
        <v>161.4</v>
      </c>
      <c r="Z14" s="47">
        <v>433.21249999999998</v>
      </c>
      <c r="AA14" s="179">
        <v>0.22713498400734805</v>
      </c>
      <c r="AB14" s="178">
        <f t="shared" si="7"/>
        <v>0.4737986888651643</v>
      </c>
      <c r="AC14" s="177">
        <v>425.06999999999994</v>
      </c>
      <c r="AD14" s="176">
        <v>0.22286699857627293</v>
      </c>
      <c r="AE14" s="175">
        <f t="shared" si="8"/>
        <v>0.46279382454654527</v>
      </c>
      <c r="AF14" s="174">
        <f t="shared" si="9"/>
        <v>8.1425000000000409</v>
      </c>
    </row>
    <row r="15" spans="1:33" ht="15" x14ac:dyDescent="0.2">
      <c r="A15" s="405"/>
      <c r="B15" s="202" t="s">
        <v>13</v>
      </c>
      <c r="C15" s="158">
        <f t="shared" si="0"/>
        <v>0.59729889964541782</v>
      </c>
      <c r="D15" s="153">
        <v>17.991823499999999</v>
      </c>
      <c r="E15" s="157">
        <v>9.4331824287977109E-3</v>
      </c>
      <c r="F15" s="149">
        <v>0</v>
      </c>
      <c r="G15" s="156">
        <v>0</v>
      </c>
      <c r="H15" s="155">
        <f t="shared" si="1"/>
        <v>17.991823499999999</v>
      </c>
      <c r="I15" s="153">
        <v>30.12197663628832</v>
      </c>
      <c r="J15" s="157">
        <v>1.579306848614262E-2</v>
      </c>
      <c r="K15" s="149">
        <v>0</v>
      </c>
      <c r="L15" s="156">
        <v>0</v>
      </c>
      <c r="M15" s="155">
        <f t="shared" si="2"/>
        <v>30.12197663628832</v>
      </c>
      <c r="N15" s="153">
        <v>35.169999999999966</v>
      </c>
      <c r="O15" s="21">
        <v>0</v>
      </c>
      <c r="P15" s="154">
        <f t="shared" si="3"/>
        <v>35.169999999999966</v>
      </c>
      <c r="Q15" s="153">
        <v>5.3075000000000001</v>
      </c>
      <c r="R15" s="21">
        <v>0</v>
      </c>
      <c r="S15" s="154">
        <f t="shared" si="4"/>
        <v>5.3075000000000001</v>
      </c>
      <c r="T15" s="153">
        <v>10.272500000000036</v>
      </c>
      <c r="U15" s="21">
        <v>0</v>
      </c>
      <c r="V15" s="152">
        <f t="shared" si="5"/>
        <v>10.272500000000036</v>
      </c>
      <c r="W15" s="153">
        <v>0</v>
      </c>
      <c r="X15" s="21">
        <v>0</v>
      </c>
      <c r="Y15" s="152">
        <f t="shared" si="6"/>
        <v>0</v>
      </c>
      <c r="Z15" s="25">
        <v>50.75</v>
      </c>
      <c r="AA15" s="151">
        <v>2.6608420667392822E-2</v>
      </c>
      <c r="AB15" s="150">
        <f t="shared" si="7"/>
        <v>0.35451868965517241</v>
      </c>
      <c r="AC15" s="149">
        <v>0</v>
      </c>
      <c r="AD15" s="148">
        <v>0</v>
      </c>
      <c r="AE15" s="147">
        <f t="shared" si="8"/>
        <v>1</v>
      </c>
      <c r="AF15" s="146">
        <f t="shared" si="9"/>
        <v>50.75</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29.409999999999975</v>
      </c>
      <c r="O16" s="54">
        <v>0</v>
      </c>
      <c r="P16" s="196">
        <f t="shared" si="3"/>
        <v>29.409999999999975</v>
      </c>
      <c r="Q16" s="195">
        <v>3.7974999999999999</v>
      </c>
      <c r="R16" s="54">
        <v>0</v>
      </c>
      <c r="S16" s="196">
        <f t="shared" si="4"/>
        <v>3.7974999999999999</v>
      </c>
      <c r="T16" s="195">
        <v>0</v>
      </c>
      <c r="U16" s="54">
        <v>0</v>
      </c>
      <c r="V16" s="194">
        <f t="shared" si="5"/>
        <v>0</v>
      </c>
      <c r="W16" s="195">
        <v>0</v>
      </c>
      <c r="X16" s="54">
        <v>0</v>
      </c>
      <c r="Y16" s="194">
        <f t="shared" si="6"/>
        <v>0</v>
      </c>
      <c r="Z16" s="58">
        <v>33.207499999999975</v>
      </c>
      <c r="AA16" s="193">
        <v>1.7410820282018652E-2</v>
      </c>
      <c r="AB16" s="192">
        <f t="shared" si="7"/>
        <v>0</v>
      </c>
      <c r="AC16" s="191">
        <v>0</v>
      </c>
      <c r="AD16" s="190">
        <v>0</v>
      </c>
      <c r="AE16" s="189">
        <f t="shared" si="8"/>
        <v>1</v>
      </c>
      <c r="AF16" s="188">
        <f t="shared" si="9"/>
        <v>33.207499999999975</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0.59903536987050965</v>
      </c>
      <c r="D18" s="167">
        <f>SUM(D6:D17)</f>
        <v>1533.333294</v>
      </c>
      <c r="E18" s="171">
        <v>0.8039325578339136</v>
      </c>
      <c r="F18" s="163">
        <f>SUM(F6:F17)</f>
        <v>1198.5490414999999</v>
      </c>
      <c r="G18" s="170">
        <v>0.62840715064712593</v>
      </c>
      <c r="H18" s="169">
        <f>SUM(H6:H17)</f>
        <v>334.78425250000021</v>
      </c>
      <c r="I18" s="167">
        <f>SUM(I6:I17)</f>
        <v>2559.670715823429</v>
      </c>
      <c r="J18" s="171">
        <v>1.3420452251553954</v>
      </c>
      <c r="K18" s="163">
        <f>SUM(K6:K17)</f>
        <v>1958.4199086969857</v>
      </c>
      <c r="L18" s="170">
        <v>1.0268124473694116</v>
      </c>
      <c r="M18" s="169">
        <f t="shared" ref="M18:Z18" si="10">SUM(M6:M17)</f>
        <v>601.25080712644353</v>
      </c>
      <c r="N18" s="167">
        <f t="shared" si="10"/>
        <v>746.82749999999987</v>
      </c>
      <c r="O18" s="32">
        <f t="shared" si="10"/>
        <v>511.7399999999999</v>
      </c>
      <c r="P18" s="168">
        <f t="shared" si="10"/>
        <v>235.08749999999992</v>
      </c>
      <c r="Q18" s="167">
        <f t="shared" si="10"/>
        <v>31</v>
      </c>
      <c r="R18" s="32">
        <f t="shared" si="10"/>
        <v>22.524999999999999</v>
      </c>
      <c r="S18" s="168">
        <f t="shared" si="10"/>
        <v>8.4749999999999996</v>
      </c>
      <c r="T18" s="167">
        <f t="shared" si="10"/>
        <v>1806.3974999999998</v>
      </c>
      <c r="U18" s="32">
        <f t="shared" si="10"/>
        <v>1553.8600000000001</v>
      </c>
      <c r="V18" s="166">
        <f t="shared" si="10"/>
        <v>252.53749999999997</v>
      </c>
      <c r="W18" s="167">
        <f t="shared" si="10"/>
        <v>1441.3625</v>
      </c>
      <c r="X18" s="32">
        <f t="shared" si="10"/>
        <v>494.16499999999996</v>
      </c>
      <c r="Y18" s="166">
        <f t="shared" si="10"/>
        <v>947.19749999999999</v>
      </c>
      <c r="Z18" s="36">
        <f t="shared" si="10"/>
        <v>4025.5875000000001</v>
      </c>
      <c r="AA18" s="165">
        <v>2.1106310469635114</v>
      </c>
      <c r="AB18" s="164">
        <f t="shared" si="7"/>
        <v>0.38089677444596598</v>
      </c>
      <c r="AC18" s="163">
        <f>SUM(AC6:AC17)</f>
        <v>2582.29</v>
      </c>
      <c r="AD18" s="162">
        <v>1.3539116422083985</v>
      </c>
      <c r="AE18" s="161">
        <f t="shared" si="8"/>
        <v>0.46414192112427338</v>
      </c>
      <c r="AF18" s="160">
        <f>SUM(AF6:AF17)</f>
        <v>1443.2974999999997</v>
      </c>
    </row>
    <row r="19" spans="1:32" ht="15" x14ac:dyDescent="0.2">
      <c r="A19" s="405"/>
      <c r="B19" s="159" t="s">
        <v>9</v>
      </c>
      <c r="C19" s="158">
        <f t="shared" si="0"/>
        <v>0.59905604783363386</v>
      </c>
      <c r="D19" s="153">
        <f>SUM(D9:D14)</f>
        <v>1515.3414705</v>
      </c>
      <c r="E19" s="157">
        <v>0.79449937540511595</v>
      </c>
      <c r="F19" s="149">
        <f>SUM(F9:F14)</f>
        <v>1198.5490414999999</v>
      </c>
      <c r="G19" s="156">
        <v>0.62840715064712593</v>
      </c>
      <c r="H19" s="155">
        <f>SUM(H9:H14)</f>
        <v>316.7924290000002</v>
      </c>
      <c r="I19" s="153">
        <f>SUM(I9:I14)</f>
        <v>2529.5487391871407</v>
      </c>
      <c r="J19" s="157">
        <v>1.3262521566692527</v>
      </c>
      <c r="K19" s="149">
        <f>SUM(K9:K14)</f>
        <v>1958.4199086969857</v>
      </c>
      <c r="L19" s="156">
        <v>1.0268124473694116</v>
      </c>
      <c r="M19" s="155">
        <f t="shared" ref="M19:Z19" si="11">SUM(M9:M14)</f>
        <v>571.12883049015522</v>
      </c>
      <c r="N19" s="153">
        <f t="shared" si="11"/>
        <v>642.81499999999983</v>
      </c>
      <c r="O19" s="21">
        <f t="shared" si="11"/>
        <v>511.7399999999999</v>
      </c>
      <c r="P19" s="154">
        <f t="shared" si="11"/>
        <v>131.07500000000005</v>
      </c>
      <c r="Q19" s="153">
        <f t="shared" si="11"/>
        <v>21.862499999999997</v>
      </c>
      <c r="R19" s="21">
        <f t="shared" si="11"/>
        <v>22.524999999999999</v>
      </c>
      <c r="S19" s="154">
        <f t="shared" si="11"/>
        <v>-0.66250000000000142</v>
      </c>
      <c r="T19" s="153">
        <f t="shared" si="11"/>
        <v>1796.1249999999998</v>
      </c>
      <c r="U19" s="21">
        <f t="shared" si="11"/>
        <v>1553.8600000000001</v>
      </c>
      <c r="V19" s="152">
        <f t="shared" si="11"/>
        <v>242.26499999999993</v>
      </c>
      <c r="W19" s="153">
        <f t="shared" si="11"/>
        <v>1429.9449999999999</v>
      </c>
      <c r="X19" s="21">
        <f t="shared" si="11"/>
        <v>494.16499999999996</v>
      </c>
      <c r="Y19" s="152">
        <f t="shared" si="11"/>
        <v>935.78000000000009</v>
      </c>
      <c r="Z19" s="25">
        <f t="shared" si="11"/>
        <v>3890.7474999999999</v>
      </c>
      <c r="AA19" s="151">
        <v>2.0399339150858515</v>
      </c>
      <c r="AB19" s="150">
        <f t="shared" si="7"/>
        <v>0.38947309495154853</v>
      </c>
      <c r="AC19" s="149">
        <f>SUM(AC9:AC14)</f>
        <v>2582.29</v>
      </c>
      <c r="AD19" s="148">
        <v>1.3539116422083985</v>
      </c>
      <c r="AE19" s="147">
        <f t="shared" si="8"/>
        <v>0.46414192112427338</v>
      </c>
      <c r="AF19" s="146">
        <f>SUM(AF9:AF14)</f>
        <v>1308.4575</v>
      </c>
    </row>
    <row r="20" spans="1:32" ht="15.75" thickBot="1" x14ac:dyDescent="0.25">
      <c r="A20" s="406"/>
      <c r="B20" s="261" t="s">
        <v>8</v>
      </c>
      <c r="C20" s="260">
        <f t="shared" si="0"/>
        <v>0.59729889964541782</v>
      </c>
      <c r="D20" s="255">
        <f>SUM(D6:D8,D15:D17)</f>
        <v>17.991823499999999</v>
      </c>
      <c r="E20" s="259">
        <v>9.4331824287977109E-3</v>
      </c>
      <c r="F20" s="249">
        <f>SUM(F6:F8,F15:F17)</f>
        <v>0</v>
      </c>
      <c r="G20" s="258">
        <v>0</v>
      </c>
      <c r="H20" s="257">
        <f>SUM(H6:H8,H15:H17)</f>
        <v>17.991823499999999</v>
      </c>
      <c r="I20" s="255">
        <f>SUM(I6:I8,I15:I17)</f>
        <v>30.12197663628832</v>
      </c>
      <c r="J20" s="259">
        <v>1.579306848614262E-2</v>
      </c>
      <c r="K20" s="249">
        <f>SUM(K6:K8,K15:K17)</f>
        <v>0</v>
      </c>
      <c r="L20" s="258">
        <v>0</v>
      </c>
      <c r="M20" s="257">
        <f t="shared" ref="M20:Z20" si="12">SUM(M6:M8,M15:M17)</f>
        <v>30.12197663628832</v>
      </c>
      <c r="N20" s="255">
        <f t="shared" si="12"/>
        <v>104.01249999999993</v>
      </c>
      <c r="O20" s="254">
        <f t="shared" si="12"/>
        <v>0</v>
      </c>
      <c r="P20" s="256">
        <f t="shared" si="12"/>
        <v>104.01249999999993</v>
      </c>
      <c r="Q20" s="255">
        <f t="shared" si="12"/>
        <v>9.1374999999999993</v>
      </c>
      <c r="R20" s="254">
        <f t="shared" si="12"/>
        <v>0</v>
      </c>
      <c r="S20" s="256">
        <f t="shared" si="12"/>
        <v>9.1374999999999993</v>
      </c>
      <c r="T20" s="255">
        <f t="shared" si="12"/>
        <v>10.272500000000036</v>
      </c>
      <c r="U20" s="254">
        <f t="shared" si="12"/>
        <v>0</v>
      </c>
      <c r="V20" s="253">
        <f t="shared" si="12"/>
        <v>10.272500000000036</v>
      </c>
      <c r="W20" s="255">
        <f t="shared" si="12"/>
        <v>11.4175</v>
      </c>
      <c r="X20" s="254">
        <f t="shared" si="12"/>
        <v>0</v>
      </c>
      <c r="Y20" s="253">
        <f t="shared" si="12"/>
        <v>11.4175</v>
      </c>
      <c r="Z20" s="252">
        <f t="shared" si="12"/>
        <v>134.83999999999997</v>
      </c>
      <c r="AA20" s="251">
        <v>7.0697131877660052E-2</v>
      </c>
      <c r="AB20" s="250">
        <f t="shared" si="7"/>
        <v>0.13343090700088997</v>
      </c>
      <c r="AC20" s="249">
        <f>SUM(AC6:AC8,AC15:AC17)</f>
        <v>0</v>
      </c>
      <c r="AD20" s="248">
        <v>0</v>
      </c>
      <c r="AE20" s="247">
        <f t="shared" si="8"/>
        <v>1</v>
      </c>
      <c r="AF20" s="246">
        <f>SUM(AF6:AF8,AF15:AF17)</f>
        <v>134.83999999999997</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8.3333333333333329E-2</v>
      </c>
      <c r="U21" s="88">
        <v>0</v>
      </c>
      <c r="V21" s="238">
        <f t="shared" ref="V21:V32" si="17">T21-U21</f>
        <v>8.3333333333333329E-2</v>
      </c>
      <c r="W21" s="239">
        <v>1.915</v>
      </c>
      <c r="X21" s="88">
        <v>0</v>
      </c>
      <c r="Y21" s="238">
        <f t="shared" ref="Y21:Y32" si="18">W21-X21</f>
        <v>1.915</v>
      </c>
      <c r="Z21" s="92">
        <v>1.9983333333333333</v>
      </c>
      <c r="AA21" s="237">
        <v>1.0477338712710671E-3</v>
      </c>
      <c r="AB21" s="236">
        <f t="shared" si="7"/>
        <v>0</v>
      </c>
      <c r="AC21" s="235">
        <v>0</v>
      </c>
      <c r="AD21" s="234">
        <v>0</v>
      </c>
      <c r="AE21" s="233">
        <f t="shared" si="8"/>
        <v>1</v>
      </c>
      <c r="AF21" s="232">
        <f t="shared" ref="AF21:AF32" si="19">Z21-AC21</f>
        <v>1.9983333333333333</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0.48650375099403548</v>
      </c>
      <c r="D23" s="225">
        <v>0.39760124999999996</v>
      </c>
      <c r="E23" s="229">
        <v>2.0846386833263487E-4</v>
      </c>
      <c r="F23" s="221">
        <v>0</v>
      </c>
      <c r="G23" s="228">
        <v>0</v>
      </c>
      <c r="H23" s="227">
        <f t="shared" si="13"/>
        <v>0.39760124999999996</v>
      </c>
      <c r="I23" s="225">
        <v>0.81726245519713281</v>
      </c>
      <c r="J23" s="229">
        <v>4.2849385622761757E-4</v>
      </c>
      <c r="K23" s="221">
        <v>0</v>
      </c>
      <c r="L23" s="228">
        <v>0</v>
      </c>
      <c r="M23" s="227">
        <f t="shared" si="14"/>
        <v>0.81726245519713281</v>
      </c>
      <c r="N23" s="225">
        <v>17.334999999999997</v>
      </c>
      <c r="O23" s="77">
        <v>0</v>
      </c>
      <c r="P23" s="226">
        <f t="shared" si="15"/>
        <v>17.334999999999997</v>
      </c>
      <c r="Q23" s="225">
        <v>0.1525</v>
      </c>
      <c r="R23" s="77">
        <v>0</v>
      </c>
      <c r="S23" s="226">
        <f t="shared" si="16"/>
        <v>0.1525</v>
      </c>
      <c r="T23" s="225">
        <v>0</v>
      </c>
      <c r="U23" s="77">
        <v>0</v>
      </c>
      <c r="V23" s="224">
        <f t="shared" si="17"/>
        <v>0</v>
      </c>
      <c r="W23" s="225">
        <v>0.5116666666666666</v>
      </c>
      <c r="X23" s="77">
        <v>0</v>
      </c>
      <c r="Y23" s="224">
        <f t="shared" si="18"/>
        <v>0.5116666666666666</v>
      </c>
      <c r="Z23" s="81">
        <v>17.999166666666664</v>
      </c>
      <c r="AA23" s="223">
        <v>9.4370324793927336E-3</v>
      </c>
      <c r="AB23" s="222">
        <f t="shared" si="7"/>
        <v>2.2089981017639707E-2</v>
      </c>
      <c r="AC23" s="221">
        <v>0</v>
      </c>
      <c r="AD23" s="220">
        <v>0</v>
      </c>
      <c r="AE23" s="219">
        <f t="shared" si="8"/>
        <v>1</v>
      </c>
      <c r="AF23" s="218">
        <f t="shared" si="19"/>
        <v>17.999166666666664</v>
      </c>
    </row>
    <row r="24" spans="1:32" ht="15" x14ac:dyDescent="0.2">
      <c r="A24" s="405"/>
      <c r="B24" s="201" t="s">
        <v>19</v>
      </c>
      <c r="C24" s="200">
        <f t="shared" si="0"/>
        <v>0.49464831781620494</v>
      </c>
      <c r="D24" s="195">
        <v>38.389100166666672</v>
      </c>
      <c r="E24" s="199">
        <v>2.0127553227139838E-2</v>
      </c>
      <c r="F24" s="191">
        <v>28.308183249999995</v>
      </c>
      <c r="G24" s="198">
        <v>1.484216678682246E-2</v>
      </c>
      <c r="H24" s="197">
        <f t="shared" si="13"/>
        <v>10.080916916666677</v>
      </c>
      <c r="I24" s="195">
        <v>77.608876415770609</v>
      </c>
      <c r="J24" s="199">
        <v>4.0690633126985738E-2</v>
      </c>
      <c r="K24" s="191">
        <v>53.383389898446836</v>
      </c>
      <c r="L24" s="198">
        <v>2.7989262663781909E-2</v>
      </c>
      <c r="M24" s="197">
        <f t="shared" si="14"/>
        <v>24.225486517323773</v>
      </c>
      <c r="N24" s="195">
        <v>80.88833333333335</v>
      </c>
      <c r="O24" s="54">
        <v>30.032499999999974</v>
      </c>
      <c r="P24" s="196">
        <f t="shared" si="15"/>
        <v>50.855833333333379</v>
      </c>
      <c r="Q24" s="195">
        <v>1.1241666666666668</v>
      </c>
      <c r="R24" s="54">
        <v>1.2866666666666668</v>
      </c>
      <c r="S24" s="196">
        <f t="shared" si="16"/>
        <v>-0.16250000000000009</v>
      </c>
      <c r="T24" s="195">
        <v>6.7075000000000005</v>
      </c>
      <c r="U24" s="54">
        <v>18.560833333333335</v>
      </c>
      <c r="V24" s="194">
        <f t="shared" si="17"/>
        <v>-11.853333333333335</v>
      </c>
      <c r="W24" s="195">
        <v>0</v>
      </c>
      <c r="X24" s="54">
        <v>0</v>
      </c>
      <c r="Y24" s="194">
        <f t="shared" si="18"/>
        <v>0</v>
      </c>
      <c r="Z24" s="58">
        <v>88.720000000000013</v>
      </c>
      <c r="AA24" s="193">
        <v>4.6516238061302298E-2</v>
      </c>
      <c r="AB24" s="192">
        <f t="shared" si="7"/>
        <v>0.43269950593627893</v>
      </c>
      <c r="AC24" s="191">
        <v>49.879999999999974</v>
      </c>
      <c r="AD24" s="190">
        <v>2.6152412282646365E-2</v>
      </c>
      <c r="AE24" s="189">
        <f t="shared" si="8"/>
        <v>0.56752572674418622</v>
      </c>
      <c r="AF24" s="188">
        <f t="shared" si="19"/>
        <v>38.840000000000039</v>
      </c>
    </row>
    <row r="25" spans="1:32" ht="15" x14ac:dyDescent="0.2">
      <c r="A25" s="405"/>
      <c r="B25" s="217" t="s">
        <v>18</v>
      </c>
      <c r="C25" s="215">
        <f t="shared" si="0"/>
        <v>0.53065636346531952</v>
      </c>
      <c r="D25" s="210">
        <v>121.84814975</v>
      </c>
      <c r="E25" s="214">
        <v>6.3885454701309866E-2</v>
      </c>
      <c r="F25" s="206">
        <v>91.793585666666687</v>
      </c>
      <c r="G25" s="213">
        <v>4.8127981099781204E-2</v>
      </c>
      <c r="H25" s="212">
        <f t="shared" si="13"/>
        <v>30.054564083333318</v>
      </c>
      <c r="I25" s="210">
        <v>229.61780568181814</v>
      </c>
      <c r="J25" s="214">
        <v>0.12038950081390107</v>
      </c>
      <c r="K25" s="206">
        <v>173.23950085638998</v>
      </c>
      <c r="L25" s="213">
        <v>9.0830610465841635E-2</v>
      </c>
      <c r="M25" s="212">
        <f t="shared" si="14"/>
        <v>56.37830482542816</v>
      </c>
      <c r="N25" s="210">
        <v>164.61000000000004</v>
      </c>
      <c r="O25" s="66">
        <v>89.283333333333317</v>
      </c>
      <c r="P25" s="211">
        <f t="shared" si="15"/>
        <v>75.326666666666725</v>
      </c>
      <c r="Q25" s="210">
        <v>1.76</v>
      </c>
      <c r="R25" s="66">
        <v>1.8399999999999999</v>
      </c>
      <c r="S25" s="211">
        <f t="shared" si="16"/>
        <v>-7.9999999999999849E-2</v>
      </c>
      <c r="T25" s="210">
        <v>213.46999999999994</v>
      </c>
      <c r="U25" s="66">
        <v>54.273333333333341</v>
      </c>
      <c r="V25" s="209">
        <f t="shared" si="17"/>
        <v>159.1966666666666</v>
      </c>
      <c r="W25" s="210">
        <v>0</v>
      </c>
      <c r="X25" s="66">
        <v>0</v>
      </c>
      <c r="Y25" s="209">
        <f t="shared" si="18"/>
        <v>0</v>
      </c>
      <c r="Z25" s="70">
        <v>379.84</v>
      </c>
      <c r="AA25" s="208">
        <v>0.19915157647886678</v>
      </c>
      <c r="AB25" s="207">
        <f t="shared" si="7"/>
        <v>0.32078809432919125</v>
      </c>
      <c r="AC25" s="206">
        <v>145.39666666666665</v>
      </c>
      <c r="AD25" s="205">
        <v>7.6232429253993067E-2</v>
      </c>
      <c r="AE25" s="204">
        <f t="shared" si="8"/>
        <v>0.63133211903069786</v>
      </c>
      <c r="AF25" s="203">
        <f t="shared" si="19"/>
        <v>234.44333333333333</v>
      </c>
    </row>
    <row r="26" spans="1:32" ht="15" x14ac:dyDescent="0.2">
      <c r="A26" s="405"/>
      <c r="B26" s="217" t="s">
        <v>17</v>
      </c>
      <c r="C26" s="215">
        <f t="shared" si="0"/>
        <v>0.59013744740107787</v>
      </c>
      <c r="D26" s="210">
        <v>240.52162808333333</v>
      </c>
      <c r="E26" s="214">
        <v>0.1261064169388677</v>
      </c>
      <c r="F26" s="206">
        <v>185.86323466666667</v>
      </c>
      <c r="G26" s="213">
        <v>9.7449317185022449E-2</v>
      </c>
      <c r="H26" s="212">
        <f t="shared" si="13"/>
        <v>54.658393416666655</v>
      </c>
      <c r="I26" s="210">
        <v>407.56882848660592</v>
      </c>
      <c r="J26" s="214">
        <v>0.21368990816331204</v>
      </c>
      <c r="K26" s="206">
        <v>312.40173076037928</v>
      </c>
      <c r="L26" s="213">
        <v>0.16379428349353908</v>
      </c>
      <c r="M26" s="212">
        <f t="shared" si="14"/>
        <v>95.167097726226643</v>
      </c>
      <c r="N26" s="210">
        <v>58.639166666666654</v>
      </c>
      <c r="O26" s="66">
        <v>103.1633333333333</v>
      </c>
      <c r="P26" s="211">
        <f t="shared" si="15"/>
        <v>-44.524166666666645</v>
      </c>
      <c r="Q26" s="210">
        <v>2.5466666666666669</v>
      </c>
      <c r="R26" s="66">
        <v>3.813333333333333</v>
      </c>
      <c r="S26" s="211">
        <f t="shared" si="16"/>
        <v>-1.2666666666666662</v>
      </c>
      <c r="T26" s="210">
        <v>533.50583333333327</v>
      </c>
      <c r="U26" s="66">
        <v>273.71333333333337</v>
      </c>
      <c r="V26" s="209">
        <f t="shared" si="17"/>
        <v>259.7924999999999</v>
      </c>
      <c r="W26" s="210">
        <v>0</v>
      </c>
      <c r="X26" s="66">
        <v>0</v>
      </c>
      <c r="Y26" s="209">
        <f t="shared" si="18"/>
        <v>0</v>
      </c>
      <c r="Z26" s="70">
        <v>594.69166666666661</v>
      </c>
      <c r="AA26" s="208">
        <v>0.31179913367605155</v>
      </c>
      <c r="AB26" s="207">
        <f t="shared" si="7"/>
        <v>0.40444761809340979</v>
      </c>
      <c r="AC26" s="206">
        <v>380.69</v>
      </c>
      <c r="AD26" s="205">
        <v>0.19959827249159282</v>
      </c>
      <c r="AE26" s="204">
        <f t="shared" si="8"/>
        <v>0.4882272575236194</v>
      </c>
      <c r="AF26" s="203">
        <f t="shared" si="19"/>
        <v>214.00166666666661</v>
      </c>
    </row>
    <row r="27" spans="1:32" ht="15" x14ac:dyDescent="0.2">
      <c r="A27" s="405"/>
      <c r="B27" s="217" t="s">
        <v>16</v>
      </c>
      <c r="C27" s="215">
        <f t="shared" si="0"/>
        <v>0.59090400317526304</v>
      </c>
      <c r="D27" s="210">
        <v>540.96951708333336</v>
      </c>
      <c r="E27" s="214">
        <v>0.28363240352294944</v>
      </c>
      <c r="F27" s="206">
        <v>433.78477858333332</v>
      </c>
      <c r="G27" s="213">
        <v>0.22743621434338024</v>
      </c>
      <c r="H27" s="212">
        <f t="shared" si="13"/>
        <v>107.18473850000004</v>
      </c>
      <c r="I27" s="210">
        <v>915.49475748412044</v>
      </c>
      <c r="J27" s="214">
        <v>0.47999743105281284</v>
      </c>
      <c r="K27" s="206">
        <v>720.08700158105501</v>
      </c>
      <c r="L27" s="213">
        <v>0.37754635414439425</v>
      </c>
      <c r="M27" s="212">
        <f t="shared" si="14"/>
        <v>195.40775590306544</v>
      </c>
      <c r="N27" s="210">
        <v>86.686666666666682</v>
      </c>
      <c r="O27" s="66">
        <v>83.338333333333381</v>
      </c>
      <c r="P27" s="211">
        <f t="shared" si="15"/>
        <v>3.3483333333333007</v>
      </c>
      <c r="Q27" s="210">
        <v>9.0508333333333333</v>
      </c>
      <c r="R27" s="66">
        <v>8.83</v>
      </c>
      <c r="S27" s="211">
        <f t="shared" si="16"/>
        <v>0.22083333333333321</v>
      </c>
      <c r="T27" s="210">
        <v>851.91499999999996</v>
      </c>
      <c r="U27" s="66">
        <v>812.28000000000009</v>
      </c>
      <c r="V27" s="209">
        <f t="shared" si="17"/>
        <v>39.634999999999877</v>
      </c>
      <c r="W27" s="210">
        <v>274.02083333333331</v>
      </c>
      <c r="X27" s="66">
        <v>64.867500000000007</v>
      </c>
      <c r="Y27" s="209">
        <f t="shared" si="18"/>
        <v>209.15333333333331</v>
      </c>
      <c r="Z27" s="70">
        <v>1221.6733333333332</v>
      </c>
      <c r="AA27" s="208">
        <v>0.64052803884668663</v>
      </c>
      <c r="AB27" s="207">
        <f t="shared" si="7"/>
        <v>0.44281028514169096</v>
      </c>
      <c r="AC27" s="206">
        <v>969.31583333333356</v>
      </c>
      <c r="AD27" s="205">
        <v>0.50821867091881079</v>
      </c>
      <c r="AE27" s="204">
        <f t="shared" si="8"/>
        <v>0.44751644785540307</v>
      </c>
      <c r="AF27" s="203">
        <f t="shared" si="19"/>
        <v>252.35749999999962</v>
      </c>
    </row>
    <row r="28" spans="1:32" ht="15" x14ac:dyDescent="0.2">
      <c r="A28" s="405"/>
      <c r="B28" s="217" t="s">
        <v>15</v>
      </c>
      <c r="C28" s="215">
        <f t="shared" si="0"/>
        <v>0.64209419489956099</v>
      </c>
      <c r="D28" s="210">
        <v>386.18848416666668</v>
      </c>
      <c r="E28" s="214">
        <v>0.2024801112041269</v>
      </c>
      <c r="F28" s="206">
        <v>348.53155683333335</v>
      </c>
      <c r="G28" s="213">
        <v>0.18273738909017503</v>
      </c>
      <c r="H28" s="212">
        <f t="shared" si="13"/>
        <v>37.656927333333329</v>
      </c>
      <c r="I28" s="210">
        <v>601.45144938909766</v>
      </c>
      <c r="J28" s="214">
        <v>0.31534331381986669</v>
      </c>
      <c r="K28" s="206">
        <v>542.45336593045101</v>
      </c>
      <c r="L28" s="213">
        <v>0.28441186988617478</v>
      </c>
      <c r="M28" s="212">
        <f t="shared" si="14"/>
        <v>58.998083458646647</v>
      </c>
      <c r="N28" s="210">
        <v>13.75</v>
      </c>
      <c r="O28" s="66">
        <v>59.497500000000038</v>
      </c>
      <c r="P28" s="211">
        <f t="shared" si="15"/>
        <v>-45.747500000000038</v>
      </c>
      <c r="Q28" s="210">
        <v>0</v>
      </c>
      <c r="R28" s="66">
        <v>8.752500000000019</v>
      </c>
      <c r="S28" s="211">
        <f t="shared" si="16"/>
        <v>-8.752500000000019</v>
      </c>
      <c r="T28" s="210">
        <v>99.165000000000006</v>
      </c>
      <c r="U28" s="66">
        <v>232.26666666666668</v>
      </c>
      <c r="V28" s="209">
        <f t="shared" si="17"/>
        <v>-133.10166666666669</v>
      </c>
      <c r="W28" s="210">
        <v>1082.0216666666668</v>
      </c>
      <c r="X28" s="66">
        <v>437.44333333333333</v>
      </c>
      <c r="Y28" s="209">
        <f t="shared" si="18"/>
        <v>644.57833333333338</v>
      </c>
      <c r="Z28" s="70">
        <v>1194.9366666666667</v>
      </c>
      <c r="AA28" s="208">
        <v>0.62650990142973051</v>
      </c>
      <c r="AB28" s="207">
        <f t="shared" si="7"/>
        <v>0.32318740811925878</v>
      </c>
      <c r="AC28" s="206">
        <v>737.96</v>
      </c>
      <c r="AD28" s="205">
        <v>0.38691728484566401</v>
      </c>
      <c r="AE28" s="204">
        <f t="shared" si="8"/>
        <v>0.4722905805644389</v>
      </c>
      <c r="AF28" s="203">
        <f t="shared" si="19"/>
        <v>456.97666666666669</v>
      </c>
    </row>
    <row r="29" spans="1:32" ht="15" x14ac:dyDescent="0.2">
      <c r="A29" s="405"/>
      <c r="B29" s="216" t="s">
        <v>14</v>
      </c>
      <c r="C29" s="215">
        <f t="shared" si="0"/>
        <v>0.63479314195327219</v>
      </c>
      <c r="D29" s="210">
        <v>173.00131716666667</v>
      </c>
      <c r="E29" s="214">
        <v>9.0705257599679096E-2</v>
      </c>
      <c r="F29" s="206">
        <v>137.126813</v>
      </c>
      <c r="G29" s="213">
        <v>7.1896490548944522E-2</v>
      </c>
      <c r="H29" s="212">
        <f t="shared" si="13"/>
        <v>35.874504166666668</v>
      </c>
      <c r="I29" s="210">
        <v>272.53179931077688</v>
      </c>
      <c r="J29" s="214">
        <v>0.14288947312911585</v>
      </c>
      <c r="K29" s="206">
        <v>212.78889620927319</v>
      </c>
      <c r="L29" s="213">
        <v>0.11156661874166322</v>
      </c>
      <c r="M29" s="212">
        <f t="shared" si="14"/>
        <v>59.742903101503686</v>
      </c>
      <c r="N29" s="210">
        <v>32.747499999999995</v>
      </c>
      <c r="O29" s="66">
        <v>37.209166666666633</v>
      </c>
      <c r="P29" s="211">
        <f t="shared" si="15"/>
        <v>-4.4616666666666376</v>
      </c>
      <c r="Q29" s="210">
        <v>4.958333333333333</v>
      </c>
      <c r="R29" s="66">
        <v>5.33</v>
      </c>
      <c r="S29" s="211">
        <f t="shared" si="16"/>
        <v>-0.37166666666666703</v>
      </c>
      <c r="T29" s="210">
        <v>55.014999999999993</v>
      </c>
      <c r="U29" s="66">
        <v>132.65</v>
      </c>
      <c r="V29" s="209">
        <f t="shared" si="17"/>
        <v>-77.635000000000019</v>
      </c>
      <c r="W29" s="210">
        <v>292.73416666666668</v>
      </c>
      <c r="X29" s="66">
        <v>127.85666666666667</v>
      </c>
      <c r="Y29" s="209">
        <f t="shared" si="18"/>
        <v>164.8775</v>
      </c>
      <c r="Z29" s="70">
        <v>385.45500000000004</v>
      </c>
      <c r="AA29" s="208">
        <v>0.20209554262758428</v>
      </c>
      <c r="AB29" s="207">
        <f t="shared" si="7"/>
        <v>0.44882364262149055</v>
      </c>
      <c r="AC29" s="206">
        <v>303.04583333333329</v>
      </c>
      <c r="AD29" s="205">
        <v>0.1588889248971827</v>
      </c>
      <c r="AE29" s="204">
        <f t="shared" si="8"/>
        <v>0.45249529251625858</v>
      </c>
      <c r="AF29" s="203">
        <f t="shared" si="19"/>
        <v>82.409166666666749</v>
      </c>
    </row>
    <row r="30" spans="1:32" ht="15" x14ac:dyDescent="0.2">
      <c r="A30" s="405"/>
      <c r="B30" s="202" t="s">
        <v>13</v>
      </c>
      <c r="C30" s="158">
        <f t="shared" si="0"/>
        <v>0.59244777627625911</v>
      </c>
      <c r="D30" s="153">
        <v>29.881341000000006</v>
      </c>
      <c r="E30" s="157">
        <v>1.5666902294262319E-2</v>
      </c>
      <c r="F30" s="149">
        <v>0</v>
      </c>
      <c r="G30" s="156">
        <v>0</v>
      </c>
      <c r="H30" s="155">
        <f t="shared" si="13"/>
        <v>29.881341000000006</v>
      </c>
      <c r="I30" s="153">
        <v>50.437088628831816</v>
      </c>
      <c r="J30" s="157">
        <v>2.6444360029054818E-2</v>
      </c>
      <c r="K30" s="149">
        <v>0</v>
      </c>
      <c r="L30" s="156">
        <v>0</v>
      </c>
      <c r="M30" s="155">
        <f t="shared" si="14"/>
        <v>50.437088628831816</v>
      </c>
      <c r="N30" s="153">
        <v>29.493333333333322</v>
      </c>
      <c r="O30" s="21">
        <v>0</v>
      </c>
      <c r="P30" s="154">
        <f t="shared" si="15"/>
        <v>29.493333333333322</v>
      </c>
      <c r="Q30" s="153">
        <v>4.7083333333333339</v>
      </c>
      <c r="R30" s="21">
        <v>0</v>
      </c>
      <c r="S30" s="154">
        <f t="shared" si="16"/>
        <v>4.7083333333333339</v>
      </c>
      <c r="T30" s="153">
        <v>15.407500000000001</v>
      </c>
      <c r="U30" s="21">
        <v>0</v>
      </c>
      <c r="V30" s="152">
        <f t="shared" si="17"/>
        <v>15.407500000000001</v>
      </c>
      <c r="W30" s="153">
        <v>14.094166666666666</v>
      </c>
      <c r="X30" s="21">
        <v>0</v>
      </c>
      <c r="Y30" s="152">
        <f t="shared" si="18"/>
        <v>14.094166666666666</v>
      </c>
      <c r="Z30" s="25">
        <v>63.703333333333319</v>
      </c>
      <c r="AA30" s="151">
        <v>3.339990327583213E-2</v>
      </c>
      <c r="AB30" s="150">
        <f t="shared" si="7"/>
        <v>0.46907028936214767</v>
      </c>
      <c r="AC30" s="149">
        <v>0</v>
      </c>
      <c r="AD30" s="148">
        <v>0</v>
      </c>
      <c r="AE30" s="147">
        <f t="shared" si="8"/>
        <v>1</v>
      </c>
      <c r="AF30" s="146">
        <f t="shared" si="19"/>
        <v>63.703333333333319</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26.239166666666652</v>
      </c>
      <c r="O31" s="54">
        <v>0</v>
      </c>
      <c r="P31" s="196">
        <f t="shared" si="15"/>
        <v>26.239166666666652</v>
      </c>
      <c r="Q31" s="195">
        <v>3.5416666666666665</v>
      </c>
      <c r="R31" s="54">
        <v>0</v>
      </c>
      <c r="S31" s="196">
        <f t="shared" si="16"/>
        <v>3.5416666666666665</v>
      </c>
      <c r="T31" s="195">
        <v>3.8783333333333334</v>
      </c>
      <c r="U31" s="54">
        <v>0</v>
      </c>
      <c r="V31" s="194">
        <f t="shared" si="17"/>
        <v>3.8783333333333334</v>
      </c>
      <c r="W31" s="195">
        <v>1.925</v>
      </c>
      <c r="X31" s="54">
        <v>0</v>
      </c>
      <c r="Y31" s="194">
        <f t="shared" si="18"/>
        <v>1.925</v>
      </c>
      <c r="Z31" s="58">
        <v>35.584166666666647</v>
      </c>
      <c r="AA31" s="193">
        <v>1.8656915778626278E-2</v>
      </c>
      <c r="AB31" s="192">
        <f t="shared" si="7"/>
        <v>0</v>
      </c>
      <c r="AC31" s="191">
        <v>0</v>
      </c>
      <c r="AD31" s="190">
        <v>0</v>
      </c>
      <c r="AE31" s="189">
        <f t="shared" si="8"/>
        <v>1</v>
      </c>
      <c r="AF31" s="188">
        <f t="shared" si="19"/>
        <v>35.584166666666647</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0.59917058934424927</v>
      </c>
      <c r="D33" s="167">
        <f>SUM(D21:D32)</f>
        <v>1531.1971386666669</v>
      </c>
      <c r="E33" s="171">
        <v>0.80281256335666784</v>
      </c>
      <c r="F33" s="163">
        <f>SUM(F21:F32)</f>
        <v>1225.408152</v>
      </c>
      <c r="G33" s="170">
        <v>0.64248955905412586</v>
      </c>
      <c r="H33" s="169">
        <f>SUM(H21:H32)</f>
        <v>305.78898666666669</v>
      </c>
      <c r="I33" s="167">
        <f>SUM(I21:I32)</f>
        <v>2555.5278678522191</v>
      </c>
      <c r="J33" s="171">
        <v>1.339873113991277</v>
      </c>
      <c r="K33" s="163">
        <f>SUM(K21:K32)</f>
        <v>2014.3538852359954</v>
      </c>
      <c r="L33" s="170">
        <v>1.0561389993953949</v>
      </c>
      <c r="M33" s="169">
        <f t="shared" ref="M33:Z33" si="20">SUM(M21:M32)</f>
        <v>541.17398261622327</v>
      </c>
      <c r="N33" s="167">
        <f t="shared" si="20"/>
        <v>510.38916666666671</v>
      </c>
      <c r="O33" s="32">
        <f t="shared" si="20"/>
        <v>402.52416666666664</v>
      </c>
      <c r="P33" s="168">
        <f t="shared" si="20"/>
        <v>107.86500000000005</v>
      </c>
      <c r="Q33" s="167">
        <f t="shared" si="20"/>
        <v>27.842500000000005</v>
      </c>
      <c r="R33" s="32">
        <f t="shared" si="20"/>
        <v>29.85250000000002</v>
      </c>
      <c r="S33" s="168">
        <f t="shared" si="20"/>
        <v>-2.0100000000000189</v>
      </c>
      <c r="T33" s="167">
        <f t="shared" si="20"/>
        <v>1779.1474999999998</v>
      </c>
      <c r="U33" s="32">
        <f t="shared" si="20"/>
        <v>1523.7441666666668</v>
      </c>
      <c r="V33" s="166">
        <f t="shared" si="20"/>
        <v>255.40333333333302</v>
      </c>
      <c r="W33" s="167">
        <f t="shared" si="20"/>
        <v>1667.2225000000001</v>
      </c>
      <c r="X33" s="32">
        <f t="shared" si="20"/>
        <v>630.16750000000002</v>
      </c>
      <c r="Y33" s="166">
        <f t="shared" si="20"/>
        <v>1037.0550000000001</v>
      </c>
      <c r="Z33" s="36">
        <f t="shared" si="20"/>
        <v>3984.601666666666</v>
      </c>
      <c r="AA33" s="165">
        <v>2.089142016525344</v>
      </c>
      <c r="AB33" s="164">
        <f t="shared" si="7"/>
        <v>0.38427859714961066</v>
      </c>
      <c r="AC33" s="163">
        <f>SUM(AC21:AC32)</f>
        <v>2586.2883333333334</v>
      </c>
      <c r="AD33" s="162">
        <v>1.3560079946898898</v>
      </c>
      <c r="AE33" s="161">
        <f t="shared" si="8"/>
        <v>0.47380956570323107</v>
      </c>
      <c r="AF33" s="160">
        <f>SUM(AF21:AF32)</f>
        <v>1398.313333333333</v>
      </c>
    </row>
    <row r="34" spans="1:32" ht="15" x14ac:dyDescent="0.2">
      <c r="A34" s="405"/>
      <c r="B34" s="159" t="s">
        <v>9</v>
      </c>
      <c r="C34" s="158">
        <f t="shared" si="0"/>
        <v>0.59934275803612247</v>
      </c>
      <c r="D34" s="153">
        <f>SUM(D24:D29)</f>
        <v>1500.9181964166667</v>
      </c>
      <c r="E34" s="157">
        <v>0.78693719719407285</v>
      </c>
      <c r="F34" s="149">
        <f>SUM(F24:F29)</f>
        <v>1225.408152</v>
      </c>
      <c r="G34" s="156">
        <v>0.64248955905412586</v>
      </c>
      <c r="H34" s="155">
        <f>SUM(H24:H29)</f>
        <v>275.51004441666669</v>
      </c>
      <c r="I34" s="153">
        <f>SUM(I24:I29)</f>
        <v>2504.2735167681899</v>
      </c>
      <c r="J34" s="157">
        <v>1.3130002601059945</v>
      </c>
      <c r="K34" s="149">
        <f>SUM(K24:K29)</f>
        <v>2014.3538852359954</v>
      </c>
      <c r="L34" s="156">
        <v>1.0561389993953949</v>
      </c>
      <c r="M34" s="155">
        <f t="shared" ref="M34:Z34" si="21">SUM(M24:M29)</f>
        <v>489.91963153219433</v>
      </c>
      <c r="N34" s="153">
        <f t="shared" si="21"/>
        <v>437.32166666666672</v>
      </c>
      <c r="O34" s="21">
        <f t="shared" si="21"/>
        <v>402.52416666666664</v>
      </c>
      <c r="P34" s="154">
        <f t="shared" si="21"/>
        <v>34.797500000000085</v>
      </c>
      <c r="Q34" s="153">
        <f t="shared" si="21"/>
        <v>19.440000000000001</v>
      </c>
      <c r="R34" s="21">
        <f t="shared" si="21"/>
        <v>29.85250000000002</v>
      </c>
      <c r="S34" s="154">
        <f t="shared" si="21"/>
        <v>-10.412500000000019</v>
      </c>
      <c r="T34" s="153">
        <f t="shared" si="21"/>
        <v>1759.7783333333332</v>
      </c>
      <c r="U34" s="21">
        <f t="shared" si="21"/>
        <v>1523.7441666666668</v>
      </c>
      <c r="V34" s="152">
        <f t="shared" si="21"/>
        <v>236.03416666666632</v>
      </c>
      <c r="W34" s="153">
        <f t="shared" si="21"/>
        <v>1648.7766666666666</v>
      </c>
      <c r="X34" s="21">
        <f t="shared" si="21"/>
        <v>630.16750000000002</v>
      </c>
      <c r="Y34" s="152">
        <f t="shared" si="21"/>
        <v>1018.6091666666666</v>
      </c>
      <c r="Z34" s="25">
        <f t="shared" si="21"/>
        <v>3865.3166666666666</v>
      </c>
      <c r="AA34" s="151">
        <v>2.0266004311202219</v>
      </c>
      <c r="AB34" s="150">
        <f t="shared" si="7"/>
        <v>0.38830407075315088</v>
      </c>
      <c r="AC34" s="149">
        <f>SUM(AC24:AC29)</f>
        <v>2586.2883333333334</v>
      </c>
      <c r="AD34" s="148">
        <v>1.3560079946898898</v>
      </c>
      <c r="AE34" s="147">
        <f t="shared" si="8"/>
        <v>0.47380956570323107</v>
      </c>
      <c r="AF34" s="146">
        <f>SUM(AF24:AF29)</f>
        <v>1279.0283333333332</v>
      </c>
    </row>
    <row r="35" spans="1:32" ht="15.75" thickBot="1" x14ac:dyDescent="0.25">
      <c r="A35" s="406"/>
      <c r="B35" s="261" t="s">
        <v>8</v>
      </c>
      <c r="C35" s="260">
        <f t="shared" si="0"/>
        <v>0.59075847434609396</v>
      </c>
      <c r="D35" s="255">
        <f>SUM(D21:D23,D30:D32)</f>
        <v>30.278942250000007</v>
      </c>
      <c r="E35" s="259">
        <v>1.5875366162594953E-2</v>
      </c>
      <c r="F35" s="249">
        <f>SUM(F21:F23,F30:F32)</f>
        <v>0</v>
      </c>
      <c r="G35" s="258">
        <v>0</v>
      </c>
      <c r="H35" s="257">
        <f>SUM(H21:H23,H30:H32)</f>
        <v>30.278942250000007</v>
      </c>
      <c r="I35" s="255">
        <f>SUM(I21:I23,I30:I32)</f>
        <v>51.254351084028947</v>
      </c>
      <c r="J35" s="259">
        <v>2.6872853885282436E-2</v>
      </c>
      <c r="K35" s="249">
        <f>SUM(K21:K23,K30:K32)</f>
        <v>0</v>
      </c>
      <c r="L35" s="258">
        <v>0</v>
      </c>
      <c r="M35" s="257">
        <f t="shared" ref="M35:Z35" si="22">SUM(M21:M23,M30:M32)</f>
        <v>51.254351084028947</v>
      </c>
      <c r="N35" s="255">
        <f t="shared" si="22"/>
        <v>73.067499999999967</v>
      </c>
      <c r="O35" s="254">
        <f t="shared" si="22"/>
        <v>0</v>
      </c>
      <c r="P35" s="256">
        <f t="shared" si="22"/>
        <v>73.067499999999967</v>
      </c>
      <c r="Q35" s="255">
        <f t="shared" si="22"/>
        <v>8.4024999999999999</v>
      </c>
      <c r="R35" s="254">
        <f t="shared" si="22"/>
        <v>0</v>
      </c>
      <c r="S35" s="256">
        <f t="shared" si="22"/>
        <v>8.4024999999999999</v>
      </c>
      <c r="T35" s="255">
        <f t="shared" si="22"/>
        <v>19.369166666666668</v>
      </c>
      <c r="U35" s="254">
        <f t="shared" si="22"/>
        <v>0</v>
      </c>
      <c r="V35" s="253">
        <f t="shared" si="22"/>
        <v>19.369166666666668</v>
      </c>
      <c r="W35" s="255">
        <f t="shared" si="22"/>
        <v>18.445833333333333</v>
      </c>
      <c r="X35" s="254">
        <f t="shared" si="22"/>
        <v>0</v>
      </c>
      <c r="Y35" s="253">
        <f t="shared" si="22"/>
        <v>18.445833333333333</v>
      </c>
      <c r="Z35" s="252">
        <f t="shared" si="22"/>
        <v>119.28499999999997</v>
      </c>
      <c r="AA35" s="251">
        <v>6.254158540512221E-2</v>
      </c>
      <c r="AB35" s="250">
        <f t="shared" si="7"/>
        <v>0.25383696399379652</v>
      </c>
      <c r="AC35" s="249">
        <f>SUM(AC21:AC23,AC30:AC32)</f>
        <v>0</v>
      </c>
      <c r="AD35" s="248">
        <v>0</v>
      </c>
      <c r="AE35" s="247">
        <f t="shared" si="8"/>
        <v>1</v>
      </c>
      <c r="AF35" s="246">
        <f>SUM(AF21:AF23,AF30:AF32)</f>
        <v>119.28499999999997</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0.55751742804513371</v>
      </c>
      <c r="D38" s="225">
        <v>1.9812312500000002</v>
      </c>
      <c r="E38" s="229">
        <v>1.0387671830420595E-3</v>
      </c>
      <c r="F38" s="221">
        <v>0</v>
      </c>
      <c r="G38" s="228">
        <v>0</v>
      </c>
      <c r="H38" s="227">
        <f t="shared" si="23"/>
        <v>1.9812312500000002</v>
      </c>
      <c r="I38" s="225">
        <v>3.5536669354838715</v>
      </c>
      <c r="J38" s="229">
        <v>1.8632012754908288E-3</v>
      </c>
      <c r="K38" s="221">
        <v>0</v>
      </c>
      <c r="L38" s="228">
        <v>0</v>
      </c>
      <c r="M38" s="227">
        <f t="shared" si="24"/>
        <v>3.5536669354838715</v>
      </c>
      <c r="N38" s="225">
        <v>17.5</v>
      </c>
      <c r="O38" s="77">
        <v>0</v>
      </c>
      <c r="P38" s="226">
        <f t="shared" si="25"/>
        <v>17.5</v>
      </c>
      <c r="Q38" s="225">
        <v>0.17749999999999988</v>
      </c>
      <c r="R38" s="77">
        <v>0</v>
      </c>
      <c r="S38" s="226">
        <f t="shared" si="26"/>
        <v>0.17749999999999988</v>
      </c>
      <c r="T38" s="225">
        <v>0</v>
      </c>
      <c r="U38" s="77">
        <v>0</v>
      </c>
      <c r="V38" s="224">
        <f t="shared" si="27"/>
        <v>0</v>
      </c>
      <c r="W38" s="225">
        <v>2.4400000000000004</v>
      </c>
      <c r="X38" s="77">
        <v>0</v>
      </c>
      <c r="Y38" s="224">
        <f t="shared" si="28"/>
        <v>2.4400000000000004</v>
      </c>
      <c r="Z38" s="81">
        <v>20.1175</v>
      </c>
      <c r="AA38" s="223">
        <v>1.0547682813325618E-2</v>
      </c>
      <c r="AB38" s="222">
        <f t="shared" si="7"/>
        <v>9.8482975021747243E-2</v>
      </c>
      <c r="AC38" s="221">
        <v>0</v>
      </c>
      <c r="AD38" s="220">
        <v>0</v>
      </c>
      <c r="AE38" s="219">
        <f t="shared" si="8"/>
        <v>1</v>
      </c>
      <c r="AF38" s="218">
        <f t="shared" si="29"/>
        <v>20.1175</v>
      </c>
    </row>
    <row r="39" spans="1:32" ht="15" x14ac:dyDescent="0.2">
      <c r="A39" s="405"/>
      <c r="B39" s="201" t="s">
        <v>19</v>
      </c>
      <c r="C39" s="200">
        <f t="shared" si="0"/>
        <v>0.4859082058438966</v>
      </c>
      <c r="D39" s="195">
        <v>35.235041000000002</v>
      </c>
      <c r="E39" s="199">
        <v>1.8473867845533665E-2</v>
      </c>
      <c r="F39" s="191">
        <v>19.214171</v>
      </c>
      <c r="G39" s="198">
        <v>1.0074116312375057E-2</v>
      </c>
      <c r="H39" s="197">
        <f t="shared" si="23"/>
        <v>16.020870000000002</v>
      </c>
      <c r="I39" s="195">
        <v>72.513780537634403</v>
      </c>
      <c r="J39" s="199">
        <v>3.8019254713859682E-2</v>
      </c>
      <c r="K39" s="191">
        <v>36.107862437275983</v>
      </c>
      <c r="L39" s="198">
        <v>1.8931589917897399E-2</v>
      </c>
      <c r="M39" s="197">
        <f t="shared" si="24"/>
        <v>36.40591810035842</v>
      </c>
      <c r="N39" s="195">
        <v>64.439999999999984</v>
      </c>
      <c r="O39" s="54">
        <v>15.179999999999986</v>
      </c>
      <c r="P39" s="196">
        <f t="shared" si="25"/>
        <v>49.26</v>
      </c>
      <c r="Q39" s="195">
        <v>0.94</v>
      </c>
      <c r="R39" s="54">
        <v>0.7024999999999999</v>
      </c>
      <c r="S39" s="196">
        <f t="shared" si="26"/>
        <v>0.23750000000000004</v>
      </c>
      <c r="T39" s="195">
        <v>1.2525000000000002</v>
      </c>
      <c r="U39" s="54">
        <v>13.194999999999999</v>
      </c>
      <c r="V39" s="194">
        <f t="shared" si="27"/>
        <v>-11.942499999999999</v>
      </c>
      <c r="W39" s="195">
        <v>0</v>
      </c>
      <c r="X39" s="54">
        <v>0</v>
      </c>
      <c r="Y39" s="194">
        <f t="shared" si="28"/>
        <v>0</v>
      </c>
      <c r="Z39" s="58">
        <v>66.632499999999979</v>
      </c>
      <c r="AA39" s="193">
        <v>3.4935676652611859E-2</v>
      </c>
      <c r="AB39" s="192">
        <f t="shared" si="7"/>
        <v>0.52879662326942578</v>
      </c>
      <c r="AC39" s="191">
        <v>29.077499999999986</v>
      </c>
      <c r="AD39" s="190">
        <v>1.5245524622065952E-2</v>
      </c>
      <c r="AE39" s="189">
        <f t="shared" si="8"/>
        <v>0.66079171180466023</v>
      </c>
      <c r="AF39" s="188">
        <f t="shared" si="29"/>
        <v>37.554999999999993</v>
      </c>
    </row>
    <row r="40" spans="1:32" ht="15" x14ac:dyDescent="0.2">
      <c r="A40" s="405"/>
      <c r="B40" s="217" t="s">
        <v>18</v>
      </c>
      <c r="C40" s="215">
        <f t="shared" si="0"/>
        <v>0.53731885226403786</v>
      </c>
      <c r="D40" s="210">
        <v>188.70383150000001</v>
      </c>
      <c r="E40" s="214">
        <v>9.8938146405927352E-2</v>
      </c>
      <c r="F40" s="206">
        <v>115.75442899999997</v>
      </c>
      <c r="G40" s="213">
        <v>6.0690808956501953E-2</v>
      </c>
      <c r="H40" s="212">
        <f t="shared" si="23"/>
        <v>72.949402500000033</v>
      </c>
      <c r="I40" s="210">
        <v>351.19525530303031</v>
      </c>
      <c r="J40" s="214">
        <v>0.18413302639399903</v>
      </c>
      <c r="K40" s="206">
        <v>211.11152997364951</v>
      </c>
      <c r="L40" s="213">
        <v>0.11068716458482639</v>
      </c>
      <c r="M40" s="212">
        <f t="shared" si="24"/>
        <v>140.0837253293808</v>
      </c>
      <c r="N40" s="210">
        <v>201.3599999999999</v>
      </c>
      <c r="O40" s="66">
        <v>43.195000000000043</v>
      </c>
      <c r="P40" s="211">
        <f t="shared" si="25"/>
        <v>158.16499999999985</v>
      </c>
      <c r="Q40" s="210">
        <v>3.21</v>
      </c>
      <c r="R40" s="66">
        <v>1.9425000000000001</v>
      </c>
      <c r="S40" s="211">
        <f t="shared" si="26"/>
        <v>1.2674999999999998</v>
      </c>
      <c r="T40" s="210">
        <v>316.29750000000001</v>
      </c>
      <c r="U40" s="66">
        <v>83.965000000000003</v>
      </c>
      <c r="V40" s="209">
        <f t="shared" si="27"/>
        <v>232.33250000000001</v>
      </c>
      <c r="W40" s="210">
        <v>0</v>
      </c>
      <c r="X40" s="66">
        <v>0</v>
      </c>
      <c r="Y40" s="209">
        <f t="shared" si="28"/>
        <v>0</v>
      </c>
      <c r="Z40" s="70">
        <v>520.86749999999995</v>
      </c>
      <c r="AA40" s="208">
        <v>0.27309283846252669</v>
      </c>
      <c r="AB40" s="207">
        <f t="shared" si="7"/>
        <v>0.36228759041406888</v>
      </c>
      <c r="AC40" s="206">
        <v>129.10250000000005</v>
      </c>
      <c r="AD40" s="205">
        <v>6.7689290431442561E-2</v>
      </c>
      <c r="AE40" s="204">
        <f t="shared" si="8"/>
        <v>0.89660873337077074</v>
      </c>
      <c r="AF40" s="203">
        <f t="shared" si="29"/>
        <v>391.76499999999987</v>
      </c>
    </row>
    <row r="41" spans="1:32" ht="15" x14ac:dyDescent="0.2">
      <c r="A41" s="405"/>
      <c r="B41" s="217" t="s">
        <v>17</v>
      </c>
      <c r="C41" s="215">
        <f t="shared" si="0"/>
        <v>0.59404888661413324</v>
      </c>
      <c r="D41" s="210">
        <v>315.46739524999998</v>
      </c>
      <c r="E41" s="214">
        <v>0.16540077161889025</v>
      </c>
      <c r="F41" s="206">
        <v>235.42549799999998</v>
      </c>
      <c r="G41" s="213">
        <v>0.12343513804216799</v>
      </c>
      <c r="H41" s="212">
        <f t="shared" si="23"/>
        <v>80.041897250000005</v>
      </c>
      <c r="I41" s="210">
        <v>531.04618552195529</v>
      </c>
      <c r="J41" s="214">
        <v>0.2784295625257639</v>
      </c>
      <c r="K41" s="206">
        <v>393.29513554266771</v>
      </c>
      <c r="L41" s="213">
        <v>0.20620722801666269</v>
      </c>
      <c r="M41" s="212">
        <f t="shared" si="24"/>
        <v>137.75104997928759</v>
      </c>
      <c r="N41" s="210">
        <v>45.797500000000021</v>
      </c>
      <c r="O41" s="66">
        <v>48.107500000000016</v>
      </c>
      <c r="P41" s="211">
        <f t="shared" si="25"/>
        <v>-2.3099999999999952</v>
      </c>
      <c r="Q41" s="210">
        <v>5.2249999999999996</v>
      </c>
      <c r="R41" s="66">
        <v>5.0375000000000005</v>
      </c>
      <c r="S41" s="211">
        <f t="shared" si="26"/>
        <v>0.18749999999999911</v>
      </c>
      <c r="T41" s="210">
        <v>624.44749999999999</v>
      </c>
      <c r="U41" s="66">
        <v>471.78999999999996</v>
      </c>
      <c r="V41" s="209">
        <f t="shared" si="27"/>
        <v>152.65750000000003</v>
      </c>
      <c r="W41" s="210">
        <v>0</v>
      </c>
      <c r="X41" s="66">
        <v>0</v>
      </c>
      <c r="Y41" s="209">
        <f t="shared" si="28"/>
        <v>0</v>
      </c>
      <c r="Z41" s="70">
        <v>675.47</v>
      </c>
      <c r="AA41" s="208">
        <v>0.35415152528480454</v>
      </c>
      <c r="AB41" s="207">
        <f t="shared" si="7"/>
        <v>0.46703391009223205</v>
      </c>
      <c r="AC41" s="206">
        <v>524.93499999999995</v>
      </c>
      <c r="AD41" s="205">
        <v>0.2752268753326178</v>
      </c>
      <c r="AE41" s="204">
        <f t="shared" si="8"/>
        <v>0.44848504672007011</v>
      </c>
      <c r="AF41" s="203">
        <f t="shared" si="29"/>
        <v>150.53500000000008</v>
      </c>
    </row>
    <row r="42" spans="1:32" ht="15" x14ac:dyDescent="0.2">
      <c r="A42" s="405"/>
      <c r="B42" s="217" t="s">
        <v>16</v>
      </c>
      <c r="C42" s="215">
        <f t="shared" si="0"/>
        <v>0.58923972896416821</v>
      </c>
      <c r="D42" s="210">
        <v>521.92245000000003</v>
      </c>
      <c r="E42" s="214">
        <v>0.27364595281490245</v>
      </c>
      <c r="F42" s="206">
        <v>397.99628925000002</v>
      </c>
      <c r="G42" s="213">
        <v>0.2086720738458176</v>
      </c>
      <c r="H42" s="212">
        <f t="shared" si="23"/>
        <v>123.92616075000001</v>
      </c>
      <c r="I42" s="210">
        <v>885.7557023819387</v>
      </c>
      <c r="J42" s="214">
        <v>0.46440512980336207</v>
      </c>
      <c r="K42" s="206">
        <v>666.86069311654239</v>
      </c>
      <c r="L42" s="213">
        <v>0.3496394503102474</v>
      </c>
      <c r="M42" s="212">
        <f t="shared" si="24"/>
        <v>218.89500926539631</v>
      </c>
      <c r="N42" s="210">
        <v>41.15749999999997</v>
      </c>
      <c r="O42" s="66">
        <v>53.959999999999994</v>
      </c>
      <c r="P42" s="211">
        <f t="shared" si="25"/>
        <v>-12.802500000000023</v>
      </c>
      <c r="Q42" s="210">
        <v>7.4749999999999996</v>
      </c>
      <c r="R42" s="66">
        <v>8.7825000000000006</v>
      </c>
      <c r="S42" s="211">
        <f t="shared" si="26"/>
        <v>-1.307500000000001</v>
      </c>
      <c r="T42" s="210">
        <v>683.64750000000004</v>
      </c>
      <c r="U42" s="66">
        <v>556.67999999999995</v>
      </c>
      <c r="V42" s="209">
        <f t="shared" si="27"/>
        <v>126.96750000000009</v>
      </c>
      <c r="W42" s="210">
        <v>514.02499999999998</v>
      </c>
      <c r="X42" s="66">
        <v>317.23</v>
      </c>
      <c r="Y42" s="209">
        <f t="shared" si="28"/>
        <v>196.79499999999996</v>
      </c>
      <c r="Z42" s="70">
        <v>1246.3049999999998</v>
      </c>
      <c r="AA42" s="208">
        <v>0.65344251664778341</v>
      </c>
      <c r="AB42" s="207">
        <f t="shared" si="7"/>
        <v>0.41877586144643575</v>
      </c>
      <c r="AC42" s="206">
        <v>936.65249999999992</v>
      </c>
      <c r="AD42" s="205">
        <v>0.49109307028010091</v>
      </c>
      <c r="AE42" s="204">
        <f t="shared" si="8"/>
        <v>0.42491349700128922</v>
      </c>
      <c r="AF42" s="203">
        <f t="shared" si="29"/>
        <v>309.65249999999992</v>
      </c>
    </row>
    <row r="43" spans="1:32" ht="15" x14ac:dyDescent="0.2">
      <c r="A43" s="405"/>
      <c r="B43" s="217" t="s">
        <v>15</v>
      </c>
      <c r="C43" s="215">
        <f t="shared" si="0"/>
        <v>0.64618658328013601</v>
      </c>
      <c r="D43" s="210">
        <v>380.77216800000002</v>
      </c>
      <c r="E43" s="214">
        <v>0.19964031575525465</v>
      </c>
      <c r="F43" s="206">
        <v>395.59368599999999</v>
      </c>
      <c r="G43" s="213">
        <v>0.20741237314923325</v>
      </c>
      <c r="H43" s="212">
        <f t="shared" si="23"/>
        <v>-14.821517999999969</v>
      </c>
      <c r="I43" s="210">
        <v>589.26040535714276</v>
      </c>
      <c r="J43" s="214">
        <v>0.30895150243115804</v>
      </c>
      <c r="K43" s="206">
        <v>614.44352105263147</v>
      </c>
      <c r="L43" s="213">
        <v>0.3221567820162255</v>
      </c>
      <c r="M43" s="212">
        <f t="shared" si="24"/>
        <v>-25.183115695488709</v>
      </c>
      <c r="N43" s="210">
        <v>20.747499999999896</v>
      </c>
      <c r="O43" s="66">
        <v>31.627499999999991</v>
      </c>
      <c r="P43" s="211">
        <f t="shared" si="25"/>
        <v>-10.880000000000095</v>
      </c>
      <c r="Q43" s="210">
        <v>1.7850000000000568</v>
      </c>
      <c r="R43" s="66">
        <v>9.6499999999999986</v>
      </c>
      <c r="S43" s="211">
        <f t="shared" si="26"/>
        <v>-7.8649999999999416</v>
      </c>
      <c r="T43" s="210">
        <v>107.25750000000009</v>
      </c>
      <c r="U43" s="66">
        <v>210.63000000000002</v>
      </c>
      <c r="V43" s="209">
        <f t="shared" si="27"/>
        <v>-103.37249999999993</v>
      </c>
      <c r="W43" s="210">
        <v>902.43249999999989</v>
      </c>
      <c r="X43" s="66">
        <v>609.20249999999999</v>
      </c>
      <c r="Y43" s="209">
        <f t="shared" si="28"/>
        <v>293.2299999999999</v>
      </c>
      <c r="Z43" s="70">
        <v>1032.2224999999999</v>
      </c>
      <c r="AA43" s="208">
        <v>0.54119823649946575</v>
      </c>
      <c r="AB43" s="207">
        <f t="shared" si="7"/>
        <v>0.36888574701675275</v>
      </c>
      <c r="AC43" s="206">
        <v>861.11</v>
      </c>
      <c r="AD43" s="205">
        <v>0.45148564035103494</v>
      </c>
      <c r="AE43" s="204">
        <f t="shared" si="8"/>
        <v>0.45939971199962837</v>
      </c>
      <c r="AF43" s="203">
        <f t="shared" si="29"/>
        <v>171.11249999999984</v>
      </c>
    </row>
    <row r="44" spans="1:32" ht="15" x14ac:dyDescent="0.2">
      <c r="A44" s="405"/>
      <c r="B44" s="216" t="s">
        <v>14</v>
      </c>
      <c r="C44" s="215">
        <f t="shared" si="0"/>
        <v>0.6265580340980158</v>
      </c>
      <c r="D44" s="210">
        <v>190.57096949999999</v>
      </c>
      <c r="E44" s="214">
        <v>9.9917094058106157E-2</v>
      </c>
      <c r="F44" s="206">
        <v>174.78179800000001</v>
      </c>
      <c r="G44" s="213">
        <v>9.1639247008785452E-2</v>
      </c>
      <c r="H44" s="212">
        <f t="shared" si="23"/>
        <v>15.789171499999981</v>
      </c>
      <c r="I44" s="210">
        <v>304.15533618421046</v>
      </c>
      <c r="J44" s="214">
        <v>0.15946981543688193</v>
      </c>
      <c r="K44" s="206">
        <v>272.15865827067671</v>
      </c>
      <c r="L44" s="213">
        <v>0.14269457572948283</v>
      </c>
      <c r="M44" s="212">
        <f t="shared" si="24"/>
        <v>31.996677913533745</v>
      </c>
      <c r="N44" s="210">
        <v>11.234999999999999</v>
      </c>
      <c r="O44" s="66">
        <v>25.759999999999962</v>
      </c>
      <c r="P44" s="211">
        <f t="shared" si="25"/>
        <v>-14.524999999999963</v>
      </c>
      <c r="Q44" s="210">
        <v>3.1424999999999996</v>
      </c>
      <c r="R44" s="66">
        <v>7.2075000000000005</v>
      </c>
      <c r="S44" s="211">
        <f t="shared" si="26"/>
        <v>-4.0650000000000013</v>
      </c>
      <c r="T44" s="210">
        <v>32.092500000000001</v>
      </c>
      <c r="U44" s="66">
        <v>65.8125</v>
      </c>
      <c r="V44" s="209">
        <f t="shared" si="27"/>
        <v>-33.72</v>
      </c>
      <c r="W44" s="210">
        <v>315.91999999999996</v>
      </c>
      <c r="X44" s="66">
        <v>259.97500000000002</v>
      </c>
      <c r="Y44" s="209">
        <f t="shared" si="28"/>
        <v>55.944999999999936</v>
      </c>
      <c r="Z44" s="70">
        <v>362.39</v>
      </c>
      <c r="AA44" s="208">
        <v>0.19000247420012778</v>
      </c>
      <c r="AB44" s="207">
        <f t="shared" si="7"/>
        <v>0.52587259444245149</v>
      </c>
      <c r="AC44" s="206">
        <v>358.755</v>
      </c>
      <c r="AD44" s="205">
        <v>0.18809760762752209</v>
      </c>
      <c r="AE44" s="204">
        <f t="shared" si="8"/>
        <v>0.48718985937478226</v>
      </c>
      <c r="AF44" s="203">
        <f t="shared" si="29"/>
        <v>3.6349999999999909</v>
      </c>
    </row>
    <row r="45" spans="1:32" ht="15" x14ac:dyDescent="0.2">
      <c r="A45" s="405"/>
      <c r="B45" s="202" t="s">
        <v>13</v>
      </c>
      <c r="C45" s="158">
        <f t="shared" si="0"/>
        <v>0.57707953811423562</v>
      </c>
      <c r="D45" s="153">
        <v>47.243833000000002</v>
      </c>
      <c r="E45" s="157">
        <v>2.4770123791212909E-2</v>
      </c>
      <c r="F45" s="149">
        <v>0</v>
      </c>
      <c r="G45" s="156">
        <v>0</v>
      </c>
      <c r="H45" s="155">
        <f t="shared" si="23"/>
        <v>47.243833000000002</v>
      </c>
      <c r="I45" s="153">
        <v>81.867108222866605</v>
      </c>
      <c r="J45" s="157">
        <v>4.2923240481123323E-2</v>
      </c>
      <c r="K45" s="149">
        <v>0</v>
      </c>
      <c r="L45" s="156">
        <v>0</v>
      </c>
      <c r="M45" s="155">
        <f t="shared" si="24"/>
        <v>81.867108222866605</v>
      </c>
      <c r="N45" s="153">
        <v>18.547500000000003</v>
      </c>
      <c r="O45" s="21">
        <v>0</v>
      </c>
      <c r="P45" s="154">
        <f t="shared" si="25"/>
        <v>18.547500000000003</v>
      </c>
      <c r="Q45" s="153">
        <v>4.0849999999999991</v>
      </c>
      <c r="R45" s="21">
        <v>0</v>
      </c>
      <c r="S45" s="154">
        <f t="shared" si="26"/>
        <v>4.0849999999999991</v>
      </c>
      <c r="T45" s="153">
        <v>16.75</v>
      </c>
      <c r="U45" s="21">
        <v>0</v>
      </c>
      <c r="V45" s="152">
        <f t="shared" si="27"/>
        <v>16.75</v>
      </c>
      <c r="W45" s="153">
        <v>58.305</v>
      </c>
      <c r="X45" s="21">
        <v>0</v>
      </c>
      <c r="Y45" s="152">
        <f t="shared" si="28"/>
        <v>58.305</v>
      </c>
      <c r="Z45" s="25">
        <v>97.6875</v>
      </c>
      <c r="AA45" s="151">
        <v>5.1217932885634219E-2</v>
      </c>
      <c r="AB45" s="150">
        <f t="shared" si="7"/>
        <v>0.48362209085092772</v>
      </c>
      <c r="AC45" s="149">
        <v>0</v>
      </c>
      <c r="AD45" s="148">
        <v>0</v>
      </c>
      <c r="AE45" s="147">
        <f t="shared" si="8"/>
        <v>1</v>
      </c>
      <c r="AF45" s="146">
        <f t="shared" si="29"/>
        <v>97.6875</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36.457499999999996</v>
      </c>
      <c r="O46" s="54">
        <v>0</v>
      </c>
      <c r="P46" s="196">
        <f t="shared" si="25"/>
        <v>36.457499999999996</v>
      </c>
      <c r="Q46" s="195">
        <v>2.3525</v>
      </c>
      <c r="R46" s="54">
        <v>0</v>
      </c>
      <c r="S46" s="196">
        <f t="shared" si="26"/>
        <v>2.3525</v>
      </c>
      <c r="T46" s="195">
        <v>16.5</v>
      </c>
      <c r="U46" s="54">
        <v>0</v>
      </c>
      <c r="V46" s="194">
        <f t="shared" si="27"/>
        <v>16.5</v>
      </c>
      <c r="W46" s="195">
        <v>37.774999999999999</v>
      </c>
      <c r="X46" s="54">
        <v>0</v>
      </c>
      <c r="Y46" s="194">
        <f t="shared" si="28"/>
        <v>37.774999999999999</v>
      </c>
      <c r="Z46" s="58">
        <v>93.084999999999994</v>
      </c>
      <c r="AA46" s="193">
        <v>4.8804824390625827E-2</v>
      </c>
      <c r="AB46" s="192">
        <f t="shared" si="7"/>
        <v>0</v>
      </c>
      <c r="AC46" s="191">
        <v>0</v>
      </c>
      <c r="AD46" s="190">
        <v>0</v>
      </c>
      <c r="AE46" s="189">
        <f t="shared" si="8"/>
        <v>1</v>
      </c>
      <c r="AF46" s="188">
        <f t="shared" si="29"/>
        <v>93.084999999999994</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2.7650000000000006</v>
      </c>
      <c r="O47" s="43">
        <v>0</v>
      </c>
      <c r="P47" s="182">
        <f t="shared" si="25"/>
        <v>2.7650000000000006</v>
      </c>
      <c r="Q47" s="181">
        <v>0.54249999999999998</v>
      </c>
      <c r="R47" s="43">
        <v>0</v>
      </c>
      <c r="S47" s="182">
        <f t="shared" si="26"/>
        <v>0.54249999999999998</v>
      </c>
      <c r="T47" s="181">
        <v>3.5</v>
      </c>
      <c r="U47" s="43">
        <v>0</v>
      </c>
      <c r="V47" s="180">
        <f t="shared" si="27"/>
        <v>3.5</v>
      </c>
      <c r="W47" s="181">
        <v>1.67</v>
      </c>
      <c r="X47" s="43">
        <v>0</v>
      </c>
      <c r="Y47" s="180">
        <f t="shared" si="28"/>
        <v>1.67</v>
      </c>
      <c r="Z47" s="47">
        <v>8.4775000000000009</v>
      </c>
      <c r="AA47" s="179">
        <v>4.4447859351295109E-3</v>
      </c>
      <c r="AB47" s="178">
        <f t="shared" si="7"/>
        <v>0</v>
      </c>
      <c r="AC47" s="177">
        <v>0</v>
      </c>
      <c r="AD47" s="176">
        <v>0</v>
      </c>
      <c r="AE47" s="175">
        <f t="shared" si="8"/>
        <v>1</v>
      </c>
      <c r="AF47" s="174">
        <f t="shared" si="29"/>
        <v>8.4775000000000009</v>
      </c>
    </row>
    <row r="48" spans="1:32" ht="15" x14ac:dyDescent="0.2">
      <c r="A48" s="405"/>
      <c r="B48" s="173" t="s">
        <v>10</v>
      </c>
      <c r="C48" s="172">
        <f t="shared" si="0"/>
        <v>0.5965553927028493</v>
      </c>
      <c r="D48" s="167">
        <f>SUM(D36:D47)</f>
        <v>1681.8969195</v>
      </c>
      <c r="E48" s="171">
        <v>0.88182503947286939</v>
      </c>
      <c r="F48" s="163">
        <f>SUM(F36:F47)</f>
        <v>1338.7658712499999</v>
      </c>
      <c r="G48" s="170">
        <v>0.70192375731488121</v>
      </c>
      <c r="H48" s="169">
        <f>SUM(H36:H47)</f>
        <v>343.13104825000005</v>
      </c>
      <c r="I48" s="167">
        <f>SUM(I36:I47)</f>
        <v>2819.3474404442622</v>
      </c>
      <c r="J48" s="171">
        <v>1.4781947330616387</v>
      </c>
      <c r="K48" s="163">
        <f>SUM(K36:K47)</f>
        <v>2193.9774003934435</v>
      </c>
      <c r="L48" s="170">
        <v>1.150316790575342</v>
      </c>
      <c r="M48" s="169">
        <f t="shared" ref="M48:Z48" si="30">SUM(M36:M47)</f>
        <v>625.3700400508186</v>
      </c>
      <c r="N48" s="167">
        <f t="shared" si="30"/>
        <v>460.00749999999977</v>
      </c>
      <c r="O48" s="32">
        <f t="shared" si="30"/>
        <v>217.83</v>
      </c>
      <c r="P48" s="168">
        <f t="shared" si="30"/>
        <v>242.17749999999972</v>
      </c>
      <c r="Q48" s="167">
        <f t="shared" si="30"/>
        <v>28.935000000000048</v>
      </c>
      <c r="R48" s="32">
        <f t="shared" si="30"/>
        <v>33.322500000000005</v>
      </c>
      <c r="S48" s="168">
        <f t="shared" si="30"/>
        <v>-4.387499999999946</v>
      </c>
      <c r="T48" s="167">
        <f t="shared" si="30"/>
        <v>1801.7450000000001</v>
      </c>
      <c r="U48" s="32">
        <f t="shared" si="30"/>
        <v>1402.0725</v>
      </c>
      <c r="V48" s="166">
        <f t="shared" si="30"/>
        <v>399.67250000000013</v>
      </c>
      <c r="W48" s="167">
        <f t="shared" si="30"/>
        <v>1832.5675000000003</v>
      </c>
      <c r="X48" s="32">
        <f t="shared" si="30"/>
        <v>1186.4075</v>
      </c>
      <c r="Y48" s="166">
        <f t="shared" si="30"/>
        <v>646.15999999999974</v>
      </c>
      <c r="Z48" s="36">
        <f t="shared" si="30"/>
        <v>4123.2549999999992</v>
      </c>
      <c r="AA48" s="165">
        <v>2.1618384937720352</v>
      </c>
      <c r="AB48" s="164">
        <f t="shared" si="7"/>
        <v>0.40790514278161316</v>
      </c>
      <c r="AC48" s="163">
        <f>SUM(AC36:AC47)</f>
        <v>2839.6325000000002</v>
      </c>
      <c r="AD48" s="162">
        <v>1.4888380086447843</v>
      </c>
      <c r="AE48" s="161">
        <f t="shared" si="8"/>
        <v>0.47145744079559587</v>
      </c>
      <c r="AF48" s="160">
        <f>SUM(AF36:AF47)</f>
        <v>1283.6224999999997</v>
      </c>
    </row>
    <row r="49" spans="1:32" ht="15" x14ac:dyDescent="0.2">
      <c r="A49" s="405"/>
      <c r="B49" s="159" t="s">
        <v>9</v>
      </c>
      <c r="C49" s="158">
        <f t="shared" si="0"/>
        <v>0.59718933795148332</v>
      </c>
      <c r="D49" s="153">
        <f>SUM(D39:D44)</f>
        <v>1632.6718552500001</v>
      </c>
      <c r="E49" s="157">
        <v>0.85601614849861452</v>
      </c>
      <c r="F49" s="149">
        <f>SUM(F39:F44)</f>
        <v>1338.7658712499999</v>
      </c>
      <c r="G49" s="156">
        <v>0.70192375731488121</v>
      </c>
      <c r="H49" s="155">
        <f>SUM(H39:H44)</f>
        <v>293.9059840000001</v>
      </c>
      <c r="I49" s="153">
        <f>SUM(I39:I44)</f>
        <v>2733.9266652859114</v>
      </c>
      <c r="J49" s="157">
        <v>1.4334082913050243</v>
      </c>
      <c r="K49" s="149">
        <f>SUM(K39:K44)</f>
        <v>2193.9774003934435</v>
      </c>
      <c r="L49" s="156">
        <v>1.150316790575342</v>
      </c>
      <c r="M49" s="155">
        <f t="shared" ref="M49:Z49" si="31">SUM(M39:M44)</f>
        <v>539.94926489246814</v>
      </c>
      <c r="N49" s="153">
        <f t="shared" si="31"/>
        <v>384.73749999999978</v>
      </c>
      <c r="O49" s="21">
        <f t="shared" si="31"/>
        <v>217.83</v>
      </c>
      <c r="P49" s="154">
        <f t="shared" si="31"/>
        <v>166.90749999999974</v>
      </c>
      <c r="Q49" s="153">
        <f t="shared" si="31"/>
        <v>21.777500000000057</v>
      </c>
      <c r="R49" s="21">
        <f t="shared" si="31"/>
        <v>33.322500000000005</v>
      </c>
      <c r="S49" s="154">
        <f t="shared" si="31"/>
        <v>-11.544999999999945</v>
      </c>
      <c r="T49" s="153">
        <f t="shared" si="31"/>
        <v>1764.9950000000001</v>
      </c>
      <c r="U49" s="21">
        <f t="shared" si="31"/>
        <v>1402.0725</v>
      </c>
      <c r="V49" s="152">
        <f t="shared" si="31"/>
        <v>362.92250000000013</v>
      </c>
      <c r="W49" s="153">
        <f t="shared" si="31"/>
        <v>1732.3775000000001</v>
      </c>
      <c r="X49" s="21">
        <f t="shared" si="31"/>
        <v>1186.4075</v>
      </c>
      <c r="Y49" s="152">
        <f t="shared" si="31"/>
        <v>545.9699999999998</v>
      </c>
      <c r="Z49" s="25">
        <f t="shared" si="31"/>
        <v>3903.8874999999994</v>
      </c>
      <c r="AA49" s="151">
        <v>2.0468232677473197</v>
      </c>
      <c r="AB49" s="150">
        <f t="shared" si="7"/>
        <v>0.41821693254480319</v>
      </c>
      <c r="AC49" s="149">
        <f>SUM(AC39:AC44)</f>
        <v>2839.6325000000002</v>
      </c>
      <c r="AD49" s="148">
        <v>1.4888380086447843</v>
      </c>
      <c r="AE49" s="147">
        <f t="shared" si="8"/>
        <v>0.47145744079559587</v>
      </c>
      <c r="AF49" s="146">
        <f>SUM(AF39:AF44)</f>
        <v>1064.2549999999999</v>
      </c>
    </row>
    <row r="50" spans="1:32" ht="15.75" thickBot="1" x14ac:dyDescent="0.25">
      <c r="A50" s="422"/>
      <c r="B50" s="145" t="s">
        <v>8</v>
      </c>
      <c r="C50" s="144">
        <f t="shared" si="0"/>
        <v>0.57626571707817043</v>
      </c>
      <c r="D50" s="139">
        <f>SUM(D36:D38,D45:D47)</f>
        <v>49.225064250000003</v>
      </c>
      <c r="E50" s="143">
        <v>2.5808890974254969E-2</v>
      </c>
      <c r="F50" s="135">
        <f>SUM(F36:F38,F45:F47)</f>
        <v>0</v>
      </c>
      <c r="G50" s="142">
        <v>0</v>
      </c>
      <c r="H50" s="141">
        <f>SUM(H36:H38,H45:H47)</f>
        <v>49.225064250000003</v>
      </c>
      <c r="I50" s="139">
        <f>SUM(I36:I38,I45:I47)</f>
        <v>85.42077515835048</v>
      </c>
      <c r="J50" s="143">
        <v>4.4786441756614156E-2</v>
      </c>
      <c r="K50" s="135">
        <f>SUM(K36:K38,K45:K47)</f>
        <v>0</v>
      </c>
      <c r="L50" s="142">
        <v>0</v>
      </c>
      <c r="M50" s="141">
        <f t="shared" ref="M50:Z50" si="32">SUM(M36:M38,M45:M47)</f>
        <v>85.42077515835048</v>
      </c>
      <c r="N50" s="139">
        <f t="shared" si="32"/>
        <v>75.27</v>
      </c>
      <c r="O50" s="10">
        <f t="shared" si="32"/>
        <v>0</v>
      </c>
      <c r="P50" s="140">
        <f t="shared" si="32"/>
        <v>75.27</v>
      </c>
      <c r="Q50" s="139">
        <f t="shared" si="32"/>
        <v>7.1574999999999989</v>
      </c>
      <c r="R50" s="10">
        <f t="shared" si="32"/>
        <v>0</v>
      </c>
      <c r="S50" s="140">
        <f t="shared" si="32"/>
        <v>7.1574999999999989</v>
      </c>
      <c r="T50" s="139">
        <f t="shared" si="32"/>
        <v>36.75</v>
      </c>
      <c r="U50" s="10">
        <f t="shared" si="32"/>
        <v>0</v>
      </c>
      <c r="V50" s="138">
        <f t="shared" si="32"/>
        <v>36.75</v>
      </c>
      <c r="W50" s="139">
        <f t="shared" si="32"/>
        <v>100.19</v>
      </c>
      <c r="X50" s="10">
        <f t="shared" si="32"/>
        <v>0</v>
      </c>
      <c r="Y50" s="138">
        <f t="shared" si="32"/>
        <v>100.19</v>
      </c>
      <c r="Z50" s="14">
        <f t="shared" si="32"/>
        <v>219.36749999999998</v>
      </c>
      <c r="AA50" s="137">
        <v>0.11501522602471517</v>
      </c>
      <c r="AB50" s="136">
        <f t="shared" si="7"/>
        <v>0.2243954289035523</v>
      </c>
      <c r="AC50" s="135">
        <f>SUM(AC36:AC38,AC45:AC47)</f>
        <v>0</v>
      </c>
      <c r="AD50" s="134">
        <v>0</v>
      </c>
      <c r="AE50" s="133">
        <f t="shared" si="8"/>
        <v>1</v>
      </c>
      <c r="AF50" s="132">
        <f>SUM(AF36:AF38,AF45:AF47)</f>
        <v>219.36749999999998</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167</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D4:E4"/>
    <mergeCell ref="F4:G4"/>
    <mergeCell ref="AB3:AB4"/>
    <mergeCell ref="C3:C4"/>
    <mergeCell ref="A60:AF60"/>
    <mergeCell ref="A61:AF61"/>
    <mergeCell ref="A62:AF62"/>
    <mergeCell ref="A59:AF59"/>
    <mergeCell ref="I4:J4"/>
    <mergeCell ref="A55:AF55"/>
    <mergeCell ref="A56:AF56"/>
    <mergeCell ref="A57:AF57"/>
    <mergeCell ref="A58:AF58"/>
    <mergeCell ref="K4:L4"/>
    <mergeCell ref="A3:A5"/>
    <mergeCell ref="B3:B5"/>
    <mergeCell ref="AE3:AE4"/>
    <mergeCell ref="AF3:AF4"/>
    <mergeCell ref="AC3:AD4"/>
    <mergeCell ref="Z3:AA4"/>
    <mergeCell ref="B52:AF52"/>
    <mergeCell ref="B53:AF53"/>
    <mergeCell ref="A6:A20"/>
    <mergeCell ref="A21:A35"/>
    <mergeCell ref="A36:A50"/>
  </mergeCells>
  <pageMargins left="0.7" right="0.3" top="0.7" bottom="0.7" header="0.3" footer="0.3"/>
  <pageSetup paperSize="3" scale="67" orientation="landscape" r:id="rId1"/>
  <headerFooter>
    <oddFooter>&amp;L&amp;Z&amp;F
Tab: &amp;A&amp;R&amp;D &amp;T
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MissionF!A1</f>
        <v>FIIP DIVERSION: Mission F Canal</v>
      </c>
      <c r="C1" s="129"/>
      <c r="D1" s="129"/>
      <c r="E1" s="129"/>
      <c r="F1" s="129"/>
      <c r="G1" s="129"/>
      <c r="H1" s="129"/>
      <c r="I1" s="129"/>
      <c r="J1" s="129"/>
      <c r="K1" s="129"/>
      <c r="L1" s="129"/>
      <c r="M1" s="129"/>
      <c r="N1" s="129"/>
      <c r="O1" s="129"/>
    </row>
    <row r="2" spans="2:15" ht="46.5" x14ac:dyDescent="0.35">
      <c r="B2" s="289" t="str">
        <f>MissionF!A2</f>
        <v>1,907 Acres (50% Sprinkler / 50% Flood) [includes 101 acres of Private (Secretarial) Irrigation on upper Sabine Creek @ #485000]</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5703125" bestFit="1" customWidth="1"/>
    <col min="28" max="28" width="9.140625" bestFit="1" customWidth="1"/>
    <col min="29" max="29" width="7.7109375" bestFit="1" customWidth="1"/>
    <col min="30" max="30" width="6.5703125" bestFit="1" customWidth="1"/>
    <col min="31" max="31" width="12.7109375" bestFit="1" customWidth="1"/>
    <col min="32" max="32" width="13.42578125" bestFit="1" customWidth="1"/>
    <col min="33" max="33" width="1.7109375" bestFit="1" customWidth="1"/>
  </cols>
  <sheetData>
    <row r="1" spans="1:33" ht="18.75" x14ac:dyDescent="0.3">
      <c r="A1" s="287" t="s">
        <v>172</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275</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171</v>
      </c>
      <c r="U3" s="280"/>
      <c r="V3" s="279"/>
      <c r="W3" s="281" t="s">
        <v>170</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12.822500000000002</v>
      </c>
      <c r="O6" s="88">
        <v>175.6575</v>
      </c>
      <c r="P6" s="240">
        <f t="shared" ref="P6:P17" si="3">N6-O6</f>
        <v>-162.83500000000001</v>
      </c>
      <c r="Q6" s="239">
        <v>0</v>
      </c>
      <c r="R6" s="88">
        <v>0</v>
      </c>
      <c r="S6" s="240">
        <f t="shared" ref="S6:S17" si="4">Q6-R6</f>
        <v>0</v>
      </c>
      <c r="T6" s="239">
        <v>0.1525</v>
      </c>
      <c r="U6" s="88">
        <v>0</v>
      </c>
      <c r="V6" s="238">
        <f t="shared" ref="V6:V17" si="5">T6-U6</f>
        <v>0.1525</v>
      </c>
      <c r="W6" s="239">
        <v>0</v>
      </c>
      <c r="X6" s="88">
        <v>0</v>
      </c>
      <c r="Y6" s="238">
        <f t="shared" ref="Y6:Y17" si="6">W6-X6</f>
        <v>0</v>
      </c>
      <c r="Z6" s="92">
        <v>12.975000000000001</v>
      </c>
      <c r="AA6" s="237">
        <v>1.8754520462368038E-3</v>
      </c>
      <c r="AB6" s="236">
        <f t="shared" ref="AB6:AB50" si="7">IFERROR(D6/Z6,1)</f>
        <v>0</v>
      </c>
      <c r="AC6" s="235">
        <v>175.6575</v>
      </c>
      <c r="AD6" s="234">
        <v>2.5390151665239495E-2</v>
      </c>
      <c r="AE6" s="233">
        <f t="shared" ref="AE6:AE50" si="8">IFERROR(F6/AC6,1)</f>
        <v>0</v>
      </c>
      <c r="AF6" s="232">
        <f t="shared" ref="AF6:AF17" si="9">Z6-AC6</f>
        <v>-162.6825</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293.26499999999965</v>
      </c>
      <c r="O7" s="66">
        <v>43.55749999999999</v>
      </c>
      <c r="P7" s="211">
        <f t="shared" si="3"/>
        <v>249.70749999999964</v>
      </c>
      <c r="Q7" s="210">
        <v>4.0474999999999994</v>
      </c>
      <c r="R7" s="66">
        <v>0</v>
      </c>
      <c r="S7" s="211">
        <f t="shared" si="4"/>
        <v>4.0474999999999994</v>
      </c>
      <c r="T7" s="210">
        <v>873.20749999999998</v>
      </c>
      <c r="U7" s="66">
        <v>0</v>
      </c>
      <c r="V7" s="209">
        <f t="shared" si="5"/>
        <v>873.20749999999998</v>
      </c>
      <c r="W7" s="210">
        <v>368.02</v>
      </c>
      <c r="X7" s="66">
        <v>0</v>
      </c>
      <c r="Y7" s="209">
        <f t="shared" si="6"/>
        <v>368.02</v>
      </c>
      <c r="Z7" s="70">
        <v>1538.5399999999995</v>
      </c>
      <c r="AA7" s="208">
        <v>0.2223859723481442</v>
      </c>
      <c r="AB7" s="207">
        <f t="shared" si="7"/>
        <v>0</v>
      </c>
      <c r="AC7" s="206">
        <v>43.55749999999999</v>
      </c>
      <c r="AD7" s="205">
        <v>6.2959539510619765E-3</v>
      </c>
      <c r="AE7" s="204">
        <f t="shared" si="8"/>
        <v>0</v>
      </c>
      <c r="AF7" s="203">
        <f t="shared" si="9"/>
        <v>1494.9824999999996</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314.70749999999992</v>
      </c>
      <c r="O8" s="77">
        <v>334.97999999999934</v>
      </c>
      <c r="P8" s="226">
        <f t="shared" si="3"/>
        <v>-20.272499999999411</v>
      </c>
      <c r="Q8" s="225">
        <v>15.889999999999947</v>
      </c>
      <c r="R8" s="77">
        <v>7.5350000000000001</v>
      </c>
      <c r="S8" s="226">
        <f t="shared" si="4"/>
        <v>8.3549999999999471</v>
      </c>
      <c r="T8" s="225">
        <v>411.48750000000001</v>
      </c>
      <c r="U8" s="77">
        <v>2948.2049999999999</v>
      </c>
      <c r="V8" s="224">
        <f t="shared" si="5"/>
        <v>-2536.7174999999997</v>
      </c>
      <c r="W8" s="225">
        <v>90.467500000000058</v>
      </c>
      <c r="X8" s="77">
        <v>470.42249999999996</v>
      </c>
      <c r="Y8" s="224">
        <f t="shared" si="6"/>
        <v>-379.95499999999993</v>
      </c>
      <c r="Z8" s="81">
        <v>832.5524999999999</v>
      </c>
      <c r="AA8" s="223">
        <v>0.1203400608650918</v>
      </c>
      <c r="AB8" s="222">
        <f t="shared" si="7"/>
        <v>0</v>
      </c>
      <c r="AC8" s="221">
        <v>3761.1424999999995</v>
      </c>
      <c r="AD8" s="220">
        <v>0.54364873978952233</v>
      </c>
      <c r="AE8" s="219">
        <f t="shared" si="8"/>
        <v>0</v>
      </c>
      <c r="AF8" s="218">
        <f t="shared" si="9"/>
        <v>-2928.5899999999997</v>
      </c>
    </row>
    <row r="9" spans="1:33" ht="15" x14ac:dyDescent="0.2">
      <c r="A9" s="405"/>
      <c r="B9" s="201" t="s">
        <v>19</v>
      </c>
      <c r="C9" s="200">
        <f t="shared" si="0"/>
        <v>0.58917132434521169</v>
      </c>
      <c r="D9" s="195">
        <v>115.83240599999999</v>
      </c>
      <c r="E9" s="199">
        <v>1.6742822570576663E-2</v>
      </c>
      <c r="F9" s="191">
        <v>43.052545500000001</v>
      </c>
      <c r="G9" s="198">
        <v>6.2229660550766359E-3</v>
      </c>
      <c r="H9" s="197">
        <f t="shared" si="1"/>
        <v>72.779860499999984</v>
      </c>
      <c r="I9" s="195">
        <v>196.60224660243409</v>
      </c>
      <c r="J9" s="199">
        <v>2.8417578858210998E-2</v>
      </c>
      <c r="K9" s="191">
        <v>72.111111206896538</v>
      </c>
      <c r="L9" s="198">
        <v>1.0423193147415024E-2</v>
      </c>
      <c r="M9" s="197">
        <f t="shared" si="2"/>
        <v>124.49113539553755</v>
      </c>
      <c r="N9" s="195">
        <v>367.13999999999987</v>
      </c>
      <c r="O9" s="54">
        <v>808.69499999999914</v>
      </c>
      <c r="P9" s="196">
        <f t="shared" si="3"/>
        <v>-441.55499999999927</v>
      </c>
      <c r="Q9" s="195">
        <v>17.569999999999983</v>
      </c>
      <c r="R9" s="54">
        <v>6.35</v>
      </c>
      <c r="S9" s="196">
        <f t="shared" si="4"/>
        <v>11.219999999999983</v>
      </c>
      <c r="T9" s="195">
        <v>1132.9324999999999</v>
      </c>
      <c r="U9" s="54">
        <v>2548.7999999999997</v>
      </c>
      <c r="V9" s="194">
        <f t="shared" si="5"/>
        <v>-1415.8674999999998</v>
      </c>
      <c r="W9" s="195">
        <v>318.75250000000011</v>
      </c>
      <c r="X9" s="54">
        <v>50.077500000000043</v>
      </c>
      <c r="Y9" s="194">
        <f t="shared" si="6"/>
        <v>268.67500000000007</v>
      </c>
      <c r="Z9" s="58">
        <v>1836.3949999999998</v>
      </c>
      <c r="AA9" s="193">
        <v>0.26543897961071555</v>
      </c>
      <c r="AB9" s="192">
        <f t="shared" si="7"/>
        <v>6.3075975484577121E-2</v>
      </c>
      <c r="AC9" s="191">
        <v>3413.9224999999988</v>
      </c>
      <c r="AD9" s="190">
        <v>0.49346034213383178</v>
      </c>
      <c r="AE9" s="189">
        <f t="shared" si="8"/>
        <v>1.2610873709054619E-2</v>
      </c>
      <c r="AF9" s="188">
        <f t="shared" si="9"/>
        <v>-1577.527499999999</v>
      </c>
    </row>
    <row r="10" spans="1:33" ht="15" x14ac:dyDescent="0.2">
      <c r="A10" s="405"/>
      <c r="B10" s="217" t="s">
        <v>18</v>
      </c>
      <c r="C10" s="215">
        <f t="shared" si="0"/>
        <v>0.61160734196962097</v>
      </c>
      <c r="D10" s="210">
        <v>371.79377975000006</v>
      </c>
      <c r="E10" s="214">
        <v>5.3740378035472297E-2</v>
      </c>
      <c r="F10" s="206">
        <v>276.40718499999997</v>
      </c>
      <c r="G10" s="213">
        <v>3.995286479946436E-2</v>
      </c>
      <c r="H10" s="212">
        <f t="shared" si="1"/>
        <v>95.386594750000086</v>
      </c>
      <c r="I10" s="210">
        <v>607.89620110294118</v>
      </c>
      <c r="J10" s="214">
        <v>8.78674508098721E-2</v>
      </c>
      <c r="K10" s="206">
        <v>441.85703014705882</v>
      </c>
      <c r="L10" s="213">
        <v>6.3867566200054793E-2</v>
      </c>
      <c r="M10" s="212">
        <f t="shared" si="2"/>
        <v>166.03917095588235</v>
      </c>
      <c r="N10" s="210">
        <v>948.3299999999997</v>
      </c>
      <c r="O10" s="66">
        <v>1661.9024999999997</v>
      </c>
      <c r="P10" s="211">
        <f t="shared" si="3"/>
        <v>-713.57249999999999</v>
      </c>
      <c r="Q10" s="210">
        <v>16.749999999999989</v>
      </c>
      <c r="R10" s="66">
        <v>6.7974999999999994</v>
      </c>
      <c r="S10" s="211">
        <f t="shared" si="4"/>
        <v>9.9524999999999899</v>
      </c>
      <c r="T10" s="210">
        <v>2551.9075000000003</v>
      </c>
      <c r="U10" s="66">
        <v>2451.5425</v>
      </c>
      <c r="V10" s="209">
        <f t="shared" si="5"/>
        <v>100.36500000000024</v>
      </c>
      <c r="W10" s="210">
        <v>0</v>
      </c>
      <c r="X10" s="66">
        <v>0</v>
      </c>
      <c r="Y10" s="209">
        <f t="shared" si="6"/>
        <v>0</v>
      </c>
      <c r="Z10" s="70">
        <v>3516.9875000000002</v>
      </c>
      <c r="AA10" s="208">
        <v>0.50835771895678306</v>
      </c>
      <c r="AB10" s="207">
        <f t="shared" si="7"/>
        <v>0.10571370519514216</v>
      </c>
      <c r="AC10" s="206">
        <v>4120.2424999999994</v>
      </c>
      <c r="AD10" s="205">
        <v>0.59555431434789596</v>
      </c>
      <c r="AE10" s="204">
        <f t="shared" si="8"/>
        <v>6.7085173991579386E-2</v>
      </c>
      <c r="AF10" s="203">
        <f t="shared" si="9"/>
        <v>-603.2549999999992</v>
      </c>
    </row>
    <row r="11" spans="1:33" ht="15" x14ac:dyDescent="0.2">
      <c r="A11" s="405"/>
      <c r="B11" s="217" t="s">
        <v>17</v>
      </c>
      <c r="C11" s="215">
        <f t="shared" si="0"/>
        <v>0.66371201137926861</v>
      </c>
      <c r="D11" s="210">
        <v>948.67587450000008</v>
      </c>
      <c r="E11" s="214">
        <v>0.13712494104404735</v>
      </c>
      <c r="F11" s="206">
        <v>804.91655400000002</v>
      </c>
      <c r="G11" s="213">
        <v>0.11634546423535538</v>
      </c>
      <c r="H11" s="212">
        <f t="shared" si="1"/>
        <v>143.75932050000006</v>
      </c>
      <c r="I11" s="210">
        <v>1429.3486606164386</v>
      </c>
      <c r="J11" s="214">
        <v>0.20660307285849203</v>
      </c>
      <c r="K11" s="206">
        <v>1193.5015428082193</v>
      </c>
      <c r="L11" s="213">
        <v>0.17251290257801696</v>
      </c>
      <c r="M11" s="212">
        <f t="shared" si="2"/>
        <v>235.84711780821931</v>
      </c>
      <c r="N11" s="210">
        <v>2425.1950000000015</v>
      </c>
      <c r="O11" s="66">
        <v>3557.3250000000016</v>
      </c>
      <c r="P11" s="211">
        <f t="shared" si="3"/>
        <v>-1132.1300000000001</v>
      </c>
      <c r="Q11" s="210">
        <v>7.8975</v>
      </c>
      <c r="R11" s="66">
        <v>9.6724999999999994</v>
      </c>
      <c r="S11" s="211">
        <f t="shared" si="4"/>
        <v>-1.7749999999999995</v>
      </c>
      <c r="T11" s="210">
        <v>10788.185000000001</v>
      </c>
      <c r="U11" s="66">
        <v>6686.6625000000004</v>
      </c>
      <c r="V11" s="209">
        <f t="shared" si="5"/>
        <v>4101.5225000000009</v>
      </c>
      <c r="W11" s="210">
        <v>0</v>
      </c>
      <c r="X11" s="66">
        <v>19.430000000000007</v>
      </c>
      <c r="Y11" s="209">
        <f t="shared" si="6"/>
        <v>-19.430000000000007</v>
      </c>
      <c r="Z11" s="70">
        <v>13221.277500000004</v>
      </c>
      <c r="AA11" s="208">
        <v>1.9110498605965023</v>
      </c>
      <c r="AB11" s="207">
        <f t="shared" si="7"/>
        <v>7.1753722323731561E-2</v>
      </c>
      <c r="AC11" s="206">
        <v>10273.090000000002</v>
      </c>
      <c r="AD11" s="205">
        <v>1.4849084905037091</v>
      </c>
      <c r="AE11" s="204">
        <f t="shared" si="8"/>
        <v>7.8351942210182129E-2</v>
      </c>
      <c r="AF11" s="203">
        <f t="shared" si="9"/>
        <v>2948.1875000000018</v>
      </c>
    </row>
    <row r="12" spans="1:33" ht="15" x14ac:dyDescent="0.2">
      <c r="A12" s="405"/>
      <c r="B12" s="217" t="s">
        <v>16</v>
      </c>
      <c r="C12" s="215">
        <f t="shared" si="0"/>
        <v>0.66448739916754773</v>
      </c>
      <c r="D12" s="210">
        <v>1764.8885172499999</v>
      </c>
      <c r="E12" s="214">
        <v>0.25510318158430445</v>
      </c>
      <c r="F12" s="206">
        <v>1618.8230800000001</v>
      </c>
      <c r="G12" s="213">
        <v>0.2339903705813309</v>
      </c>
      <c r="H12" s="212">
        <f t="shared" si="1"/>
        <v>146.06543724999983</v>
      </c>
      <c r="I12" s="210">
        <v>2656.0150267123286</v>
      </c>
      <c r="J12" s="214">
        <v>0.3839097353898524</v>
      </c>
      <c r="K12" s="206">
        <v>2406.7861794520545</v>
      </c>
      <c r="L12" s="213">
        <v>0.34788532298415942</v>
      </c>
      <c r="M12" s="212">
        <f t="shared" si="2"/>
        <v>249.22884726027405</v>
      </c>
      <c r="N12" s="210">
        <v>2416.4649999999997</v>
      </c>
      <c r="O12" s="66">
        <v>2132.8449999999993</v>
      </c>
      <c r="P12" s="211">
        <f t="shared" si="3"/>
        <v>283.62000000000035</v>
      </c>
      <c r="Q12" s="210">
        <v>3.1750000000000003</v>
      </c>
      <c r="R12" s="66">
        <v>8.7700000000000049</v>
      </c>
      <c r="S12" s="211">
        <f t="shared" si="4"/>
        <v>-5.5950000000000042</v>
      </c>
      <c r="T12" s="210">
        <v>10522.355</v>
      </c>
      <c r="U12" s="66">
        <v>10221.43</v>
      </c>
      <c r="V12" s="209">
        <f t="shared" si="5"/>
        <v>300.92499999999927</v>
      </c>
      <c r="W12" s="210">
        <v>813.5</v>
      </c>
      <c r="X12" s="66">
        <v>309.96750000000065</v>
      </c>
      <c r="Y12" s="209">
        <f t="shared" si="6"/>
        <v>503.53249999999935</v>
      </c>
      <c r="Z12" s="70">
        <v>13755.494999999999</v>
      </c>
      <c r="AA12" s="208">
        <v>1.9882675333140747</v>
      </c>
      <c r="AB12" s="207">
        <f t="shared" si="7"/>
        <v>0.12830425348197211</v>
      </c>
      <c r="AC12" s="206">
        <v>12673.012500000001</v>
      </c>
      <c r="AD12" s="205">
        <v>1.83180171316611</v>
      </c>
      <c r="AE12" s="204">
        <f t="shared" si="8"/>
        <v>0.12773782713462958</v>
      </c>
      <c r="AF12" s="203">
        <f t="shared" si="9"/>
        <v>1082.4824999999983</v>
      </c>
    </row>
    <row r="13" spans="1:33" ht="15" x14ac:dyDescent="0.2">
      <c r="A13" s="405"/>
      <c r="B13" s="217" t="s">
        <v>15</v>
      </c>
      <c r="C13" s="215">
        <f t="shared" si="0"/>
        <v>0.70973275685411363</v>
      </c>
      <c r="D13" s="210">
        <v>1583.6897234999999</v>
      </c>
      <c r="E13" s="214">
        <v>0.22891207187223681</v>
      </c>
      <c r="F13" s="206">
        <v>1462.8897314999999</v>
      </c>
      <c r="G13" s="213">
        <v>0.21145121701212008</v>
      </c>
      <c r="H13" s="212">
        <f t="shared" si="1"/>
        <v>120.79999199999997</v>
      </c>
      <c r="I13" s="210">
        <v>2231.3887983974355</v>
      </c>
      <c r="J13" s="214">
        <v>0.32253276978068229</v>
      </c>
      <c r="K13" s="206">
        <v>2029.5977442307694</v>
      </c>
      <c r="L13" s="213">
        <v>0.29336518250258142</v>
      </c>
      <c r="M13" s="212">
        <f t="shared" si="2"/>
        <v>201.79105416666607</v>
      </c>
      <c r="N13" s="210">
        <v>542.05249999999774</v>
      </c>
      <c r="O13" s="66">
        <v>1263.1024999999995</v>
      </c>
      <c r="P13" s="211">
        <f t="shared" si="3"/>
        <v>-721.05000000000177</v>
      </c>
      <c r="Q13" s="210">
        <v>9.5599999999999987</v>
      </c>
      <c r="R13" s="66">
        <v>9.4600000000000009</v>
      </c>
      <c r="S13" s="211">
        <f t="shared" si="4"/>
        <v>9.9999999999997868E-2</v>
      </c>
      <c r="T13" s="210">
        <v>9521.307499999999</v>
      </c>
      <c r="U13" s="66">
        <v>4756.8324999999995</v>
      </c>
      <c r="V13" s="209">
        <f t="shared" si="5"/>
        <v>4764.4749999999995</v>
      </c>
      <c r="W13" s="210">
        <v>565.79250000000002</v>
      </c>
      <c r="X13" s="66">
        <v>236.00499999999988</v>
      </c>
      <c r="Y13" s="209">
        <f t="shared" si="6"/>
        <v>329.78750000000014</v>
      </c>
      <c r="Z13" s="70">
        <v>10638.712499999996</v>
      </c>
      <c r="AA13" s="208">
        <v>1.5377568498998113</v>
      </c>
      <c r="AB13" s="207">
        <f t="shared" si="7"/>
        <v>0.14886103215027199</v>
      </c>
      <c r="AC13" s="206">
        <v>6265.3999999999987</v>
      </c>
      <c r="AD13" s="205">
        <v>0.90562290960187586</v>
      </c>
      <c r="AE13" s="204">
        <f t="shared" si="8"/>
        <v>0.23348704496121561</v>
      </c>
      <c r="AF13" s="203">
        <f t="shared" si="9"/>
        <v>4373.3124999999973</v>
      </c>
    </row>
    <row r="14" spans="1:33" ht="15" x14ac:dyDescent="0.2">
      <c r="A14" s="405"/>
      <c r="B14" s="262" t="s">
        <v>14</v>
      </c>
      <c r="C14" s="186">
        <f t="shared" si="0"/>
        <v>0.70716465877674151</v>
      </c>
      <c r="D14" s="181">
        <v>723.81440324999994</v>
      </c>
      <c r="E14" s="185">
        <v>0.10462267465671547</v>
      </c>
      <c r="F14" s="177">
        <v>719.07770749999997</v>
      </c>
      <c r="G14" s="184">
        <v>0.10393801603983732</v>
      </c>
      <c r="H14" s="183">
        <f t="shared" si="1"/>
        <v>4.7366957499999671</v>
      </c>
      <c r="I14" s="181">
        <v>1023.5443673076921</v>
      </c>
      <c r="J14" s="185">
        <v>0.1479466958058856</v>
      </c>
      <c r="K14" s="177">
        <v>1003.1395782051281</v>
      </c>
      <c r="L14" s="184">
        <v>0.1449973159815697</v>
      </c>
      <c r="M14" s="183">
        <f t="shared" si="2"/>
        <v>20.404789102563996</v>
      </c>
      <c r="N14" s="181">
        <v>602.07249999999885</v>
      </c>
      <c r="O14" s="43">
        <v>840.70749999999998</v>
      </c>
      <c r="P14" s="182">
        <f t="shared" si="3"/>
        <v>-238.63500000000113</v>
      </c>
      <c r="Q14" s="181">
        <v>13.445000000000002</v>
      </c>
      <c r="R14" s="43">
        <v>5.527499999999999</v>
      </c>
      <c r="S14" s="182">
        <f t="shared" si="4"/>
        <v>7.9175000000000031</v>
      </c>
      <c r="T14" s="181">
        <v>4329.4875000000002</v>
      </c>
      <c r="U14" s="43">
        <v>1616.3349999999998</v>
      </c>
      <c r="V14" s="180">
        <f t="shared" si="5"/>
        <v>2713.1525000000001</v>
      </c>
      <c r="W14" s="181">
        <v>832.84000000000015</v>
      </c>
      <c r="X14" s="43">
        <v>128.39750000000026</v>
      </c>
      <c r="Y14" s="180">
        <f t="shared" si="6"/>
        <v>704.44249999999988</v>
      </c>
      <c r="Z14" s="47">
        <v>5777.8449999999993</v>
      </c>
      <c r="AA14" s="179">
        <v>0.83514999831129733</v>
      </c>
      <c r="AB14" s="178">
        <f t="shared" si="7"/>
        <v>0.12527411227715524</v>
      </c>
      <c r="AC14" s="177">
        <v>2590.9674999999997</v>
      </c>
      <c r="AD14" s="176">
        <v>0.37450753759279509</v>
      </c>
      <c r="AE14" s="175">
        <f t="shared" si="8"/>
        <v>0.27753250764434523</v>
      </c>
      <c r="AF14" s="174">
        <f t="shared" si="9"/>
        <v>3186.8774999999996</v>
      </c>
    </row>
    <row r="15" spans="1:33" ht="15" x14ac:dyDescent="0.2">
      <c r="A15" s="405"/>
      <c r="B15" s="202" t="s">
        <v>13</v>
      </c>
      <c r="C15" s="158">
        <f t="shared" si="0"/>
        <v>0.66504654331144863</v>
      </c>
      <c r="D15" s="153">
        <v>56.135134749999999</v>
      </c>
      <c r="E15" s="157">
        <v>8.113969428336509E-3</v>
      </c>
      <c r="F15" s="149">
        <v>0</v>
      </c>
      <c r="G15" s="156">
        <v>0</v>
      </c>
      <c r="H15" s="155">
        <f t="shared" si="1"/>
        <v>56.135134749999999</v>
      </c>
      <c r="I15" s="153">
        <v>84.407828767123291</v>
      </c>
      <c r="J15" s="157">
        <v>1.2200603867414806E-2</v>
      </c>
      <c r="K15" s="149">
        <v>0</v>
      </c>
      <c r="L15" s="156">
        <v>0</v>
      </c>
      <c r="M15" s="155">
        <f t="shared" si="2"/>
        <v>84.407828767123291</v>
      </c>
      <c r="N15" s="153">
        <v>312.0100000000001</v>
      </c>
      <c r="O15" s="21">
        <v>500.42000000000007</v>
      </c>
      <c r="P15" s="154">
        <f t="shared" si="3"/>
        <v>-188.40999999999997</v>
      </c>
      <c r="Q15" s="153">
        <v>19.037500000000001</v>
      </c>
      <c r="R15" s="21">
        <v>0</v>
      </c>
      <c r="S15" s="154">
        <f t="shared" si="4"/>
        <v>19.037500000000001</v>
      </c>
      <c r="T15" s="153">
        <v>1380.8724999999999</v>
      </c>
      <c r="U15" s="21">
        <v>425.72750000000002</v>
      </c>
      <c r="V15" s="152">
        <f t="shared" si="5"/>
        <v>955.14499999999998</v>
      </c>
      <c r="W15" s="153">
        <v>168.50250000000005</v>
      </c>
      <c r="X15" s="21">
        <v>0</v>
      </c>
      <c r="Y15" s="152">
        <f t="shared" si="6"/>
        <v>168.50250000000005</v>
      </c>
      <c r="Z15" s="25">
        <v>1880.4225000000001</v>
      </c>
      <c r="AA15" s="151">
        <v>0.27180286901076883</v>
      </c>
      <c r="AB15" s="150">
        <f t="shared" si="7"/>
        <v>2.9852405376983096E-2</v>
      </c>
      <c r="AC15" s="149">
        <v>926.14750000000004</v>
      </c>
      <c r="AD15" s="148">
        <v>0.13386861073044076</v>
      </c>
      <c r="AE15" s="147">
        <f t="shared" si="8"/>
        <v>0</v>
      </c>
      <c r="AF15" s="146">
        <f t="shared" si="9"/>
        <v>954.27500000000009</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147.22500000000002</v>
      </c>
      <c r="O16" s="54">
        <v>421.69749999999999</v>
      </c>
      <c r="P16" s="196">
        <f t="shared" si="3"/>
        <v>-274.47249999999997</v>
      </c>
      <c r="Q16" s="195">
        <v>21.197500000000002</v>
      </c>
      <c r="R16" s="54">
        <v>0.50250000000000006</v>
      </c>
      <c r="S16" s="196">
        <f t="shared" si="4"/>
        <v>20.695</v>
      </c>
      <c r="T16" s="195">
        <v>753.88</v>
      </c>
      <c r="U16" s="54">
        <v>0</v>
      </c>
      <c r="V16" s="194">
        <f t="shared" si="5"/>
        <v>753.88</v>
      </c>
      <c r="W16" s="195">
        <v>0</v>
      </c>
      <c r="X16" s="54">
        <v>0</v>
      </c>
      <c r="Y16" s="194">
        <f t="shared" si="6"/>
        <v>0</v>
      </c>
      <c r="Z16" s="58">
        <v>922.30250000000001</v>
      </c>
      <c r="AA16" s="193">
        <v>0.13331284091516912</v>
      </c>
      <c r="AB16" s="192">
        <f t="shared" si="7"/>
        <v>0</v>
      </c>
      <c r="AC16" s="191">
        <v>422.2</v>
      </c>
      <c r="AD16" s="190">
        <v>6.102627005999809E-2</v>
      </c>
      <c r="AE16" s="189">
        <f t="shared" si="8"/>
        <v>0</v>
      </c>
      <c r="AF16" s="188">
        <f t="shared" si="9"/>
        <v>500.10250000000002</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13.3725</v>
      </c>
      <c r="O17" s="43">
        <v>286.77500000000003</v>
      </c>
      <c r="P17" s="182">
        <f t="shared" si="3"/>
        <v>-273.40250000000003</v>
      </c>
      <c r="Q17" s="181">
        <v>0</v>
      </c>
      <c r="R17" s="43">
        <v>0</v>
      </c>
      <c r="S17" s="182">
        <f t="shared" si="4"/>
        <v>0</v>
      </c>
      <c r="T17" s="181">
        <v>166.21249999999998</v>
      </c>
      <c r="U17" s="43">
        <v>0</v>
      </c>
      <c r="V17" s="180">
        <f t="shared" si="5"/>
        <v>166.21249999999998</v>
      </c>
      <c r="W17" s="181">
        <v>0</v>
      </c>
      <c r="X17" s="43">
        <v>0</v>
      </c>
      <c r="Y17" s="180">
        <f t="shared" si="6"/>
        <v>0</v>
      </c>
      <c r="Z17" s="47">
        <v>179.58499999999998</v>
      </c>
      <c r="AA17" s="179">
        <v>2.5957846298530738E-2</v>
      </c>
      <c r="AB17" s="178">
        <f t="shared" si="7"/>
        <v>0</v>
      </c>
      <c r="AC17" s="177">
        <v>286.77500000000003</v>
      </c>
      <c r="AD17" s="176">
        <v>4.1451465173983786E-2</v>
      </c>
      <c r="AE17" s="175">
        <f t="shared" si="8"/>
        <v>0</v>
      </c>
      <c r="AF17" s="174">
        <f t="shared" si="9"/>
        <v>-107.19000000000005</v>
      </c>
    </row>
    <row r="18" spans="1:32" ht="15" x14ac:dyDescent="0.2">
      <c r="A18" s="405"/>
      <c r="B18" s="173" t="s">
        <v>10</v>
      </c>
      <c r="C18" s="172">
        <f t="shared" si="0"/>
        <v>0.67622949044080671</v>
      </c>
      <c r="D18" s="167">
        <f>SUM(D6:D17)</f>
        <v>5564.829839</v>
      </c>
      <c r="E18" s="171">
        <v>0.80436003919168952</v>
      </c>
      <c r="F18" s="163">
        <f>SUM(F6:F17)</f>
        <v>4925.1668034999993</v>
      </c>
      <c r="G18" s="170">
        <v>0.71190089872318463</v>
      </c>
      <c r="H18" s="169">
        <f>SUM(H6:H17)</f>
        <v>639.66303549999998</v>
      </c>
      <c r="I18" s="167">
        <f>SUM(I6:I17)</f>
        <v>8229.2031295063935</v>
      </c>
      <c r="J18" s="171">
        <v>1.1894779073704103</v>
      </c>
      <c r="K18" s="163">
        <f>SUM(K6:K17)</f>
        <v>7146.9931860501274</v>
      </c>
      <c r="L18" s="170">
        <v>1.0330514833937974</v>
      </c>
      <c r="M18" s="169">
        <f t="shared" ref="M18:Z18" si="10">SUM(M6:M17)</f>
        <v>1082.2099434562665</v>
      </c>
      <c r="N18" s="167">
        <f t="shared" si="10"/>
        <v>8394.6574999999975</v>
      </c>
      <c r="O18" s="32">
        <f t="shared" si="10"/>
        <v>12027.664999999999</v>
      </c>
      <c r="P18" s="168">
        <f t="shared" si="10"/>
        <v>-3633.0075000000015</v>
      </c>
      <c r="Q18" s="167">
        <f t="shared" si="10"/>
        <v>128.56999999999994</v>
      </c>
      <c r="R18" s="32">
        <f t="shared" si="10"/>
        <v>54.614999999999995</v>
      </c>
      <c r="S18" s="168">
        <f t="shared" si="10"/>
        <v>73.954999999999913</v>
      </c>
      <c r="T18" s="167">
        <f t="shared" si="10"/>
        <v>42431.987500000003</v>
      </c>
      <c r="U18" s="32">
        <f t="shared" si="10"/>
        <v>31655.535</v>
      </c>
      <c r="V18" s="166">
        <f t="shared" si="10"/>
        <v>10776.452499999999</v>
      </c>
      <c r="W18" s="167">
        <f t="shared" si="10"/>
        <v>3157.8750000000005</v>
      </c>
      <c r="X18" s="32">
        <f t="shared" si="10"/>
        <v>1214.3000000000009</v>
      </c>
      <c r="Y18" s="166">
        <f t="shared" si="10"/>
        <v>1943.5749999999996</v>
      </c>
      <c r="Z18" s="36">
        <f t="shared" si="10"/>
        <v>54113.09</v>
      </c>
      <c r="AA18" s="165">
        <v>7.821695982173126</v>
      </c>
      <c r="AB18" s="164">
        <f t="shared" si="7"/>
        <v>0.1028370370089751</v>
      </c>
      <c r="AC18" s="163">
        <f>SUM(AC6:AC17)</f>
        <v>44952.114999999998</v>
      </c>
      <c r="AD18" s="162">
        <v>6.4975364987164639</v>
      </c>
      <c r="AE18" s="161">
        <f t="shared" si="8"/>
        <v>0.10956474024637104</v>
      </c>
      <c r="AF18" s="160">
        <f>SUM(AF6:AF17)</f>
        <v>9160.9749999999985</v>
      </c>
    </row>
    <row r="19" spans="1:32" ht="15" x14ac:dyDescent="0.2">
      <c r="A19" s="405"/>
      <c r="B19" s="159" t="s">
        <v>9</v>
      </c>
      <c r="C19" s="158">
        <f t="shared" si="0"/>
        <v>0.67634538387355148</v>
      </c>
      <c r="D19" s="153">
        <f>SUM(D9:D14)</f>
        <v>5508.6947042499996</v>
      </c>
      <c r="E19" s="157">
        <v>0.79624606976335299</v>
      </c>
      <c r="F19" s="149">
        <f>SUM(F9:F14)</f>
        <v>4925.1668034999993</v>
      </c>
      <c r="G19" s="156">
        <v>0.71190089872318463</v>
      </c>
      <c r="H19" s="155">
        <f>SUM(H9:H14)</f>
        <v>583.52790074999996</v>
      </c>
      <c r="I19" s="153">
        <f>SUM(I9:I14)</f>
        <v>8144.7953007392698</v>
      </c>
      <c r="J19" s="157">
        <v>1.1772773035029953</v>
      </c>
      <c r="K19" s="149">
        <f>SUM(K9:K14)</f>
        <v>7146.9931860501274</v>
      </c>
      <c r="L19" s="156">
        <v>1.0330514833937974</v>
      </c>
      <c r="M19" s="155">
        <f t="shared" ref="M19:Z19" si="11">SUM(M9:M14)</f>
        <v>997.80211468914331</v>
      </c>
      <c r="N19" s="153">
        <f t="shared" si="11"/>
        <v>7301.2549999999974</v>
      </c>
      <c r="O19" s="21">
        <f t="shared" si="11"/>
        <v>10264.577499999999</v>
      </c>
      <c r="P19" s="154">
        <f t="shared" si="11"/>
        <v>-2963.322500000002</v>
      </c>
      <c r="Q19" s="153">
        <f t="shared" si="11"/>
        <v>68.39749999999998</v>
      </c>
      <c r="R19" s="21">
        <f t="shared" si="11"/>
        <v>46.577500000000001</v>
      </c>
      <c r="S19" s="154">
        <f t="shared" si="11"/>
        <v>21.819999999999968</v>
      </c>
      <c r="T19" s="153">
        <f t="shared" si="11"/>
        <v>38846.175000000003</v>
      </c>
      <c r="U19" s="21">
        <f t="shared" si="11"/>
        <v>28281.602500000001</v>
      </c>
      <c r="V19" s="152">
        <f t="shared" si="11"/>
        <v>10564.5725</v>
      </c>
      <c r="W19" s="153">
        <f t="shared" si="11"/>
        <v>2530.8850000000002</v>
      </c>
      <c r="X19" s="21">
        <f t="shared" si="11"/>
        <v>743.87750000000085</v>
      </c>
      <c r="Y19" s="152">
        <f t="shared" si="11"/>
        <v>1787.0074999999995</v>
      </c>
      <c r="Z19" s="25">
        <f t="shared" si="11"/>
        <v>48746.712500000001</v>
      </c>
      <c r="AA19" s="151">
        <v>7.0460209406891847</v>
      </c>
      <c r="AB19" s="150">
        <f t="shared" si="7"/>
        <v>0.11300648642203306</v>
      </c>
      <c r="AC19" s="149">
        <f>SUM(AC9:AC14)</f>
        <v>39336.635000000002</v>
      </c>
      <c r="AD19" s="148">
        <v>5.6858553073462179</v>
      </c>
      <c r="AE19" s="147">
        <f t="shared" si="8"/>
        <v>0.12520559533117154</v>
      </c>
      <c r="AF19" s="146">
        <f>SUM(AF9:AF14)</f>
        <v>9410.0774999999994</v>
      </c>
    </row>
    <row r="20" spans="1:32" ht="15.75" thickBot="1" x14ac:dyDescent="0.25">
      <c r="A20" s="406"/>
      <c r="B20" s="261" t="s">
        <v>8</v>
      </c>
      <c r="C20" s="260">
        <f t="shared" si="0"/>
        <v>0.66504654331144863</v>
      </c>
      <c r="D20" s="255">
        <f>SUM(D6:D8,D15:D17)</f>
        <v>56.135134749999999</v>
      </c>
      <c r="E20" s="259">
        <v>8.113969428336509E-3</v>
      </c>
      <c r="F20" s="249">
        <f>SUM(F6:F8,F15:F17)</f>
        <v>0</v>
      </c>
      <c r="G20" s="258">
        <v>0</v>
      </c>
      <c r="H20" s="257">
        <f>SUM(H6:H8,H15:H17)</f>
        <v>56.135134749999999</v>
      </c>
      <c r="I20" s="255">
        <f>SUM(I6:I8,I15:I17)</f>
        <v>84.407828767123291</v>
      </c>
      <c r="J20" s="259">
        <v>1.2200603867414806E-2</v>
      </c>
      <c r="K20" s="249">
        <f>SUM(K6:K8,K15:K17)</f>
        <v>0</v>
      </c>
      <c r="L20" s="258">
        <v>0</v>
      </c>
      <c r="M20" s="257">
        <f t="shared" ref="M20:Z20" si="12">SUM(M6:M8,M15:M17)</f>
        <v>84.407828767123291</v>
      </c>
      <c r="N20" s="255">
        <f t="shared" si="12"/>
        <v>1093.4024999999997</v>
      </c>
      <c r="O20" s="254">
        <f t="shared" si="12"/>
        <v>1763.0874999999994</v>
      </c>
      <c r="P20" s="256">
        <f t="shared" si="12"/>
        <v>-669.68499999999972</v>
      </c>
      <c r="Q20" s="255">
        <f t="shared" si="12"/>
        <v>60.172499999999957</v>
      </c>
      <c r="R20" s="254">
        <f t="shared" si="12"/>
        <v>8.0374999999999996</v>
      </c>
      <c r="S20" s="256">
        <f t="shared" si="12"/>
        <v>52.134999999999948</v>
      </c>
      <c r="T20" s="255">
        <f t="shared" si="12"/>
        <v>3585.8125000000005</v>
      </c>
      <c r="U20" s="254">
        <f t="shared" si="12"/>
        <v>3373.9324999999999</v>
      </c>
      <c r="V20" s="253">
        <f t="shared" si="12"/>
        <v>211.88000000000034</v>
      </c>
      <c r="W20" s="255">
        <f t="shared" si="12"/>
        <v>626.99000000000012</v>
      </c>
      <c r="X20" s="254">
        <f t="shared" si="12"/>
        <v>470.42249999999996</v>
      </c>
      <c r="Y20" s="253">
        <f t="shared" si="12"/>
        <v>156.56750000000011</v>
      </c>
      <c r="Z20" s="252">
        <f t="shared" si="12"/>
        <v>5366.3774999999996</v>
      </c>
      <c r="AA20" s="251">
        <v>0.77567504148394151</v>
      </c>
      <c r="AB20" s="250">
        <f t="shared" si="7"/>
        <v>1.0460526630860389E-2</v>
      </c>
      <c r="AC20" s="249">
        <f>SUM(AC6:AC8,AC15:AC17)</f>
        <v>5615.4799999999987</v>
      </c>
      <c r="AD20" s="248">
        <v>0.81168119137024641</v>
      </c>
      <c r="AE20" s="247">
        <f t="shared" si="8"/>
        <v>0</v>
      </c>
      <c r="AF20" s="246">
        <f>SUM(AF6:AF8,AF15:AF17)</f>
        <v>-249.10249999999991</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5.38</v>
      </c>
      <c r="O21" s="88">
        <v>0</v>
      </c>
      <c r="P21" s="240">
        <f t="shared" ref="P21:P32" si="15">N21-O21</f>
        <v>5.38</v>
      </c>
      <c r="Q21" s="239">
        <v>0</v>
      </c>
      <c r="R21" s="88">
        <v>0</v>
      </c>
      <c r="S21" s="240">
        <f t="shared" ref="S21:S32" si="16">Q21-R21</f>
        <v>0</v>
      </c>
      <c r="T21" s="239">
        <v>53.778333333333329</v>
      </c>
      <c r="U21" s="88">
        <v>0</v>
      </c>
      <c r="V21" s="238">
        <f t="shared" ref="V21:V32" si="17">T21-U21</f>
        <v>53.778333333333329</v>
      </c>
      <c r="W21" s="239">
        <v>2.0216666666666661</v>
      </c>
      <c r="X21" s="88">
        <v>0</v>
      </c>
      <c r="Y21" s="238">
        <f t="shared" ref="Y21:Y32" si="18">W21-X21</f>
        <v>2.0216666666666661</v>
      </c>
      <c r="Z21" s="92">
        <v>61.18</v>
      </c>
      <c r="AA21" s="237">
        <v>8.8431719605986617E-3</v>
      </c>
      <c r="AB21" s="236">
        <f t="shared" si="7"/>
        <v>0</v>
      </c>
      <c r="AC21" s="235">
        <v>0</v>
      </c>
      <c r="AD21" s="234">
        <v>0</v>
      </c>
      <c r="AE21" s="233">
        <f t="shared" si="8"/>
        <v>1</v>
      </c>
      <c r="AF21" s="232">
        <f t="shared" ref="AF21:AF32" si="19">Z21-AC21</f>
        <v>61.18</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264.60499999999973</v>
      </c>
      <c r="O22" s="66">
        <v>69.30083333333333</v>
      </c>
      <c r="P22" s="211">
        <f t="shared" si="15"/>
        <v>195.30416666666639</v>
      </c>
      <c r="Q22" s="210">
        <v>4.5633333333333335</v>
      </c>
      <c r="R22" s="66">
        <v>0</v>
      </c>
      <c r="S22" s="211">
        <f t="shared" si="16"/>
        <v>4.5633333333333335</v>
      </c>
      <c r="T22" s="210">
        <v>564.83166666666659</v>
      </c>
      <c r="U22" s="66">
        <v>0</v>
      </c>
      <c r="V22" s="209">
        <f t="shared" si="17"/>
        <v>564.83166666666659</v>
      </c>
      <c r="W22" s="210">
        <v>666.3033333333334</v>
      </c>
      <c r="X22" s="66">
        <v>0</v>
      </c>
      <c r="Y22" s="209">
        <f t="shared" si="18"/>
        <v>666.3033333333334</v>
      </c>
      <c r="Z22" s="70">
        <v>1500.3033333333331</v>
      </c>
      <c r="AA22" s="208">
        <v>0.2168591103256953</v>
      </c>
      <c r="AB22" s="207">
        <f t="shared" si="7"/>
        <v>0</v>
      </c>
      <c r="AC22" s="206">
        <v>69.30083333333333</v>
      </c>
      <c r="AD22" s="205">
        <v>1.0016985718576309E-2</v>
      </c>
      <c r="AE22" s="204">
        <f t="shared" si="8"/>
        <v>0</v>
      </c>
      <c r="AF22" s="203">
        <f t="shared" si="19"/>
        <v>1431.0024999999998</v>
      </c>
    </row>
    <row r="23" spans="1:32" ht="15" x14ac:dyDescent="0.2">
      <c r="A23" s="405"/>
      <c r="B23" s="231" t="s">
        <v>20</v>
      </c>
      <c r="C23" s="230">
        <f t="shared" si="0"/>
        <v>0.58161897329373258</v>
      </c>
      <c r="D23" s="225">
        <v>1.7746349166666668</v>
      </c>
      <c r="E23" s="229">
        <v>2.565119603688462E-4</v>
      </c>
      <c r="F23" s="221">
        <v>0</v>
      </c>
      <c r="G23" s="228">
        <v>0</v>
      </c>
      <c r="H23" s="227">
        <f t="shared" si="13"/>
        <v>1.7746349166666668</v>
      </c>
      <c r="I23" s="225">
        <v>3.0511984617985122</v>
      </c>
      <c r="J23" s="229">
        <v>4.4103093631249382E-4</v>
      </c>
      <c r="K23" s="221">
        <v>0</v>
      </c>
      <c r="L23" s="228">
        <v>0</v>
      </c>
      <c r="M23" s="227">
        <f t="shared" si="14"/>
        <v>3.0511984617985122</v>
      </c>
      <c r="N23" s="225">
        <v>252.18833333333339</v>
      </c>
      <c r="O23" s="77">
        <v>291.47166666666658</v>
      </c>
      <c r="P23" s="226">
        <f t="shared" si="15"/>
        <v>-39.283333333333189</v>
      </c>
      <c r="Q23" s="225">
        <v>20.343333333333359</v>
      </c>
      <c r="R23" s="77">
        <v>6.0075000000000003</v>
      </c>
      <c r="S23" s="226">
        <f t="shared" si="16"/>
        <v>14.335833333333358</v>
      </c>
      <c r="T23" s="225">
        <v>306.98500000000001</v>
      </c>
      <c r="U23" s="77">
        <v>2143.4308333333333</v>
      </c>
      <c r="V23" s="224">
        <f t="shared" si="17"/>
        <v>-1836.4458333333332</v>
      </c>
      <c r="W23" s="225">
        <v>55.625</v>
      </c>
      <c r="X23" s="77">
        <v>293.67833333333328</v>
      </c>
      <c r="Y23" s="224">
        <f t="shared" si="18"/>
        <v>-238.05333333333328</v>
      </c>
      <c r="Z23" s="81">
        <v>635.14166666666677</v>
      </c>
      <c r="AA23" s="223">
        <v>9.1805606042408783E-2</v>
      </c>
      <c r="AB23" s="222">
        <f t="shared" si="7"/>
        <v>2.7940773055879918E-3</v>
      </c>
      <c r="AC23" s="221">
        <v>2734.5883333333331</v>
      </c>
      <c r="AD23" s="220">
        <v>0.39526699699886331</v>
      </c>
      <c r="AE23" s="219">
        <f t="shared" si="8"/>
        <v>0</v>
      </c>
      <c r="AF23" s="218">
        <f t="shared" si="19"/>
        <v>-2099.4466666666663</v>
      </c>
    </row>
    <row r="24" spans="1:32" ht="15" x14ac:dyDescent="0.2">
      <c r="A24" s="405"/>
      <c r="B24" s="201" t="s">
        <v>19</v>
      </c>
      <c r="C24" s="200">
        <f t="shared" si="0"/>
        <v>0.58298834719468939</v>
      </c>
      <c r="D24" s="195">
        <v>156.43490866666664</v>
      </c>
      <c r="E24" s="199">
        <v>2.2611650833276872E-2</v>
      </c>
      <c r="F24" s="191">
        <v>111.51485233333334</v>
      </c>
      <c r="G24" s="198">
        <v>1.6118748209840855E-2</v>
      </c>
      <c r="H24" s="197">
        <f t="shared" si="13"/>
        <v>44.920056333333306</v>
      </c>
      <c r="I24" s="195">
        <v>268.33282246450301</v>
      </c>
      <c r="J24" s="199">
        <v>3.878576808967623E-2</v>
      </c>
      <c r="K24" s="191">
        <v>188.8693016565247</v>
      </c>
      <c r="L24" s="198">
        <v>2.7299831854415733E-2</v>
      </c>
      <c r="M24" s="197">
        <f t="shared" si="14"/>
        <v>79.463520807978313</v>
      </c>
      <c r="N24" s="195">
        <v>356.95750000000004</v>
      </c>
      <c r="O24" s="54">
        <v>322.70749999999992</v>
      </c>
      <c r="P24" s="196">
        <f t="shared" si="15"/>
        <v>34.250000000000114</v>
      </c>
      <c r="Q24" s="195">
        <v>16.345833333333331</v>
      </c>
      <c r="R24" s="54">
        <v>1.6483333333333334</v>
      </c>
      <c r="S24" s="196">
        <f t="shared" si="16"/>
        <v>14.697499999999998</v>
      </c>
      <c r="T24" s="195">
        <v>414.34250000000003</v>
      </c>
      <c r="U24" s="54">
        <v>936.69916666666677</v>
      </c>
      <c r="V24" s="194">
        <f t="shared" si="17"/>
        <v>-522.3566666666668</v>
      </c>
      <c r="W24" s="195">
        <v>0.47083333333333144</v>
      </c>
      <c r="X24" s="54">
        <v>0</v>
      </c>
      <c r="Y24" s="194">
        <f t="shared" si="18"/>
        <v>0.47083333333333144</v>
      </c>
      <c r="Z24" s="58">
        <v>788.11666666666679</v>
      </c>
      <c r="AA24" s="193">
        <v>0.11391714953166313</v>
      </c>
      <c r="AB24" s="192">
        <f t="shared" si="7"/>
        <v>0.19849207012498143</v>
      </c>
      <c r="AC24" s="191">
        <v>1261.0550000000001</v>
      </c>
      <c r="AD24" s="190">
        <v>0.18227731641523187</v>
      </c>
      <c r="AE24" s="189">
        <f t="shared" si="8"/>
        <v>8.8429808639062787E-2</v>
      </c>
      <c r="AF24" s="188">
        <f t="shared" si="19"/>
        <v>-472.93833333333328</v>
      </c>
    </row>
    <row r="25" spans="1:32" ht="15" x14ac:dyDescent="0.2">
      <c r="A25" s="405"/>
      <c r="B25" s="217" t="s">
        <v>18</v>
      </c>
      <c r="C25" s="215">
        <f t="shared" si="0"/>
        <v>0.60823693228208053</v>
      </c>
      <c r="D25" s="210">
        <v>388.21892358333338</v>
      </c>
      <c r="E25" s="214">
        <v>5.6114525982444076E-2</v>
      </c>
      <c r="F25" s="206">
        <v>350.57104916666663</v>
      </c>
      <c r="G25" s="213">
        <v>5.0672770065518395E-2</v>
      </c>
      <c r="H25" s="212">
        <f t="shared" si="13"/>
        <v>37.647874416666752</v>
      </c>
      <c r="I25" s="210">
        <v>638.26923848039212</v>
      </c>
      <c r="J25" s="214">
        <v>9.2257676251102719E-2</v>
      </c>
      <c r="K25" s="206">
        <v>565.28547450980386</v>
      </c>
      <c r="L25" s="213">
        <v>8.1708346822428848E-2</v>
      </c>
      <c r="M25" s="212">
        <f t="shared" si="14"/>
        <v>72.983763970588257</v>
      </c>
      <c r="N25" s="210">
        <v>766.17083333333323</v>
      </c>
      <c r="O25" s="66">
        <v>1134.0474999999999</v>
      </c>
      <c r="P25" s="211">
        <f t="shared" si="15"/>
        <v>-367.87666666666667</v>
      </c>
      <c r="Q25" s="210">
        <v>15.779999999999996</v>
      </c>
      <c r="R25" s="66">
        <v>2.960833333333333</v>
      </c>
      <c r="S25" s="211">
        <f t="shared" si="16"/>
        <v>12.819166666666662</v>
      </c>
      <c r="T25" s="210">
        <v>2551.8583333333336</v>
      </c>
      <c r="U25" s="66">
        <v>1339.6183333333331</v>
      </c>
      <c r="V25" s="209">
        <f t="shared" si="17"/>
        <v>1212.2400000000005</v>
      </c>
      <c r="W25" s="210">
        <v>0</v>
      </c>
      <c r="X25" s="66">
        <v>0</v>
      </c>
      <c r="Y25" s="209">
        <f t="shared" si="18"/>
        <v>0</v>
      </c>
      <c r="Z25" s="70">
        <v>3333.8091666666669</v>
      </c>
      <c r="AA25" s="208">
        <v>0.48188047964454822</v>
      </c>
      <c r="AB25" s="207">
        <f t="shared" si="7"/>
        <v>0.11644905397254543</v>
      </c>
      <c r="AC25" s="206">
        <v>2476.6266666666661</v>
      </c>
      <c r="AD25" s="205">
        <v>0.3579803121690972</v>
      </c>
      <c r="AE25" s="204">
        <f t="shared" si="8"/>
        <v>0.14155183495561169</v>
      </c>
      <c r="AF25" s="203">
        <f t="shared" si="19"/>
        <v>857.1825000000008</v>
      </c>
    </row>
    <row r="26" spans="1:32" ht="15" x14ac:dyDescent="0.2">
      <c r="A26" s="405"/>
      <c r="B26" s="217" t="s">
        <v>17</v>
      </c>
      <c r="C26" s="215">
        <f t="shared" si="0"/>
        <v>0.66103177390351553</v>
      </c>
      <c r="D26" s="210">
        <v>846.81014258333346</v>
      </c>
      <c r="E26" s="214">
        <v>0.12240091057279323</v>
      </c>
      <c r="F26" s="206">
        <v>760.60677708333344</v>
      </c>
      <c r="G26" s="213">
        <v>0.10994077353802055</v>
      </c>
      <c r="H26" s="212">
        <f t="shared" si="13"/>
        <v>86.203365500000018</v>
      </c>
      <c r="I26" s="210">
        <v>1281.0430239726029</v>
      </c>
      <c r="J26" s="214">
        <v>0.18516645553963781</v>
      </c>
      <c r="K26" s="206">
        <v>1129.2685894977169</v>
      </c>
      <c r="L26" s="213">
        <v>0.16322844602785599</v>
      </c>
      <c r="M26" s="212">
        <f t="shared" si="14"/>
        <v>151.77443447488599</v>
      </c>
      <c r="N26" s="210">
        <v>4108.4866666666667</v>
      </c>
      <c r="O26" s="66">
        <v>2299.4183333333335</v>
      </c>
      <c r="P26" s="211">
        <f t="shared" si="15"/>
        <v>1809.0683333333332</v>
      </c>
      <c r="Q26" s="210">
        <v>12.432499999999999</v>
      </c>
      <c r="R26" s="66">
        <v>10.750833333333341</v>
      </c>
      <c r="S26" s="211">
        <f t="shared" si="16"/>
        <v>1.6816666666666578</v>
      </c>
      <c r="T26" s="210">
        <v>7685.7475000000013</v>
      </c>
      <c r="U26" s="66">
        <v>6084.5033333333331</v>
      </c>
      <c r="V26" s="209">
        <f t="shared" si="17"/>
        <v>1601.2441666666682</v>
      </c>
      <c r="W26" s="210">
        <v>0</v>
      </c>
      <c r="X26" s="66">
        <v>0</v>
      </c>
      <c r="Y26" s="209">
        <f t="shared" si="18"/>
        <v>0</v>
      </c>
      <c r="Z26" s="70">
        <v>11806.666666666668</v>
      </c>
      <c r="AA26" s="208">
        <v>1.7065770450278122</v>
      </c>
      <c r="AB26" s="207">
        <f t="shared" si="7"/>
        <v>7.1723049908243935E-2</v>
      </c>
      <c r="AC26" s="206">
        <v>8394.6725000000006</v>
      </c>
      <c r="AD26" s="205">
        <v>1.213395431194314</v>
      </c>
      <c r="AE26" s="204">
        <f t="shared" si="8"/>
        <v>9.0605890472002737E-2</v>
      </c>
      <c r="AF26" s="203">
        <f t="shared" si="19"/>
        <v>3411.9941666666673</v>
      </c>
    </row>
    <row r="27" spans="1:32" ht="15" x14ac:dyDescent="0.2">
      <c r="A27" s="405"/>
      <c r="B27" s="217" t="s">
        <v>16</v>
      </c>
      <c r="C27" s="215">
        <f t="shared" si="0"/>
        <v>0.66246816225572436</v>
      </c>
      <c r="D27" s="210">
        <v>1953.8783046666667</v>
      </c>
      <c r="E27" s="214">
        <v>0.28242042886973384</v>
      </c>
      <c r="F27" s="206">
        <v>1830.8123754166666</v>
      </c>
      <c r="G27" s="213">
        <v>0.26463204749257252</v>
      </c>
      <c r="H27" s="212">
        <f t="shared" si="13"/>
        <v>123.06592925000018</v>
      </c>
      <c r="I27" s="210">
        <v>2949.3920100456621</v>
      </c>
      <c r="J27" s="214">
        <v>0.4263154744042093</v>
      </c>
      <c r="K27" s="206">
        <v>2708.3637849315069</v>
      </c>
      <c r="L27" s="213">
        <v>0.39147640871612682</v>
      </c>
      <c r="M27" s="212">
        <f t="shared" si="14"/>
        <v>241.02822511415525</v>
      </c>
      <c r="N27" s="210">
        <v>2179.0716666666654</v>
      </c>
      <c r="O27" s="66">
        <v>1692.0941666666668</v>
      </c>
      <c r="P27" s="211">
        <f t="shared" si="15"/>
        <v>486.9774999999986</v>
      </c>
      <c r="Q27" s="210">
        <v>3.8683333333333336</v>
      </c>
      <c r="R27" s="66">
        <v>11.225</v>
      </c>
      <c r="S27" s="211">
        <f t="shared" si="16"/>
        <v>-7.3566666666666656</v>
      </c>
      <c r="T27" s="210">
        <v>7765.7341666666662</v>
      </c>
      <c r="U27" s="66">
        <v>6630.604166666667</v>
      </c>
      <c r="V27" s="209">
        <f t="shared" si="17"/>
        <v>1135.1299999999992</v>
      </c>
      <c r="W27" s="210">
        <v>1910.7950000000001</v>
      </c>
      <c r="X27" s="66">
        <v>195.01916666666656</v>
      </c>
      <c r="Y27" s="209">
        <f t="shared" si="18"/>
        <v>1715.7758333333336</v>
      </c>
      <c r="Z27" s="70">
        <v>11859.469166666664</v>
      </c>
      <c r="AA27" s="208">
        <v>1.714209303730811</v>
      </c>
      <c r="AB27" s="207">
        <f t="shared" si="7"/>
        <v>0.16475259366232178</v>
      </c>
      <c r="AC27" s="206">
        <v>8528.942500000001</v>
      </c>
      <c r="AD27" s="205">
        <v>1.2328032883259008</v>
      </c>
      <c r="AE27" s="204">
        <f t="shared" si="8"/>
        <v>0.21465877808610695</v>
      </c>
      <c r="AF27" s="203">
        <f t="shared" si="19"/>
        <v>3330.526666666663</v>
      </c>
    </row>
    <row r="28" spans="1:32" ht="15" x14ac:dyDescent="0.2">
      <c r="A28" s="405"/>
      <c r="B28" s="217" t="s">
        <v>15</v>
      </c>
      <c r="C28" s="215">
        <f t="shared" si="0"/>
        <v>0.70753508656802588</v>
      </c>
      <c r="D28" s="210">
        <v>1437.2645387499999</v>
      </c>
      <c r="E28" s="214">
        <v>0.20774726167108154</v>
      </c>
      <c r="F28" s="206">
        <v>1494.5992587499998</v>
      </c>
      <c r="G28" s="213">
        <v>0.21603462339164012</v>
      </c>
      <c r="H28" s="212">
        <f t="shared" si="13"/>
        <v>-57.334719999999834</v>
      </c>
      <c r="I28" s="210">
        <v>2031.3685724358975</v>
      </c>
      <c r="J28" s="214">
        <v>0.29362114418774865</v>
      </c>
      <c r="K28" s="206">
        <v>2073.4389861111113</v>
      </c>
      <c r="L28" s="213">
        <v>0.29970214950105473</v>
      </c>
      <c r="M28" s="212">
        <f t="shared" si="14"/>
        <v>-42.070413675213786</v>
      </c>
      <c r="N28" s="210">
        <v>253.47499999999877</v>
      </c>
      <c r="O28" s="66">
        <v>1011.1675</v>
      </c>
      <c r="P28" s="211">
        <f t="shared" si="15"/>
        <v>-757.69250000000125</v>
      </c>
      <c r="Q28" s="210">
        <v>9.225833333333334</v>
      </c>
      <c r="R28" s="66">
        <v>4.7433333333333341</v>
      </c>
      <c r="S28" s="211">
        <f t="shared" si="16"/>
        <v>4.4824999999999999</v>
      </c>
      <c r="T28" s="210">
        <v>9879.1866666666665</v>
      </c>
      <c r="U28" s="66">
        <v>2164.2424999999998</v>
      </c>
      <c r="V28" s="209">
        <f t="shared" si="17"/>
        <v>7714.9441666666662</v>
      </c>
      <c r="W28" s="210">
        <v>693.77916666666624</v>
      </c>
      <c r="X28" s="66">
        <v>0.93833333333327573</v>
      </c>
      <c r="Y28" s="209">
        <f t="shared" si="18"/>
        <v>692.84083333333297</v>
      </c>
      <c r="Z28" s="70">
        <v>10835.666666666664</v>
      </c>
      <c r="AA28" s="208">
        <v>1.5662252965194543</v>
      </c>
      <c r="AB28" s="207">
        <f t="shared" si="7"/>
        <v>0.13264200376072849</v>
      </c>
      <c r="AC28" s="206">
        <v>3181.0916666666662</v>
      </c>
      <c r="AD28" s="205">
        <v>0.459806156171505</v>
      </c>
      <c r="AE28" s="204">
        <f t="shared" si="8"/>
        <v>0.46983847539235746</v>
      </c>
      <c r="AF28" s="203">
        <f t="shared" si="19"/>
        <v>7654.574999999998</v>
      </c>
    </row>
    <row r="29" spans="1:32" ht="15" x14ac:dyDescent="0.2">
      <c r="A29" s="405"/>
      <c r="B29" s="216" t="s">
        <v>14</v>
      </c>
      <c r="C29" s="215">
        <f t="shared" si="0"/>
        <v>0.70698915596723488</v>
      </c>
      <c r="D29" s="210">
        <v>617.79451125000003</v>
      </c>
      <c r="E29" s="214">
        <v>8.9298187304638038E-2</v>
      </c>
      <c r="F29" s="206">
        <v>559.41911441666662</v>
      </c>
      <c r="G29" s="213">
        <v>8.0860402541725412E-2</v>
      </c>
      <c r="H29" s="212">
        <f t="shared" si="13"/>
        <v>58.375396833333411</v>
      </c>
      <c r="I29" s="210">
        <v>873.83873717948711</v>
      </c>
      <c r="J29" s="214">
        <v>0.12630771851439332</v>
      </c>
      <c r="K29" s="206">
        <v>777.2648179487179</v>
      </c>
      <c r="L29" s="213">
        <v>0.11234858523987142</v>
      </c>
      <c r="M29" s="212">
        <f t="shared" si="14"/>
        <v>96.573919230769206</v>
      </c>
      <c r="N29" s="210">
        <v>707.41666666666686</v>
      </c>
      <c r="O29" s="66">
        <v>613.30666666666662</v>
      </c>
      <c r="P29" s="211">
        <f t="shared" si="15"/>
        <v>94.110000000000241</v>
      </c>
      <c r="Q29" s="210">
        <v>13.105833333333335</v>
      </c>
      <c r="R29" s="66">
        <v>3.0733333333333239</v>
      </c>
      <c r="S29" s="211">
        <f t="shared" si="16"/>
        <v>10.032500000000011</v>
      </c>
      <c r="T29" s="210">
        <v>3984.2241666666664</v>
      </c>
      <c r="U29" s="66">
        <v>1036.5233333333333</v>
      </c>
      <c r="V29" s="209">
        <f t="shared" si="17"/>
        <v>2947.7008333333333</v>
      </c>
      <c r="W29" s="210">
        <v>239.1583333333333</v>
      </c>
      <c r="X29" s="66">
        <v>54.410833333333336</v>
      </c>
      <c r="Y29" s="209">
        <f t="shared" si="18"/>
        <v>184.74749999999997</v>
      </c>
      <c r="Z29" s="70">
        <v>4943.9050000000007</v>
      </c>
      <c r="AA29" s="208">
        <v>0.71460938332565438</v>
      </c>
      <c r="AB29" s="207">
        <f t="shared" si="7"/>
        <v>0.12496083789029117</v>
      </c>
      <c r="AC29" s="206">
        <v>1707.3141666666666</v>
      </c>
      <c r="AD29" s="205">
        <v>0.24678118288076881</v>
      </c>
      <c r="AE29" s="204">
        <f t="shared" si="8"/>
        <v>0.32766032481817198</v>
      </c>
      <c r="AF29" s="203">
        <f t="shared" si="19"/>
        <v>3236.5908333333341</v>
      </c>
    </row>
    <row r="30" spans="1:32" ht="15" x14ac:dyDescent="0.2">
      <c r="A30" s="405"/>
      <c r="B30" s="202" t="s">
        <v>13</v>
      </c>
      <c r="C30" s="158">
        <f t="shared" si="0"/>
        <v>0.66245467444026196</v>
      </c>
      <c r="D30" s="153">
        <v>94.696795249999994</v>
      </c>
      <c r="E30" s="157">
        <v>1.368780720028363E-2</v>
      </c>
      <c r="F30" s="149">
        <v>0</v>
      </c>
      <c r="G30" s="156">
        <v>0</v>
      </c>
      <c r="H30" s="155">
        <f t="shared" si="13"/>
        <v>94.696795249999994</v>
      </c>
      <c r="I30" s="153">
        <v>142.94833881278538</v>
      </c>
      <c r="J30" s="157">
        <v>2.0662254684592696E-2</v>
      </c>
      <c r="K30" s="149">
        <v>0</v>
      </c>
      <c r="L30" s="156">
        <v>0</v>
      </c>
      <c r="M30" s="155">
        <f t="shared" si="14"/>
        <v>142.94833881278538</v>
      </c>
      <c r="N30" s="153">
        <v>430.04583333333335</v>
      </c>
      <c r="O30" s="21">
        <v>452.73083333333346</v>
      </c>
      <c r="P30" s="154">
        <f t="shared" si="15"/>
        <v>-22.685000000000116</v>
      </c>
      <c r="Q30" s="153">
        <v>18.72583333333333</v>
      </c>
      <c r="R30" s="21">
        <v>0.17</v>
      </c>
      <c r="S30" s="154">
        <f t="shared" si="16"/>
        <v>18.555833333333329</v>
      </c>
      <c r="T30" s="153">
        <v>616.31500000000017</v>
      </c>
      <c r="U30" s="21">
        <v>0</v>
      </c>
      <c r="V30" s="152">
        <f t="shared" si="17"/>
        <v>616.31500000000017</v>
      </c>
      <c r="W30" s="153">
        <v>1.8174999999999955</v>
      </c>
      <c r="X30" s="21">
        <v>0</v>
      </c>
      <c r="Y30" s="152">
        <f t="shared" si="18"/>
        <v>1.8174999999999955</v>
      </c>
      <c r="Z30" s="25">
        <v>1066.9041666666667</v>
      </c>
      <c r="AA30" s="151">
        <v>0.1542140734114506</v>
      </c>
      <c r="AB30" s="150">
        <f t="shared" si="7"/>
        <v>8.8758482915913248E-2</v>
      </c>
      <c r="AC30" s="149">
        <v>452.90083333333348</v>
      </c>
      <c r="AD30" s="148">
        <v>6.5463876279957825E-2</v>
      </c>
      <c r="AE30" s="147">
        <f t="shared" si="8"/>
        <v>0</v>
      </c>
      <c r="AF30" s="146">
        <f t="shared" si="19"/>
        <v>614.00333333333322</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151.83333333333337</v>
      </c>
      <c r="O31" s="54">
        <v>366.90499999999997</v>
      </c>
      <c r="P31" s="196">
        <f t="shared" si="15"/>
        <v>-215.0716666666666</v>
      </c>
      <c r="Q31" s="195">
        <v>20.825833333333325</v>
      </c>
      <c r="R31" s="54">
        <v>1.4108333333333334</v>
      </c>
      <c r="S31" s="196">
        <f t="shared" si="16"/>
        <v>19.414999999999992</v>
      </c>
      <c r="T31" s="195">
        <v>954.5575</v>
      </c>
      <c r="U31" s="54">
        <v>0</v>
      </c>
      <c r="V31" s="194">
        <f t="shared" si="17"/>
        <v>954.5575</v>
      </c>
      <c r="W31" s="195">
        <v>0</v>
      </c>
      <c r="X31" s="54">
        <v>0</v>
      </c>
      <c r="Y31" s="194">
        <f t="shared" si="18"/>
        <v>0</v>
      </c>
      <c r="Z31" s="58">
        <v>1127.2166666666667</v>
      </c>
      <c r="AA31" s="193">
        <v>0.16293185387685771</v>
      </c>
      <c r="AB31" s="192">
        <f t="shared" si="7"/>
        <v>0</v>
      </c>
      <c r="AC31" s="191">
        <v>368.31583333333333</v>
      </c>
      <c r="AD31" s="190">
        <v>5.3237663458960797E-2</v>
      </c>
      <c r="AE31" s="189">
        <f t="shared" si="8"/>
        <v>0</v>
      </c>
      <c r="AF31" s="188">
        <f t="shared" si="19"/>
        <v>758.90083333333337</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45.638333333333343</v>
      </c>
      <c r="O32" s="43">
        <v>230.7208333333333</v>
      </c>
      <c r="P32" s="182">
        <f t="shared" si="15"/>
        <v>-185.08249999999995</v>
      </c>
      <c r="Q32" s="181">
        <v>0</v>
      </c>
      <c r="R32" s="43">
        <v>0.875</v>
      </c>
      <c r="S32" s="182">
        <f t="shared" si="16"/>
        <v>-0.875</v>
      </c>
      <c r="T32" s="181">
        <v>54.160833333333329</v>
      </c>
      <c r="U32" s="43">
        <v>19.93</v>
      </c>
      <c r="V32" s="180">
        <f t="shared" si="17"/>
        <v>34.230833333333329</v>
      </c>
      <c r="W32" s="181">
        <v>0</v>
      </c>
      <c r="X32" s="43">
        <v>0</v>
      </c>
      <c r="Y32" s="180">
        <f t="shared" si="18"/>
        <v>0</v>
      </c>
      <c r="Z32" s="47">
        <v>99.799166666666679</v>
      </c>
      <c r="AA32" s="179">
        <v>1.4425321875740102E-2</v>
      </c>
      <c r="AB32" s="178">
        <f t="shared" si="7"/>
        <v>0</v>
      </c>
      <c r="AC32" s="177">
        <v>251.52583333333331</v>
      </c>
      <c r="AD32" s="176">
        <v>3.6356426887887421E-2</v>
      </c>
      <c r="AE32" s="175">
        <f t="shared" si="8"/>
        <v>0</v>
      </c>
      <c r="AF32" s="174">
        <f t="shared" si="19"/>
        <v>-151.72666666666663</v>
      </c>
    </row>
    <row r="33" spans="1:32" ht="15" x14ac:dyDescent="0.2">
      <c r="A33" s="405"/>
      <c r="B33" s="173" t="s">
        <v>10</v>
      </c>
      <c r="C33" s="172">
        <f t="shared" si="0"/>
        <v>0.67131277459506633</v>
      </c>
      <c r="D33" s="167">
        <f>SUM(D21:D32)</f>
        <v>5496.8727596666668</v>
      </c>
      <c r="E33" s="171">
        <v>0.79453728439462001</v>
      </c>
      <c r="F33" s="163">
        <f>SUM(F21:F32)</f>
        <v>5107.5234271666668</v>
      </c>
      <c r="G33" s="170">
        <v>0.7382593652393179</v>
      </c>
      <c r="H33" s="169">
        <f>SUM(H21:H32)</f>
        <v>389.34933250000046</v>
      </c>
      <c r="I33" s="167">
        <f>SUM(I21:I32)</f>
        <v>8188.2439418531285</v>
      </c>
      <c r="J33" s="171">
        <v>1.1835575226076733</v>
      </c>
      <c r="K33" s="163">
        <f>SUM(K21:K32)</f>
        <v>7442.4909546553808</v>
      </c>
      <c r="L33" s="170">
        <v>1.0757637681617533</v>
      </c>
      <c r="M33" s="169">
        <f t="shared" ref="M33:Z33" si="20">SUM(M21:M32)</f>
        <v>745.75298719774719</v>
      </c>
      <c r="N33" s="167">
        <f t="shared" si="20"/>
        <v>9521.2691666666651</v>
      </c>
      <c r="O33" s="32">
        <f t="shared" si="20"/>
        <v>8483.8708333333325</v>
      </c>
      <c r="P33" s="168">
        <f t="shared" si="20"/>
        <v>1037.3983333333308</v>
      </c>
      <c r="Q33" s="167">
        <f t="shared" si="20"/>
        <v>135.2166666666667</v>
      </c>
      <c r="R33" s="32">
        <f t="shared" si="20"/>
        <v>42.865000000000002</v>
      </c>
      <c r="S33" s="168">
        <f t="shared" si="20"/>
        <v>92.351666666666674</v>
      </c>
      <c r="T33" s="167">
        <f t="shared" si="20"/>
        <v>34831.721666666672</v>
      </c>
      <c r="U33" s="32">
        <f t="shared" si="20"/>
        <v>20355.55166666667</v>
      </c>
      <c r="V33" s="166">
        <f t="shared" si="20"/>
        <v>14476.17</v>
      </c>
      <c r="W33" s="167">
        <f t="shared" si="20"/>
        <v>3569.9708333333333</v>
      </c>
      <c r="X33" s="32">
        <f t="shared" si="20"/>
        <v>544.04666666666651</v>
      </c>
      <c r="Y33" s="166">
        <f t="shared" si="20"/>
        <v>3025.9241666666662</v>
      </c>
      <c r="Z33" s="36">
        <f t="shared" si="20"/>
        <v>48058.17833333333</v>
      </c>
      <c r="AA33" s="165">
        <v>6.9464977952726947</v>
      </c>
      <c r="AB33" s="164">
        <f t="shared" si="7"/>
        <v>0.11437954891964799</v>
      </c>
      <c r="AC33" s="163">
        <f>SUM(AC21:AC32)</f>
        <v>29426.334166666667</v>
      </c>
      <c r="AD33" s="162">
        <v>4.2533856365010632</v>
      </c>
      <c r="AE33" s="161">
        <f t="shared" si="8"/>
        <v>0.17356981668998808</v>
      </c>
      <c r="AF33" s="160">
        <f>SUM(AF21:AF32)</f>
        <v>18631.844166666666</v>
      </c>
    </row>
    <row r="34" spans="1:32" ht="15" x14ac:dyDescent="0.2">
      <c r="A34" s="405"/>
      <c r="B34" s="159" t="s">
        <v>9</v>
      </c>
      <c r="C34" s="158">
        <f t="shared" si="0"/>
        <v>0.67150425401464897</v>
      </c>
      <c r="D34" s="153">
        <f>SUM(D24:D29)</f>
        <v>5400.4013295000004</v>
      </c>
      <c r="E34" s="157">
        <v>0.7805929652339676</v>
      </c>
      <c r="F34" s="149">
        <f>SUM(F24:F29)</f>
        <v>5107.5234271666668</v>
      </c>
      <c r="G34" s="156">
        <v>0.7382593652393179</v>
      </c>
      <c r="H34" s="155">
        <f>SUM(H24:H29)</f>
        <v>292.87790233333385</v>
      </c>
      <c r="I34" s="153">
        <f>SUM(I24:I29)</f>
        <v>8042.2444045785442</v>
      </c>
      <c r="J34" s="157">
        <v>1.1624542369867679</v>
      </c>
      <c r="K34" s="149">
        <f>SUM(K24:K29)</f>
        <v>7442.4909546553808</v>
      </c>
      <c r="L34" s="156">
        <v>1.0757637681617533</v>
      </c>
      <c r="M34" s="155">
        <f t="shared" ref="M34:Z34" si="21">SUM(M24:M29)</f>
        <v>599.7534499231632</v>
      </c>
      <c r="N34" s="153">
        <f t="shared" si="21"/>
        <v>8371.5783333333293</v>
      </c>
      <c r="O34" s="21">
        <f t="shared" si="21"/>
        <v>7072.7416666666659</v>
      </c>
      <c r="P34" s="154">
        <f t="shared" si="21"/>
        <v>1298.8366666666643</v>
      </c>
      <c r="Q34" s="153">
        <f t="shared" si="21"/>
        <v>70.758333333333326</v>
      </c>
      <c r="R34" s="21">
        <f t="shared" si="21"/>
        <v>34.401666666666664</v>
      </c>
      <c r="S34" s="154">
        <f t="shared" si="21"/>
        <v>36.356666666666662</v>
      </c>
      <c r="T34" s="153">
        <f t="shared" si="21"/>
        <v>32281.093333333338</v>
      </c>
      <c r="U34" s="21">
        <f t="shared" si="21"/>
        <v>18192.190833333334</v>
      </c>
      <c r="V34" s="152">
        <f t="shared" si="21"/>
        <v>14088.9025</v>
      </c>
      <c r="W34" s="153">
        <f t="shared" si="21"/>
        <v>2844.2033333333329</v>
      </c>
      <c r="X34" s="21">
        <f t="shared" si="21"/>
        <v>250.36833333333317</v>
      </c>
      <c r="Y34" s="152">
        <f t="shared" si="21"/>
        <v>2593.8349999999996</v>
      </c>
      <c r="Z34" s="25">
        <f t="shared" si="21"/>
        <v>43567.633333333331</v>
      </c>
      <c r="AA34" s="151">
        <v>6.2974186577799438</v>
      </c>
      <c r="AB34" s="150">
        <f t="shared" si="7"/>
        <v>0.12395443397583376</v>
      </c>
      <c r="AC34" s="149">
        <f>SUM(AC24:AC29)</f>
        <v>25549.702500000003</v>
      </c>
      <c r="AD34" s="148">
        <v>3.6930436871568184</v>
      </c>
      <c r="AE34" s="147">
        <f t="shared" si="8"/>
        <v>0.1999053972220094</v>
      </c>
      <c r="AF34" s="146">
        <f>SUM(AF24:AF29)</f>
        <v>18017.930833333332</v>
      </c>
    </row>
    <row r="35" spans="1:32" ht="15.75" thickBot="1" x14ac:dyDescent="0.25">
      <c r="A35" s="406"/>
      <c r="B35" s="261" t="s">
        <v>8</v>
      </c>
      <c r="C35" s="260">
        <f t="shared" si="0"/>
        <v>0.66076531451761489</v>
      </c>
      <c r="D35" s="255">
        <f>SUM(D21:D23,D30:D32)</f>
        <v>96.471430166666664</v>
      </c>
      <c r="E35" s="259">
        <v>1.3944319160652478E-2</v>
      </c>
      <c r="F35" s="249">
        <f>SUM(F21:F23,F30:F32)</f>
        <v>0</v>
      </c>
      <c r="G35" s="258">
        <v>0</v>
      </c>
      <c r="H35" s="257">
        <f>SUM(H21:H23,H30:H32)</f>
        <v>96.471430166666664</v>
      </c>
      <c r="I35" s="255">
        <f>SUM(I21:I23,I30:I32)</f>
        <v>145.9995372745839</v>
      </c>
      <c r="J35" s="259">
        <v>2.1103285620905191E-2</v>
      </c>
      <c r="K35" s="249">
        <f>SUM(K21:K23,K30:K32)</f>
        <v>0</v>
      </c>
      <c r="L35" s="258">
        <v>0</v>
      </c>
      <c r="M35" s="257">
        <f t="shared" ref="M35:Z35" si="22">SUM(M21:M23,M30:M32)</f>
        <v>145.9995372745839</v>
      </c>
      <c r="N35" s="255">
        <f t="shared" si="22"/>
        <v>1149.6908333333331</v>
      </c>
      <c r="O35" s="254">
        <f t="shared" si="22"/>
        <v>1411.1291666666666</v>
      </c>
      <c r="P35" s="256">
        <f t="shared" si="22"/>
        <v>-261.4383333333335</v>
      </c>
      <c r="Q35" s="255">
        <f t="shared" si="22"/>
        <v>64.458333333333343</v>
      </c>
      <c r="R35" s="254">
        <f t="shared" si="22"/>
        <v>8.4633333333333347</v>
      </c>
      <c r="S35" s="256">
        <f t="shared" si="22"/>
        <v>55.995000000000012</v>
      </c>
      <c r="T35" s="255">
        <f t="shared" si="22"/>
        <v>2550.6283333333336</v>
      </c>
      <c r="U35" s="254">
        <f t="shared" si="22"/>
        <v>2163.3608333333332</v>
      </c>
      <c r="V35" s="253">
        <f t="shared" si="22"/>
        <v>387.26750000000021</v>
      </c>
      <c r="W35" s="255">
        <f t="shared" si="22"/>
        <v>725.76750000000004</v>
      </c>
      <c r="X35" s="254">
        <f t="shared" si="22"/>
        <v>293.67833333333328</v>
      </c>
      <c r="Y35" s="253">
        <f t="shared" si="22"/>
        <v>432.08916666666676</v>
      </c>
      <c r="Z35" s="252">
        <f t="shared" si="22"/>
        <v>4490.5450000000001</v>
      </c>
      <c r="AA35" s="251">
        <v>0.64907913749275126</v>
      </c>
      <c r="AB35" s="250">
        <f t="shared" si="7"/>
        <v>2.1483234254787931E-2</v>
      </c>
      <c r="AC35" s="249">
        <f>SUM(AC21:AC23,AC30:AC32)</f>
        <v>3876.6316666666662</v>
      </c>
      <c r="AD35" s="248">
        <v>0.56034194934424553</v>
      </c>
      <c r="AE35" s="247">
        <f t="shared" si="8"/>
        <v>0</v>
      </c>
      <c r="AF35" s="246">
        <f>SUM(AF21:AF23,AF30:AF32)</f>
        <v>613.91333333333364</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5.0724999999999998</v>
      </c>
      <c r="O36" s="88">
        <v>0</v>
      </c>
      <c r="P36" s="240">
        <f t="shared" ref="P36:P47" si="25">N36-O36</f>
        <v>5.0724999999999998</v>
      </c>
      <c r="Q36" s="239">
        <v>0</v>
      </c>
      <c r="R36" s="88">
        <v>0</v>
      </c>
      <c r="S36" s="240">
        <f t="shared" ref="S36:S47" si="26">Q36-R36</f>
        <v>0</v>
      </c>
      <c r="T36" s="239">
        <v>0</v>
      </c>
      <c r="U36" s="88">
        <v>0</v>
      </c>
      <c r="V36" s="238">
        <f t="shared" ref="V36:V47" si="27">T36-U36</f>
        <v>0</v>
      </c>
      <c r="W36" s="239">
        <v>0</v>
      </c>
      <c r="X36" s="88">
        <v>0</v>
      </c>
      <c r="Y36" s="238">
        <f t="shared" ref="Y36:Y47" si="28">W36-X36</f>
        <v>0</v>
      </c>
      <c r="Z36" s="92">
        <v>5.0724999999999998</v>
      </c>
      <c r="AA36" s="237">
        <v>7.3319695603361738E-4</v>
      </c>
      <c r="AB36" s="236">
        <f t="shared" si="7"/>
        <v>0</v>
      </c>
      <c r="AC36" s="235">
        <v>0</v>
      </c>
      <c r="AD36" s="234">
        <v>0</v>
      </c>
      <c r="AE36" s="233">
        <f t="shared" si="8"/>
        <v>1</v>
      </c>
      <c r="AF36" s="232">
        <f t="shared" ref="AF36:AF47" si="29">Z36-AC36</f>
        <v>5.0724999999999998</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267.71250000000003</v>
      </c>
      <c r="O37" s="66">
        <v>0</v>
      </c>
      <c r="P37" s="211">
        <f t="shared" si="25"/>
        <v>267.71250000000003</v>
      </c>
      <c r="Q37" s="210">
        <v>3.8575000000000004</v>
      </c>
      <c r="R37" s="66">
        <v>0</v>
      </c>
      <c r="S37" s="211">
        <f t="shared" si="26"/>
        <v>3.8575000000000004</v>
      </c>
      <c r="T37" s="210">
        <v>396.815</v>
      </c>
      <c r="U37" s="66">
        <v>0</v>
      </c>
      <c r="V37" s="209">
        <f t="shared" si="27"/>
        <v>396.815</v>
      </c>
      <c r="W37" s="210">
        <v>257.25249999999994</v>
      </c>
      <c r="X37" s="66">
        <v>0</v>
      </c>
      <c r="Y37" s="209">
        <f t="shared" si="28"/>
        <v>257.25249999999994</v>
      </c>
      <c r="Z37" s="70">
        <v>925.63749999999993</v>
      </c>
      <c r="AA37" s="208">
        <v>0.13379489352204385</v>
      </c>
      <c r="AB37" s="207">
        <f t="shared" si="7"/>
        <v>0</v>
      </c>
      <c r="AC37" s="206">
        <v>0</v>
      </c>
      <c r="AD37" s="205">
        <v>0</v>
      </c>
      <c r="AE37" s="204">
        <f t="shared" si="8"/>
        <v>1</v>
      </c>
      <c r="AF37" s="203">
        <f t="shared" si="29"/>
        <v>925.63749999999993</v>
      </c>
    </row>
    <row r="38" spans="1:32" ht="15" x14ac:dyDescent="0.2">
      <c r="A38" s="405"/>
      <c r="B38" s="231" t="s">
        <v>20</v>
      </c>
      <c r="C38" s="230">
        <f t="shared" si="0"/>
        <v>0.59298771953913543</v>
      </c>
      <c r="D38" s="225">
        <v>4.9318944999999994</v>
      </c>
      <c r="E38" s="229">
        <v>7.128733434951087E-4</v>
      </c>
      <c r="F38" s="221">
        <v>0</v>
      </c>
      <c r="G38" s="228">
        <v>0</v>
      </c>
      <c r="H38" s="227">
        <f t="shared" si="23"/>
        <v>4.9318944999999994</v>
      </c>
      <c r="I38" s="225">
        <v>8.3170263691683566</v>
      </c>
      <c r="J38" s="229">
        <v>1.2021721867177069E-3</v>
      </c>
      <c r="K38" s="221">
        <v>0</v>
      </c>
      <c r="L38" s="228">
        <v>0</v>
      </c>
      <c r="M38" s="227">
        <f t="shared" si="24"/>
        <v>8.3170263691683566</v>
      </c>
      <c r="N38" s="225">
        <v>203.14249999999996</v>
      </c>
      <c r="O38" s="77">
        <v>273.99499999999944</v>
      </c>
      <c r="P38" s="226">
        <f t="shared" si="25"/>
        <v>-70.85249999999948</v>
      </c>
      <c r="Q38" s="225">
        <v>20.374999999999993</v>
      </c>
      <c r="R38" s="77">
        <v>8.0949999999999989</v>
      </c>
      <c r="S38" s="226">
        <f t="shared" si="26"/>
        <v>12.279999999999994</v>
      </c>
      <c r="T38" s="225">
        <v>567.46750000000009</v>
      </c>
      <c r="U38" s="77">
        <v>3077.625</v>
      </c>
      <c r="V38" s="224">
        <f t="shared" si="27"/>
        <v>-2510.1574999999998</v>
      </c>
      <c r="W38" s="225">
        <v>0</v>
      </c>
      <c r="X38" s="77">
        <v>472.13999999999976</v>
      </c>
      <c r="Y38" s="224">
        <f t="shared" si="28"/>
        <v>-472.13999999999976</v>
      </c>
      <c r="Z38" s="81">
        <v>790.98500000000001</v>
      </c>
      <c r="AA38" s="223">
        <v>0.11433174850039446</v>
      </c>
      <c r="AB38" s="222">
        <f t="shared" si="7"/>
        <v>6.2351302489933426E-3</v>
      </c>
      <c r="AC38" s="221">
        <v>3831.8549999999991</v>
      </c>
      <c r="AD38" s="220">
        <v>0.55386977276351002</v>
      </c>
      <c r="AE38" s="219">
        <f t="shared" si="8"/>
        <v>0</v>
      </c>
      <c r="AF38" s="218">
        <f t="shared" si="29"/>
        <v>-3040.869999999999</v>
      </c>
    </row>
    <row r="39" spans="1:32" ht="15" x14ac:dyDescent="0.2">
      <c r="A39" s="405"/>
      <c r="B39" s="201" t="s">
        <v>19</v>
      </c>
      <c r="C39" s="200">
        <f t="shared" si="0"/>
        <v>0.57145579577462935</v>
      </c>
      <c r="D39" s="195">
        <v>122.05094225000001</v>
      </c>
      <c r="E39" s="199">
        <v>1.764167162912466E-2</v>
      </c>
      <c r="F39" s="191">
        <v>77.087798250000006</v>
      </c>
      <c r="G39" s="198">
        <v>1.1142540962423375E-2</v>
      </c>
      <c r="H39" s="197">
        <f t="shared" si="23"/>
        <v>44.963144</v>
      </c>
      <c r="I39" s="195">
        <v>213.57897347870181</v>
      </c>
      <c r="J39" s="199">
        <v>3.0871454554434474E-2</v>
      </c>
      <c r="K39" s="191">
        <v>130.06530309330628</v>
      </c>
      <c r="L39" s="198">
        <v>1.8800095480832817E-2</v>
      </c>
      <c r="M39" s="197">
        <f t="shared" si="24"/>
        <v>83.513670385395528</v>
      </c>
      <c r="N39" s="195">
        <v>389.13</v>
      </c>
      <c r="O39" s="54">
        <v>299.81000000000006</v>
      </c>
      <c r="P39" s="196">
        <f t="shared" si="25"/>
        <v>89.319999999999936</v>
      </c>
      <c r="Q39" s="195">
        <v>16.302500000000052</v>
      </c>
      <c r="R39" s="54">
        <v>1.0175000000000001</v>
      </c>
      <c r="S39" s="196">
        <f t="shared" si="26"/>
        <v>15.285000000000052</v>
      </c>
      <c r="T39" s="195">
        <v>224.32000000000002</v>
      </c>
      <c r="U39" s="54">
        <v>649.85749999999996</v>
      </c>
      <c r="V39" s="194">
        <f t="shared" si="27"/>
        <v>-425.53749999999991</v>
      </c>
      <c r="W39" s="195">
        <v>0</v>
      </c>
      <c r="X39" s="54">
        <v>0</v>
      </c>
      <c r="Y39" s="194">
        <f t="shared" si="28"/>
        <v>0</v>
      </c>
      <c r="Z39" s="58">
        <v>629.75250000000005</v>
      </c>
      <c r="AA39" s="193">
        <v>9.1026636974777864E-2</v>
      </c>
      <c r="AB39" s="192">
        <f t="shared" si="7"/>
        <v>0.19380779314095617</v>
      </c>
      <c r="AC39" s="191">
        <v>950.68499999999995</v>
      </c>
      <c r="AD39" s="190">
        <v>0.13741534711508593</v>
      </c>
      <c r="AE39" s="189">
        <f t="shared" si="8"/>
        <v>8.1086583095347053E-2</v>
      </c>
      <c r="AF39" s="188">
        <f t="shared" si="29"/>
        <v>-320.93249999999989</v>
      </c>
    </row>
    <row r="40" spans="1:32" ht="15" x14ac:dyDescent="0.2">
      <c r="A40" s="405"/>
      <c r="B40" s="217" t="s">
        <v>18</v>
      </c>
      <c r="C40" s="215">
        <f t="shared" si="0"/>
        <v>0.60716053828031624</v>
      </c>
      <c r="D40" s="210">
        <v>549.799125</v>
      </c>
      <c r="E40" s="214">
        <v>7.9469895491364476E-2</v>
      </c>
      <c r="F40" s="206">
        <v>472.86217550000009</v>
      </c>
      <c r="G40" s="213">
        <v>6.8349158747563282E-2</v>
      </c>
      <c r="H40" s="212">
        <f t="shared" si="23"/>
        <v>76.936949499999912</v>
      </c>
      <c r="I40" s="210">
        <v>905.52512941176462</v>
      </c>
      <c r="J40" s="214">
        <v>0.13088778087661967</v>
      </c>
      <c r="K40" s="206">
        <v>754.89776176470571</v>
      </c>
      <c r="L40" s="213">
        <v>0.10911557242335632</v>
      </c>
      <c r="M40" s="212">
        <f t="shared" si="24"/>
        <v>150.62736764705892</v>
      </c>
      <c r="N40" s="210">
        <v>1150.2575000000002</v>
      </c>
      <c r="O40" s="66">
        <v>969.14249999999993</v>
      </c>
      <c r="P40" s="211">
        <f t="shared" si="25"/>
        <v>181.11500000000024</v>
      </c>
      <c r="Q40" s="210">
        <v>16.622499999999995</v>
      </c>
      <c r="R40" s="66">
        <v>1.7925</v>
      </c>
      <c r="S40" s="211">
        <f t="shared" si="26"/>
        <v>14.829999999999995</v>
      </c>
      <c r="T40" s="210">
        <v>2454.3325</v>
      </c>
      <c r="U40" s="66">
        <v>879.65499999999997</v>
      </c>
      <c r="V40" s="209">
        <f t="shared" si="27"/>
        <v>1574.6775</v>
      </c>
      <c r="W40" s="210">
        <v>0</v>
      </c>
      <c r="X40" s="66">
        <v>0</v>
      </c>
      <c r="Y40" s="209">
        <f t="shared" si="28"/>
        <v>0</v>
      </c>
      <c r="Z40" s="70">
        <v>3621.2125000000001</v>
      </c>
      <c r="AA40" s="208">
        <v>0.52342276631855811</v>
      </c>
      <c r="AB40" s="207">
        <f t="shared" si="7"/>
        <v>0.15182735754943957</v>
      </c>
      <c r="AC40" s="206">
        <v>1850.59</v>
      </c>
      <c r="AD40" s="205">
        <v>0.26749077477577421</v>
      </c>
      <c r="AE40" s="204">
        <f t="shared" si="8"/>
        <v>0.2555196858839614</v>
      </c>
      <c r="AF40" s="203">
        <f t="shared" si="29"/>
        <v>1770.6225000000002</v>
      </c>
    </row>
    <row r="41" spans="1:32" ht="15" x14ac:dyDescent="0.2">
      <c r="A41" s="405"/>
      <c r="B41" s="217" t="s">
        <v>17</v>
      </c>
      <c r="C41" s="215">
        <f t="shared" si="0"/>
        <v>0.66151149688606925</v>
      </c>
      <c r="D41" s="210">
        <v>1284.80538925</v>
      </c>
      <c r="E41" s="214">
        <v>0.18571028102389098</v>
      </c>
      <c r="F41" s="206">
        <v>969.55329000000017</v>
      </c>
      <c r="G41" s="213">
        <v>0.14014263598555107</v>
      </c>
      <c r="H41" s="212">
        <f t="shared" si="23"/>
        <v>315.25209924999979</v>
      </c>
      <c r="I41" s="210">
        <v>1942.2268476027398</v>
      </c>
      <c r="J41" s="214">
        <v>0.28073628636551945</v>
      </c>
      <c r="K41" s="206">
        <v>1435.6263260273972</v>
      </c>
      <c r="L41" s="213">
        <v>0.20751046868164569</v>
      </c>
      <c r="M41" s="212">
        <f t="shared" si="24"/>
        <v>506.60052157534255</v>
      </c>
      <c r="N41" s="210">
        <v>3841.3175000000001</v>
      </c>
      <c r="O41" s="66">
        <v>1378.4649999999997</v>
      </c>
      <c r="P41" s="211">
        <f t="shared" si="25"/>
        <v>2462.8525000000004</v>
      </c>
      <c r="Q41" s="210">
        <v>13.1775</v>
      </c>
      <c r="R41" s="66">
        <v>10.425000000000001</v>
      </c>
      <c r="S41" s="211">
        <f t="shared" si="26"/>
        <v>2.7524999999999995</v>
      </c>
      <c r="T41" s="210">
        <v>3263.8150000000001</v>
      </c>
      <c r="U41" s="66">
        <v>4946.8924999999999</v>
      </c>
      <c r="V41" s="209">
        <f t="shared" si="27"/>
        <v>-1683.0774999999999</v>
      </c>
      <c r="W41" s="210">
        <v>0</v>
      </c>
      <c r="X41" s="66">
        <v>0</v>
      </c>
      <c r="Y41" s="209">
        <f t="shared" si="28"/>
        <v>0</v>
      </c>
      <c r="Z41" s="70">
        <v>7118.3099999999995</v>
      </c>
      <c r="AA41" s="208">
        <v>1.0289055148553294</v>
      </c>
      <c r="AB41" s="207">
        <f t="shared" si="7"/>
        <v>0.18049303686549195</v>
      </c>
      <c r="AC41" s="206">
        <v>6335.7824999999993</v>
      </c>
      <c r="AD41" s="205">
        <v>0.91579624321745579</v>
      </c>
      <c r="AE41" s="204">
        <f t="shared" si="8"/>
        <v>0.15302818396938347</v>
      </c>
      <c r="AF41" s="203">
        <f t="shared" si="29"/>
        <v>782.52750000000015</v>
      </c>
    </row>
    <row r="42" spans="1:32" ht="15" x14ac:dyDescent="0.2">
      <c r="A42" s="405"/>
      <c r="B42" s="217" t="s">
        <v>16</v>
      </c>
      <c r="C42" s="215">
        <f t="shared" si="0"/>
        <v>0.6627415494972313</v>
      </c>
      <c r="D42" s="210">
        <v>1881.8285402500001</v>
      </c>
      <c r="E42" s="214">
        <v>0.27200610300413713</v>
      </c>
      <c r="F42" s="206">
        <v>1609.8041524999999</v>
      </c>
      <c r="G42" s="213">
        <v>0.23268674314109747</v>
      </c>
      <c r="H42" s="212">
        <f t="shared" si="23"/>
        <v>272.02438775000019</v>
      </c>
      <c r="I42" s="210">
        <v>2839.4606339041093</v>
      </c>
      <c r="J42" s="214">
        <v>0.41042560740380063</v>
      </c>
      <c r="K42" s="206">
        <v>2389.2520691780824</v>
      </c>
      <c r="L42" s="213">
        <v>0.34535088113470136</v>
      </c>
      <c r="M42" s="212">
        <f t="shared" si="24"/>
        <v>450.20856472602691</v>
      </c>
      <c r="N42" s="210">
        <v>468.77749999999804</v>
      </c>
      <c r="O42" s="66">
        <v>943.8974999999997</v>
      </c>
      <c r="P42" s="211">
        <f t="shared" si="25"/>
        <v>-475.12000000000165</v>
      </c>
      <c r="Q42" s="210">
        <v>4.5525000000000002</v>
      </c>
      <c r="R42" s="66">
        <v>7.1049999999999995</v>
      </c>
      <c r="S42" s="211">
        <f t="shared" si="26"/>
        <v>-2.5524999999999993</v>
      </c>
      <c r="T42" s="210">
        <v>9010.1924999999992</v>
      </c>
      <c r="U42" s="66">
        <v>3912.6</v>
      </c>
      <c r="V42" s="209">
        <f t="shared" si="27"/>
        <v>5097.5924999999988</v>
      </c>
      <c r="W42" s="210">
        <v>1341.9974999999999</v>
      </c>
      <c r="X42" s="66">
        <v>0</v>
      </c>
      <c r="Y42" s="209">
        <f t="shared" si="28"/>
        <v>1341.9974999999999</v>
      </c>
      <c r="Z42" s="70">
        <v>10825.519999999997</v>
      </c>
      <c r="AA42" s="208">
        <v>1.5647586617015365</v>
      </c>
      <c r="AB42" s="207">
        <f t="shared" si="7"/>
        <v>0.17383262330585511</v>
      </c>
      <c r="AC42" s="206">
        <v>4863.6025</v>
      </c>
      <c r="AD42" s="205">
        <v>0.70300217818446675</v>
      </c>
      <c r="AE42" s="204">
        <f t="shared" si="8"/>
        <v>0.33099007422995608</v>
      </c>
      <c r="AF42" s="203">
        <f t="shared" si="29"/>
        <v>5961.9174999999968</v>
      </c>
    </row>
    <row r="43" spans="1:32" ht="15" x14ac:dyDescent="0.2">
      <c r="A43" s="405"/>
      <c r="B43" s="217" t="s">
        <v>15</v>
      </c>
      <c r="C43" s="215">
        <f t="shared" si="0"/>
        <v>0.71029975958842684</v>
      </c>
      <c r="D43" s="210">
        <v>1614.37889425</v>
      </c>
      <c r="E43" s="214">
        <v>0.23334799234086095</v>
      </c>
      <c r="F43" s="206">
        <v>1594.9900524999998</v>
      </c>
      <c r="G43" s="213">
        <v>0.2305454611247644</v>
      </c>
      <c r="H43" s="212">
        <f t="shared" si="23"/>
        <v>19.388841750000211</v>
      </c>
      <c r="I43" s="210">
        <v>2272.8135163461538</v>
      </c>
      <c r="J43" s="214">
        <v>0.32852044392647856</v>
      </c>
      <c r="K43" s="206">
        <v>2215.2587762820508</v>
      </c>
      <c r="L43" s="213">
        <v>0.32020127980618035</v>
      </c>
      <c r="M43" s="212">
        <f t="shared" si="24"/>
        <v>57.554740064103044</v>
      </c>
      <c r="N43" s="210">
        <v>661.44499999999971</v>
      </c>
      <c r="O43" s="66">
        <v>587.63249999999971</v>
      </c>
      <c r="P43" s="211">
        <f t="shared" si="25"/>
        <v>73.8125</v>
      </c>
      <c r="Q43" s="210">
        <v>9.9</v>
      </c>
      <c r="R43" s="66">
        <v>5.3175000000000008</v>
      </c>
      <c r="S43" s="211">
        <f t="shared" si="26"/>
        <v>4.5824999999999996</v>
      </c>
      <c r="T43" s="210">
        <v>3768.665</v>
      </c>
      <c r="U43" s="66">
        <v>2591.98</v>
      </c>
      <c r="V43" s="209">
        <f t="shared" si="27"/>
        <v>1176.6849999999999</v>
      </c>
      <c r="W43" s="210">
        <v>593.75000000000011</v>
      </c>
      <c r="X43" s="66">
        <v>58.815000000000055</v>
      </c>
      <c r="Y43" s="209">
        <f t="shared" si="28"/>
        <v>534.93500000000006</v>
      </c>
      <c r="Z43" s="70">
        <v>5033.7599999999993</v>
      </c>
      <c r="AA43" s="208">
        <v>0.72759734044431379</v>
      </c>
      <c r="AB43" s="207">
        <f t="shared" si="7"/>
        <v>0.32071034261665243</v>
      </c>
      <c r="AC43" s="206">
        <v>3243.7449999999999</v>
      </c>
      <c r="AD43" s="205">
        <v>0.46886228890518361</v>
      </c>
      <c r="AE43" s="204">
        <f t="shared" si="8"/>
        <v>0.49171252749522537</v>
      </c>
      <c r="AF43" s="203">
        <f t="shared" si="29"/>
        <v>1790.0149999999994</v>
      </c>
    </row>
    <row r="44" spans="1:32" ht="15" x14ac:dyDescent="0.2">
      <c r="A44" s="405"/>
      <c r="B44" s="216" t="s">
        <v>14</v>
      </c>
      <c r="C44" s="215">
        <f t="shared" si="0"/>
        <v>0.7096084453192274</v>
      </c>
      <c r="D44" s="210">
        <v>841.551287</v>
      </c>
      <c r="E44" s="214">
        <v>0.12164077712657924</v>
      </c>
      <c r="F44" s="206">
        <v>703.28421249999997</v>
      </c>
      <c r="G44" s="213">
        <v>0.10165516883220768</v>
      </c>
      <c r="H44" s="212">
        <f t="shared" si="23"/>
        <v>138.26707450000004</v>
      </c>
      <c r="I44" s="210">
        <v>1185.937530128205</v>
      </c>
      <c r="J44" s="214">
        <v>0.17141957360986226</v>
      </c>
      <c r="K44" s="206">
        <v>978.2899192307691</v>
      </c>
      <c r="L44" s="213">
        <v>0.14140545904299062</v>
      </c>
      <c r="M44" s="212">
        <f t="shared" si="24"/>
        <v>207.64761089743592</v>
      </c>
      <c r="N44" s="210">
        <v>267.76749999999959</v>
      </c>
      <c r="O44" s="66">
        <v>489.99749999999977</v>
      </c>
      <c r="P44" s="211">
        <f t="shared" si="25"/>
        <v>-222.23000000000019</v>
      </c>
      <c r="Q44" s="210">
        <v>13.959999999999965</v>
      </c>
      <c r="R44" s="66">
        <v>4.9725000000000001</v>
      </c>
      <c r="S44" s="211">
        <f t="shared" si="26"/>
        <v>8.9874999999999652</v>
      </c>
      <c r="T44" s="210">
        <v>3231.837500000001</v>
      </c>
      <c r="U44" s="66">
        <v>1309.81</v>
      </c>
      <c r="V44" s="209">
        <f t="shared" si="27"/>
        <v>1922.0275000000011</v>
      </c>
      <c r="W44" s="210">
        <v>0</v>
      </c>
      <c r="X44" s="66">
        <v>132.20000000000002</v>
      </c>
      <c r="Y44" s="209">
        <f t="shared" si="28"/>
        <v>-132.20000000000002</v>
      </c>
      <c r="Z44" s="70">
        <v>3513.5650000000005</v>
      </c>
      <c r="AA44" s="208">
        <v>0.50786301879275653</v>
      </c>
      <c r="AB44" s="207">
        <f t="shared" si="7"/>
        <v>0.23951493340809119</v>
      </c>
      <c r="AC44" s="206">
        <v>1936.9799999999998</v>
      </c>
      <c r="AD44" s="205">
        <v>0.27997788863291118</v>
      </c>
      <c r="AE44" s="204">
        <f t="shared" si="8"/>
        <v>0.36308284675112806</v>
      </c>
      <c r="AF44" s="203">
        <f t="shared" si="29"/>
        <v>1576.5850000000007</v>
      </c>
    </row>
    <row r="45" spans="1:32" ht="15" x14ac:dyDescent="0.2">
      <c r="A45" s="405"/>
      <c r="B45" s="202" t="s">
        <v>13</v>
      </c>
      <c r="C45" s="158">
        <f t="shared" si="0"/>
        <v>0.65294163326994237</v>
      </c>
      <c r="D45" s="153">
        <v>157.70475274999998</v>
      </c>
      <c r="E45" s="157">
        <v>2.279519855462479E-2</v>
      </c>
      <c r="F45" s="149">
        <v>0</v>
      </c>
      <c r="G45" s="156">
        <v>0</v>
      </c>
      <c r="H45" s="155">
        <f t="shared" si="23"/>
        <v>157.70475274999998</v>
      </c>
      <c r="I45" s="153">
        <v>241.52963253424659</v>
      </c>
      <c r="J45" s="157">
        <v>3.4911540929724545E-2</v>
      </c>
      <c r="K45" s="149">
        <v>0</v>
      </c>
      <c r="L45" s="156">
        <v>0</v>
      </c>
      <c r="M45" s="155">
        <f t="shared" si="24"/>
        <v>241.52963253424659</v>
      </c>
      <c r="N45" s="153">
        <v>355.23749999999995</v>
      </c>
      <c r="O45" s="21">
        <v>454.23000000000008</v>
      </c>
      <c r="P45" s="154">
        <f t="shared" si="25"/>
        <v>-98.992500000000121</v>
      </c>
      <c r="Q45" s="153">
        <v>19.659999999999975</v>
      </c>
      <c r="R45" s="21">
        <v>4.6024999999999991</v>
      </c>
      <c r="S45" s="154">
        <f t="shared" si="26"/>
        <v>15.057499999999976</v>
      </c>
      <c r="T45" s="153">
        <v>128.33500000000001</v>
      </c>
      <c r="U45" s="21">
        <v>1348.1175000000001</v>
      </c>
      <c r="V45" s="152">
        <f t="shared" si="27"/>
        <v>-1219.7825</v>
      </c>
      <c r="W45" s="153">
        <v>0</v>
      </c>
      <c r="X45" s="21">
        <v>211.79249999999996</v>
      </c>
      <c r="Y45" s="152">
        <f t="shared" si="28"/>
        <v>-211.79249999999996</v>
      </c>
      <c r="Z45" s="25">
        <v>503.23249999999996</v>
      </c>
      <c r="AA45" s="151">
        <v>7.2738992050702292E-2</v>
      </c>
      <c r="AB45" s="150">
        <f t="shared" si="7"/>
        <v>0.3133834812934379</v>
      </c>
      <c r="AC45" s="149">
        <v>2018.7425000000003</v>
      </c>
      <c r="AD45" s="148">
        <v>0.29179612739601068</v>
      </c>
      <c r="AE45" s="147">
        <f t="shared" si="8"/>
        <v>0</v>
      </c>
      <c r="AF45" s="146">
        <f t="shared" si="29"/>
        <v>-1515.5100000000002</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263.61</v>
      </c>
      <c r="O46" s="54">
        <v>279.02749999999992</v>
      </c>
      <c r="P46" s="196">
        <f t="shared" si="25"/>
        <v>-15.417499999999905</v>
      </c>
      <c r="Q46" s="195">
        <v>21.434999999999992</v>
      </c>
      <c r="R46" s="54">
        <v>2.81</v>
      </c>
      <c r="S46" s="196">
        <f t="shared" si="26"/>
        <v>18.624999999999993</v>
      </c>
      <c r="T46" s="195">
        <v>0</v>
      </c>
      <c r="U46" s="54">
        <v>75.415000000000006</v>
      </c>
      <c r="V46" s="194">
        <f t="shared" si="27"/>
        <v>-75.415000000000006</v>
      </c>
      <c r="W46" s="195">
        <v>0</v>
      </c>
      <c r="X46" s="54">
        <v>0</v>
      </c>
      <c r="Y46" s="194">
        <f t="shared" si="28"/>
        <v>0</v>
      </c>
      <c r="Z46" s="58">
        <v>285.04500000000002</v>
      </c>
      <c r="AA46" s="193">
        <v>4.1201404895535233E-2</v>
      </c>
      <c r="AB46" s="192">
        <f t="shared" si="7"/>
        <v>0</v>
      </c>
      <c r="AC46" s="191">
        <v>357.25249999999994</v>
      </c>
      <c r="AD46" s="190">
        <v>5.1638530423044685E-2</v>
      </c>
      <c r="AE46" s="189">
        <f t="shared" si="8"/>
        <v>0</v>
      </c>
      <c r="AF46" s="188">
        <f t="shared" si="29"/>
        <v>-72.207499999999925</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67.864999999999995</v>
      </c>
      <c r="O47" s="43">
        <v>309.33249999999998</v>
      </c>
      <c r="P47" s="182">
        <f t="shared" si="25"/>
        <v>-241.46749999999997</v>
      </c>
      <c r="Q47" s="181">
        <v>0</v>
      </c>
      <c r="R47" s="43">
        <v>2.4574999999999996</v>
      </c>
      <c r="S47" s="182">
        <f t="shared" si="26"/>
        <v>-2.4574999999999996</v>
      </c>
      <c r="T47" s="181">
        <v>62.572499999999998</v>
      </c>
      <c r="U47" s="43">
        <v>57.86</v>
      </c>
      <c r="V47" s="180">
        <f t="shared" si="27"/>
        <v>4.7124999999999986</v>
      </c>
      <c r="W47" s="181">
        <v>111.30500000000004</v>
      </c>
      <c r="X47" s="43">
        <v>0</v>
      </c>
      <c r="Y47" s="180">
        <f t="shared" si="28"/>
        <v>111.30500000000004</v>
      </c>
      <c r="Z47" s="47">
        <v>241.74250000000004</v>
      </c>
      <c r="AA47" s="179">
        <v>3.4942309540454762E-2</v>
      </c>
      <c r="AB47" s="178">
        <f t="shared" si="7"/>
        <v>0</v>
      </c>
      <c r="AC47" s="177">
        <v>369.65</v>
      </c>
      <c r="AD47" s="176">
        <v>5.3430508592321874E-2</v>
      </c>
      <c r="AE47" s="175">
        <f t="shared" si="8"/>
        <v>0</v>
      </c>
      <c r="AF47" s="174">
        <f t="shared" si="29"/>
        <v>-127.90749999999994</v>
      </c>
    </row>
    <row r="48" spans="1:32" ht="15" x14ac:dyDescent="0.2">
      <c r="A48" s="405"/>
      <c r="B48" s="173" t="s">
        <v>10</v>
      </c>
      <c r="C48" s="172">
        <f t="shared" si="0"/>
        <v>0.67195225737400943</v>
      </c>
      <c r="D48" s="167">
        <f>SUM(D36:D47)</f>
        <v>6457.0508252500003</v>
      </c>
      <c r="E48" s="171">
        <v>0.93332479251407741</v>
      </c>
      <c r="F48" s="163">
        <f>SUM(F36:F47)</f>
        <v>5427.5816812499997</v>
      </c>
      <c r="G48" s="170">
        <v>0.78452170879360728</v>
      </c>
      <c r="H48" s="169">
        <f>SUM(H36:H47)</f>
        <v>1029.4691440000001</v>
      </c>
      <c r="I48" s="167">
        <f>SUM(I36:I47)</f>
        <v>9609.3892897750884</v>
      </c>
      <c r="J48" s="171">
        <v>1.3889748598531571</v>
      </c>
      <c r="K48" s="163">
        <f>SUM(K36:K47)</f>
        <v>7903.3901555763114</v>
      </c>
      <c r="L48" s="170">
        <v>1.142383756569707</v>
      </c>
      <c r="M48" s="169">
        <f t="shared" ref="M48:Z48" si="30">SUM(M36:M47)</f>
        <v>1705.9991341987777</v>
      </c>
      <c r="N48" s="167">
        <f t="shared" si="30"/>
        <v>7941.3349999999973</v>
      </c>
      <c r="O48" s="32">
        <f t="shared" si="30"/>
        <v>5985.5299999999988</v>
      </c>
      <c r="P48" s="168">
        <f t="shared" si="30"/>
        <v>1955.8049999999992</v>
      </c>
      <c r="Q48" s="167">
        <f t="shared" si="30"/>
        <v>139.84249999999997</v>
      </c>
      <c r="R48" s="32">
        <f t="shared" si="30"/>
        <v>48.594999999999999</v>
      </c>
      <c r="S48" s="168">
        <f t="shared" si="30"/>
        <v>91.247499999999988</v>
      </c>
      <c r="T48" s="167">
        <f t="shared" si="30"/>
        <v>23108.352499999997</v>
      </c>
      <c r="U48" s="32">
        <f t="shared" si="30"/>
        <v>18849.8125</v>
      </c>
      <c r="V48" s="166">
        <f t="shared" si="30"/>
        <v>4258.5399999999991</v>
      </c>
      <c r="W48" s="167">
        <f t="shared" si="30"/>
        <v>2304.3049999999998</v>
      </c>
      <c r="X48" s="32">
        <f t="shared" si="30"/>
        <v>874.94749999999976</v>
      </c>
      <c r="Y48" s="166">
        <f t="shared" si="30"/>
        <v>1429.3575000000001</v>
      </c>
      <c r="Z48" s="36">
        <f t="shared" si="30"/>
        <v>33493.834999999992</v>
      </c>
      <c r="AA48" s="165">
        <v>4.8413164845524355</v>
      </c>
      <c r="AB48" s="164">
        <f t="shared" si="7"/>
        <v>0.19278326370360402</v>
      </c>
      <c r="AC48" s="163">
        <f>SUM(AC36:AC47)</f>
        <v>25758.884999999998</v>
      </c>
      <c r="AD48" s="162">
        <v>3.7232796600057649</v>
      </c>
      <c r="AE48" s="161">
        <f t="shared" si="8"/>
        <v>0.2107071669154158</v>
      </c>
      <c r="AF48" s="160">
        <f>SUM(AF36:AF47)</f>
        <v>7734.9499999999989</v>
      </c>
    </row>
    <row r="49" spans="1:32" ht="15" x14ac:dyDescent="0.2">
      <c r="A49" s="405"/>
      <c r="B49" s="159" t="s">
        <v>9</v>
      </c>
      <c r="C49" s="158">
        <f t="shared" si="0"/>
        <v>0.67251300904794198</v>
      </c>
      <c r="D49" s="153">
        <f>SUM(D39:D44)</f>
        <v>6294.4141780000009</v>
      </c>
      <c r="E49" s="157">
        <v>0.90981672061595753</v>
      </c>
      <c r="F49" s="149">
        <f>SUM(F39:F44)</f>
        <v>5427.5816812499997</v>
      </c>
      <c r="G49" s="156">
        <v>0.78452170879360728</v>
      </c>
      <c r="H49" s="155">
        <f>SUM(H39:H44)</f>
        <v>866.83249675000013</v>
      </c>
      <c r="I49" s="153">
        <f>SUM(I39:I44)</f>
        <v>9359.5426308716742</v>
      </c>
      <c r="J49" s="157">
        <v>1.3528611467367151</v>
      </c>
      <c r="K49" s="149">
        <f>SUM(K39:K44)</f>
        <v>7903.3901555763114</v>
      </c>
      <c r="L49" s="156">
        <v>1.142383756569707</v>
      </c>
      <c r="M49" s="155">
        <f t="shared" ref="M49:Z49" si="31">SUM(M39:M44)</f>
        <v>1456.1524752953628</v>
      </c>
      <c r="N49" s="153">
        <f t="shared" si="31"/>
        <v>6778.6949999999979</v>
      </c>
      <c r="O49" s="21">
        <f t="shared" si="31"/>
        <v>4668.9449999999979</v>
      </c>
      <c r="P49" s="154">
        <f t="shared" si="31"/>
        <v>2109.7499999999986</v>
      </c>
      <c r="Q49" s="153">
        <f t="shared" si="31"/>
        <v>74.515000000000015</v>
      </c>
      <c r="R49" s="21">
        <f t="shared" si="31"/>
        <v>30.63</v>
      </c>
      <c r="S49" s="154">
        <f t="shared" si="31"/>
        <v>43.885000000000005</v>
      </c>
      <c r="T49" s="153">
        <f t="shared" si="31"/>
        <v>21953.162500000002</v>
      </c>
      <c r="U49" s="21">
        <f t="shared" si="31"/>
        <v>14290.794999999998</v>
      </c>
      <c r="V49" s="152">
        <f t="shared" si="31"/>
        <v>7662.3674999999994</v>
      </c>
      <c r="W49" s="153">
        <f t="shared" si="31"/>
        <v>1935.7474999999999</v>
      </c>
      <c r="X49" s="21">
        <f t="shared" si="31"/>
        <v>191.01500000000007</v>
      </c>
      <c r="Y49" s="152">
        <f t="shared" si="31"/>
        <v>1744.7324999999998</v>
      </c>
      <c r="Z49" s="25">
        <f t="shared" si="31"/>
        <v>30742.119999999995</v>
      </c>
      <c r="AA49" s="151">
        <v>4.4435739390872717</v>
      </c>
      <c r="AB49" s="150">
        <f t="shared" si="7"/>
        <v>0.20474886500996034</v>
      </c>
      <c r="AC49" s="149">
        <f>SUM(AC39:AC44)</f>
        <v>19181.384999999998</v>
      </c>
      <c r="AD49" s="148">
        <v>2.7725447208308776</v>
      </c>
      <c r="AE49" s="147">
        <f t="shared" si="8"/>
        <v>0.28296088531928221</v>
      </c>
      <c r="AF49" s="146">
        <f>SUM(AF39:AF44)</f>
        <v>11560.734999999999</v>
      </c>
    </row>
    <row r="50" spans="1:32" ht="15.75" thickBot="1" x14ac:dyDescent="0.25">
      <c r="A50" s="422"/>
      <c r="B50" s="145" t="s">
        <v>8</v>
      </c>
      <c r="C50" s="144">
        <f t="shared" si="0"/>
        <v>0.65094585600550947</v>
      </c>
      <c r="D50" s="139">
        <f>SUM(D36:D38,D45:D47)</f>
        <v>162.63664724999998</v>
      </c>
      <c r="E50" s="143">
        <v>2.3508071898119896E-2</v>
      </c>
      <c r="F50" s="135">
        <f>SUM(F36:F38,F45:F47)</f>
        <v>0</v>
      </c>
      <c r="G50" s="142">
        <v>0</v>
      </c>
      <c r="H50" s="141">
        <f>SUM(H36:H38,H45:H47)</f>
        <v>162.63664724999998</v>
      </c>
      <c r="I50" s="139">
        <f>SUM(I36:I38,I45:I47)</f>
        <v>249.84665890341495</v>
      </c>
      <c r="J50" s="143">
        <v>3.6113713116442257E-2</v>
      </c>
      <c r="K50" s="135">
        <f>SUM(K36:K38,K45:K47)</f>
        <v>0</v>
      </c>
      <c r="L50" s="142">
        <v>0</v>
      </c>
      <c r="M50" s="141">
        <f t="shared" ref="M50:Z50" si="32">SUM(M36:M38,M45:M47)</f>
        <v>249.84665890341495</v>
      </c>
      <c r="N50" s="139">
        <f t="shared" si="32"/>
        <v>1162.6400000000001</v>
      </c>
      <c r="O50" s="10">
        <f t="shared" si="32"/>
        <v>1316.5849999999994</v>
      </c>
      <c r="P50" s="140">
        <f t="shared" si="32"/>
        <v>-153.94499999999945</v>
      </c>
      <c r="Q50" s="139">
        <f t="shared" si="32"/>
        <v>65.327499999999958</v>
      </c>
      <c r="R50" s="10">
        <f t="shared" si="32"/>
        <v>17.964999999999996</v>
      </c>
      <c r="S50" s="140">
        <f t="shared" si="32"/>
        <v>47.362499999999969</v>
      </c>
      <c r="T50" s="139">
        <f t="shared" si="32"/>
        <v>1155.19</v>
      </c>
      <c r="U50" s="10">
        <f t="shared" si="32"/>
        <v>4559.0174999999999</v>
      </c>
      <c r="V50" s="138">
        <f t="shared" si="32"/>
        <v>-3403.8274999999999</v>
      </c>
      <c r="W50" s="139">
        <f t="shared" si="32"/>
        <v>368.5575</v>
      </c>
      <c r="X50" s="10">
        <f t="shared" si="32"/>
        <v>683.93249999999966</v>
      </c>
      <c r="Y50" s="138">
        <f t="shared" si="32"/>
        <v>-315.37499999999977</v>
      </c>
      <c r="Z50" s="14">
        <f t="shared" si="32"/>
        <v>2751.7149999999997</v>
      </c>
      <c r="AA50" s="137">
        <v>0.39774254546516419</v>
      </c>
      <c r="AB50" s="136">
        <f t="shared" si="7"/>
        <v>5.9103739758659603E-2</v>
      </c>
      <c r="AC50" s="135">
        <f>SUM(AC36:AC38,AC45:AC47)</f>
        <v>6577.4999999999991</v>
      </c>
      <c r="AD50" s="134">
        <v>0.95073493917488727</v>
      </c>
      <c r="AE50" s="133">
        <f t="shared" si="8"/>
        <v>0</v>
      </c>
      <c r="AF50" s="132">
        <f>SUM(AF36:AF38,AF45:AF47)</f>
        <v>-3825.7849999999989</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169</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D4:E4"/>
    <mergeCell ref="F4:G4"/>
    <mergeCell ref="AB3:AB4"/>
    <mergeCell ref="C3:C4"/>
    <mergeCell ref="A60:AF60"/>
    <mergeCell ref="A61:AF61"/>
    <mergeCell ref="A62:AF62"/>
    <mergeCell ref="A59:AF59"/>
    <mergeCell ref="I4:J4"/>
    <mergeCell ref="A55:AF55"/>
    <mergeCell ref="A56:AF56"/>
    <mergeCell ref="A57:AF57"/>
    <mergeCell ref="A58:AF58"/>
    <mergeCell ref="K4:L4"/>
    <mergeCell ref="A3:A5"/>
    <mergeCell ref="B3:B5"/>
    <mergeCell ref="AE3:AE4"/>
    <mergeCell ref="AF3:AF4"/>
    <mergeCell ref="AC3:AD4"/>
    <mergeCell ref="Z3:AA4"/>
    <mergeCell ref="B52:AF52"/>
    <mergeCell ref="B53:AF53"/>
    <mergeCell ref="A6:A20"/>
    <mergeCell ref="A21:A35"/>
    <mergeCell ref="A36:A50"/>
  </mergeCells>
  <pageMargins left="0.7" right="0.3" top="0.7" bottom="0.7" header="0.3" footer="0.3"/>
  <pageSetup paperSize="3" scale="68" orientation="landscape" r:id="rId1"/>
  <headerFooter>
    <oddFooter>&amp;L&amp;Z&amp;F
Tab: &amp;A&amp;R&amp;D &amp;T
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PabloFdrMission!A1</f>
        <v>FIIP DIVERSION: Pablo Feeder Canal from Mission Creek to Post Creek</v>
      </c>
      <c r="C1" s="288"/>
      <c r="D1" s="288"/>
      <c r="E1" s="288"/>
      <c r="F1" s="288"/>
      <c r="G1" s="288"/>
      <c r="H1" s="288"/>
      <c r="I1" s="288"/>
      <c r="J1" s="288"/>
      <c r="K1" s="288"/>
      <c r="L1" s="288"/>
      <c r="M1" s="288"/>
      <c r="N1" s="288"/>
      <c r="O1" s="288"/>
    </row>
    <row r="2" spans="2:15" ht="46.5" x14ac:dyDescent="0.35">
      <c r="B2" s="289" t="str">
        <f>PabloFdrMission!A2</f>
        <v>6,918 Acres (74% Sprinkler / 26% Flood) [includes 335 acres of Private (Secretarial &amp; Junior) Irrigation on Valentine Creek @ #999406]</v>
      </c>
      <c r="C2" s="288"/>
      <c r="D2" s="288"/>
      <c r="E2" s="288"/>
      <c r="F2" s="288"/>
      <c r="G2" s="288"/>
      <c r="H2" s="288"/>
      <c r="I2" s="288"/>
      <c r="J2" s="288"/>
      <c r="K2" s="288"/>
      <c r="L2" s="288"/>
      <c r="M2" s="288"/>
      <c r="N2" s="288"/>
      <c r="O2" s="288"/>
    </row>
  </sheetData>
  <pageMargins left="0.7" right="0.3" top="0.3" bottom="0.7" header="0.3" footer="0.3"/>
  <pageSetup scale="54" orientation="portrait" r:id="rId1"/>
  <headerFooter>
    <oddFooter>&amp;L&amp;Z&amp;F
Tab: &amp;A&amp;R&amp;D &amp;T
Page &amp;P of &amp;N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175</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276</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174</v>
      </c>
      <c r="U3" s="280"/>
      <c r="V3" s="279"/>
      <c r="W3" s="281" t="s">
        <v>115</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225">
        <v>0</v>
      </c>
      <c r="X8" s="77">
        <v>0</v>
      </c>
      <c r="Y8" s="224">
        <f t="shared" si="6"/>
        <v>0</v>
      </c>
      <c r="Z8" s="81">
        <v>0</v>
      </c>
      <c r="AA8" s="223">
        <v>0</v>
      </c>
      <c r="AB8" s="222">
        <f t="shared" si="7"/>
        <v>1</v>
      </c>
      <c r="AC8" s="221">
        <v>0</v>
      </c>
      <c r="AD8" s="220">
        <v>0</v>
      </c>
      <c r="AE8" s="219">
        <f t="shared" si="8"/>
        <v>1</v>
      </c>
      <c r="AF8" s="218">
        <f t="shared" si="9"/>
        <v>0</v>
      </c>
    </row>
    <row r="9" spans="1:33" ht="15" x14ac:dyDescent="0.2">
      <c r="A9" s="405"/>
      <c r="B9" s="201" t="s">
        <v>19</v>
      </c>
      <c r="C9" s="200">
        <f t="shared" si="0"/>
        <v>0.52</v>
      </c>
      <c r="D9" s="195">
        <v>5.7779685000000001</v>
      </c>
      <c r="E9" s="199">
        <v>2.0313771856057387E-3</v>
      </c>
      <c r="F9" s="191">
        <v>9.2272514999999995</v>
      </c>
      <c r="G9" s="198">
        <v>3.2440516465267149E-3</v>
      </c>
      <c r="H9" s="197">
        <f t="shared" si="1"/>
        <v>-3.4492829999999994</v>
      </c>
      <c r="I9" s="195">
        <v>11.111477884615384</v>
      </c>
      <c r="J9" s="199">
        <v>3.9064945877033443E-3</v>
      </c>
      <c r="K9" s="191">
        <v>17.744714423076921</v>
      </c>
      <c r="L9" s="198">
        <v>6.2385608587052213E-3</v>
      </c>
      <c r="M9" s="197">
        <f t="shared" si="2"/>
        <v>-6.6332365384615368</v>
      </c>
      <c r="N9" s="195">
        <v>0</v>
      </c>
      <c r="O9" s="54">
        <v>0</v>
      </c>
      <c r="P9" s="196">
        <f t="shared" si="3"/>
        <v>0</v>
      </c>
      <c r="Q9" s="195">
        <v>0</v>
      </c>
      <c r="R9" s="54">
        <v>7.8849999999999998</v>
      </c>
      <c r="S9" s="196">
        <f t="shared" si="4"/>
        <v>-7.8849999999999998</v>
      </c>
      <c r="T9" s="195">
        <v>4.0175000000000001</v>
      </c>
      <c r="U9" s="54">
        <v>11.362499999999999</v>
      </c>
      <c r="V9" s="194">
        <f t="shared" si="5"/>
        <v>-7.3449999999999989</v>
      </c>
      <c r="W9" s="195">
        <v>8.0350000000000001</v>
      </c>
      <c r="X9" s="54">
        <v>0</v>
      </c>
      <c r="Y9" s="194">
        <f t="shared" si="6"/>
        <v>8.0350000000000001</v>
      </c>
      <c r="Z9" s="58">
        <v>12.0525</v>
      </c>
      <c r="AA9" s="193">
        <v>4.2373324689314535E-3</v>
      </c>
      <c r="AB9" s="192">
        <f t="shared" si="7"/>
        <v>0.47939999999999999</v>
      </c>
      <c r="AC9" s="191">
        <v>19.247499999999999</v>
      </c>
      <c r="AD9" s="190">
        <v>6.7668995547073736E-3</v>
      </c>
      <c r="AE9" s="189">
        <f t="shared" si="8"/>
        <v>0.47939999999999999</v>
      </c>
      <c r="AF9" s="188">
        <f t="shared" si="9"/>
        <v>-7.1949999999999985</v>
      </c>
    </row>
    <row r="10" spans="1:33" ht="15" x14ac:dyDescent="0.2">
      <c r="A10" s="405"/>
      <c r="B10" s="217" t="s">
        <v>18</v>
      </c>
      <c r="C10" s="215">
        <f t="shared" si="0"/>
        <v>0.54</v>
      </c>
      <c r="D10" s="210">
        <v>123.80892750000001</v>
      </c>
      <c r="E10" s="214">
        <v>4.3527864628859603E-2</v>
      </c>
      <c r="F10" s="206">
        <v>104.34176249999999</v>
      </c>
      <c r="G10" s="213">
        <v>3.6683736911216132E-2</v>
      </c>
      <c r="H10" s="212">
        <f t="shared" si="1"/>
        <v>19.467165000000023</v>
      </c>
      <c r="I10" s="210">
        <v>229.27579166666669</v>
      </c>
      <c r="J10" s="214">
        <v>8.0607156720110387E-2</v>
      </c>
      <c r="K10" s="206">
        <v>193.22548611111108</v>
      </c>
      <c r="L10" s="213">
        <v>6.7932846131881733E-2</v>
      </c>
      <c r="M10" s="212">
        <f t="shared" si="2"/>
        <v>36.05030555555561</v>
      </c>
      <c r="N10" s="210">
        <v>0</v>
      </c>
      <c r="O10" s="66">
        <v>0</v>
      </c>
      <c r="P10" s="211">
        <f t="shared" si="3"/>
        <v>0</v>
      </c>
      <c r="Q10" s="210">
        <v>0</v>
      </c>
      <c r="R10" s="66">
        <v>0</v>
      </c>
      <c r="S10" s="211">
        <f t="shared" si="4"/>
        <v>0</v>
      </c>
      <c r="T10" s="210">
        <v>248.51250000000002</v>
      </c>
      <c r="U10" s="66">
        <v>209.43749999999997</v>
      </c>
      <c r="V10" s="209">
        <f t="shared" si="5"/>
        <v>39.075000000000045</v>
      </c>
      <c r="W10" s="210">
        <v>0</v>
      </c>
      <c r="X10" s="66">
        <v>0</v>
      </c>
      <c r="Y10" s="209">
        <f t="shared" si="6"/>
        <v>0</v>
      </c>
      <c r="Z10" s="70">
        <v>248.51250000000002</v>
      </c>
      <c r="AA10" s="208">
        <v>8.7370262201645135E-2</v>
      </c>
      <c r="AB10" s="207">
        <f t="shared" si="7"/>
        <v>0.49820000000000003</v>
      </c>
      <c r="AC10" s="206">
        <v>209.43749999999997</v>
      </c>
      <c r="AD10" s="205">
        <v>7.3632551006054064E-2</v>
      </c>
      <c r="AE10" s="204">
        <f t="shared" si="8"/>
        <v>0.49820000000000003</v>
      </c>
      <c r="AF10" s="203">
        <f t="shared" si="9"/>
        <v>39.075000000000045</v>
      </c>
    </row>
    <row r="11" spans="1:33" ht="15" x14ac:dyDescent="0.2">
      <c r="A11" s="405"/>
      <c r="B11" s="217" t="s">
        <v>17</v>
      </c>
      <c r="C11" s="215">
        <f t="shared" si="0"/>
        <v>0.59</v>
      </c>
      <c r="D11" s="210">
        <v>293.27125800000005</v>
      </c>
      <c r="E11" s="214">
        <v>0.1031062288925761</v>
      </c>
      <c r="F11" s="206">
        <v>293.27125800000005</v>
      </c>
      <c r="G11" s="213">
        <v>0.10310622912942834</v>
      </c>
      <c r="H11" s="212">
        <f t="shared" si="1"/>
        <v>0</v>
      </c>
      <c r="I11" s="210">
        <v>497.06992881355944</v>
      </c>
      <c r="J11" s="214">
        <v>0.17475632015690867</v>
      </c>
      <c r="K11" s="206">
        <v>497.06992881355944</v>
      </c>
      <c r="L11" s="213">
        <v>0.17475632055835313</v>
      </c>
      <c r="M11" s="212">
        <f t="shared" si="2"/>
        <v>0</v>
      </c>
      <c r="N11" s="210">
        <v>234.01500000000007</v>
      </c>
      <c r="O11" s="66">
        <v>93.942500000000024</v>
      </c>
      <c r="P11" s="211">
        <f t="shared" si="3"/>
        <v>140.07250000000005</v>
      </c>
      <c r="Q11" s="210">
        <v>150.67750000000001</v>
      </c>
      <c r="R11" s="66">
        <v>59.279999999999994</v>
      </c>
      <c r="S11" s="211">
        <f t="shared" si="4"/>
        <v>91.397500000000008</v>
      </c>
      <c r="T11" s="210">
        <v>0</v>
      </c>
      <c r="U11" s="66">
        <v>384.69250000000005</v>
      </c>
      <c r="V11" s="209">
        <f t="shared" si="5"/>
        <v>-384.69250000000005</v>
      </c>
      <c r="W11" s="210">
        <v>0</v>
      </c>
      <c r="X11" s="66">
        <v>0</v>
      </c>
      <c r="Y11" s="209">
        <f t="shared" si="6"/>
        <v>0</v>
      </c>
      <c r="Z11" s="70">
        <v>537.91500000000019</v>
      </c>
      <c r="AA11" s="208">
        <v>0.18911634059533405</v>
      </c>
      <c r="AB11" s="207">
        <f t="shared" si="7"/>
        <v>0.54519999999999991</v>
      </c>
      <c r="AC11" s="206">
        <v>537.91500000000008</v>
      </c>
      <c r="AD11" s="205">
        <v>0.18911634102976582</v>
      </c>
      <c r="AE11" s="204">
        <f t="shared" si="8"/>
        <v>0.54520000000000002</v>
      </c>
      <c r="AF11" s="203">
        <f t="shared" si="9"/>
        <v>0</v>
      </c>
    </row>
    <row r="12" spans="1:33" ht="15" x14ac:dyDescent="0.2">
      <c r="A12" s="405"/>
      <c r="B12" s="217" t="s">
        <v>16</v>
      </c>
      <c r="C12" s="215">
        <f t="shared" si="0"/>
        <v>0.59</v>
      </c>
      <c r="D12" s="210">
        <v>547.64249600000005</v>
      </c>
      <c r="E12" s="214">
        <v>0.19253626464778792</v>
      </c>
      <c r="F12" s="206">
        <v>583.09412600000019</v>
      </c>
      <c r="G12" s="213">
        <v>0.20500009775720934</v>
      </c>
      <c r="H12" s="212">
        <f t="shared" si="1"/>
        <v>-35.451630000000137</v>
      </c>
      <c r="I12" s="210">
        <v>928.20762033898325</v>
      </c>
      <c r="J12" s="214">
        <v>0.32633265194540328</v>
      </c>
      <c r="K12" s="206">
        <v>988.29512881355959</v>
      </c>
      <c r="L12" s="213">
        <v>0.34745779280882938</v>
      </c>
      <c r="M12" s="212">
        <f t="shared" si="2"/>
        <v>-60.087508474576339</v>
      </c>
      <c r="N12" s="210">
        <v>745.41000000000008</v>
      </c>
      <c r="O12" s="66">
        <v>63.099999999999909</v>
      </c>
      <c r="P12" s="211">
        <f t="shared" si="3"/>
        <v>682.31000000000017</v>
      </c>
      <c r="Q12" s="210">
        <v>259.07</v>
      </c>
      <c r="R12" s="66">
        <v>48.805</v>
      </c>
      <c r="S12" s="211">
        <f t="shared" si="4"/>
        <v>210.26499999999999</v>
      </c>
      <c r="T12" s="210">
        <v>0</v>
      </c>
      <c r="U12" s="66">
        <v>122.46750000000003</v>
      </c>
      <c r="V12" s="209">
        <f t="shared" si="5"/>
        <v>-122.46750000000003</v>
      </c>
      <c r="W12" s="210">
        <v>0</v>
      </c>
      <c r="X12" s="66">
        <v>835.13250000000028</v>
      </c>
      <c r="Y12" s="209">
        <f t="shared" si="6"/>
        <v>-835.13250000000028</v>
      </c>
      <c r="Z12" s="70">
        <v>1004.48</v>
      </c>
      <c r="AA12" s="208">
        <v>0.35314795423291984</v>
      </c>
      <c r="AB12" s="207">
        <f t="shared" si="7"/>
        <v>0.54520000000000002</v>
      </c>
      <c r="AC12" s="206">
        <v>1069.5050000000001</v>
      </c>
      <c r="AD12" s="205">
        <v>0.37600898341381017</v>
      </c>
      <c r="AE12" s="204">
        <f t="shared" si="8"/>
        <v>0.54520000000000013</v>
      </c>
      <c r="AF12" s="203">
        <f t="shared" si="9"/>
        <v>-65.025000000000091</v>
      </c>
    </row>
    <row r="13" spans="1:33" ht="15" x14ac:dyDescent="0.2">
      <c r="A13" s="405"/>
      <c r="B13" s="217" t="s">
        <v>15</v>
      </c>
      <c r="C13" s="215">
        <f t="shared" si="0"/>
        <v>0.64</v>
      </c>
      <c r="D13" s="210">
        <v>647.42264999999998</v>
      </c>
      <c r="E13" s="214">
        <v>0.22761626351102629</v>
      </c>
      <c r="F13" s="206">
        <v>526.53094199999998</v>
      </c>
      <c r="G13" s="213">
        <v>0.18511401464914687</v>
      </c>
      <c r="H13" s="212">
        <f t="shared" si="1"/>
        <v>120.89170799999999</v>
      </c>
      <c r="I13" s="210">
        <v>1011.597890625</v>
      </c>
      <c r="J13" s="214">
        <v>0.35565041173597856</v>
      </c>
      <c r="K13" s="206">
        <v>822.70459687499999</v>
      </c>
      <c r="L13" s="213">
        <v>0.28924064788929199</v>
      </c>
      <c r="M13" s="212">
        <f t="shared" si="2"/>
        <v>188.89329375</v>
      </c>
      <c r="N13" s="210">
        <v>0</v>
      </c>
      <c r="O13" s="66">
        <v>0</v>
      </c>
      <c r="P13" s="211">
        <f t="shared" si="3"/>
        <v>0</v>
      </c>
      <c r="Q13" s="210">
        <v>0</v>
      </c>
      <c r="R13" s="66">
        <v>0</v>
      </c>
      <c r="S13" s="211">
        <f t="shared" si="4"/>
        <v>0</v>
      </c>
      <c r="T13" s="210">
        <v>324.0590000000002</v>
      </c>
      <c r="U13" s="66">
        <v>444.55499999999995</v>
      </c>
      <c r="V13" s="209">
        <f t="shared" si="5"/>
        <v>-120.49599999999975</v>
      </c>
      <c r="W13" s="210">
        <v>769.1909999999998</v>
      </c>
      <c r="X13" s="66">
        <v>444.55499999999995</v>
      </c>
      <c r="Y13" s="209">
        <f t="shared" si="6"/>
        <v>324.63599999999985</v>
      </c>
      <c r="Z13" s="70">
        <v>1093.25</v>
      </c>
      <c r="AA13" s="208">
        <v>0.38435708124117912</v>
      </c>
      <c r="AB13" s="207">
        <f t="shared" si="7"/>
        <v>0.59219999999999995</v>
      </c>
      <c r="AC13" s="206">
        <v>889.1099999999999</v>
      </c>
      <c r="AD13" s="205">
        <v>0.31258698860038309</v>
      </c>
      <c r="AE13" s="204">
        <f t="shared" si="8"/>
        <v>0.59220000000000006</v>
      </c>
      <c r="AF13" s="203">
        <f t="shared" si="9"/>
        <v>204.1400000000001</v>
      </c>
    </row>
    <row r="14" spans="1:33" ht="15" x14ac:dyDescent="0.2">
      <c r="A14" s="405"/>
      <c r="B14" s="262" t="s">
        <v>14</v>
      </c>
      <c r="C14" s="186">
        <f t="shared" si="0"/>
        <v>0.6399999999999999</v>
      </c>
      <c r="D14" s="181">
        <v>272.44160999999997</v>
      </c>
      <c r="E14" s="185">
        <v>9.578308898078905E-2</v>
      </c>
      <c r="F14" s="177">
        <v>290.14839000000001</v>
      </c>
      <c r="G14" s="184">
        <v>0.10200831334407386</v>
      </c>
      <c r="H14" s="183">
        <f t="shared" si="1"/>
        <v>-17.706780000000037</v>
      </c>
      <c r="I14" s="181">
        <v>425.690015625</v>
      </c>
      <c r="J14" s="185">
        <v>0.14966107653248292</v>
      </c>
      <c r="K14" s="177">
        <v>453.356859375</v>
      </c>
      <c r="L14" s="184">
        <v>0.15938798960011541</v>
      </c>
      <c r="M14" s="183">
        <f t="shared" si="2"/>
        <v>-27.666843749999998</v>
      </c>
      <c r="N14" s="181">
        <v>0</v>
      </c>
      <c r="O14" s="43">
        <v>0</v>
      </c>
      <c r="P14" s="182">
        <f t="shared" si="3"/>
        <v>0</v>
      </c>
      <c r="Q14" s="181">
        <v>0</v>
      </c>
      <c r="R14" s="43">
        <v>0</v>
      </c>
      <c r="S14" s="182">
        <f t="shared" si="4"/>
        <v>0</v>
      </c>
      <c r="T14" s="181">
        <v>279.72038871973189</v>
      </c>
      <c r="U14" s="43">
        <v>326.16500000000002</v>
      </c>
      <c r="V14" s="180">
        <f t="shared" si="5"/>
        <v>-46.444611280268134</v>
      </c>
      <c r="W14" s="181">
        <v>180.3296112802681</v>
      </c>
      <c r="X14" s="43">
        <v>163.785</v>
      </c>
      <c r="Y14" s="180">
        <f t="shared" si="6"/>
        <v>16.5446112802681</v>
      </c>
      <c r="Z14" s="47">
        <v>460.04999999999995</v>
      </c>
      <c r="AA14" s="179">
        <v>0.16174111614452727</v>
      </c>
      <c r="AB14" s="178">
        <f t="shared" si="7"/>
        <v>0.59219999999999995</v>
      </c>
      <c r="AC14" s="177">
        <v>489.95000000000005</v>
      </c>
      <c r="AD14" s="176">
        <v>0.1722531464776661</v>
      </c>
      <c r="AE14" s="175">
        <f t="shared" si="8"/>
        <v>0.59219999999999995</v>
      </c>
      <c r="AF14" s="174">
        <f t="shared" si="9"/>
        <v>-29.900000000000091</v>
      </c>
    </row>
    <row r="15" spans="1:33" ht="15" x14ac:dyDescent="0.2">
      <c r="A15" s="405"/>
      <c r="B15" s="202" t="s">
        <v>13</v>
      </c>
      <c r="C15" s="158">
        <f t="shared" si="0"/>
        <v>0.59</v>
      </c>
      <c r="D15" s="153">
        <v>21.922491999999998</v>
      </c>
      <c r="E15" s="157">
        <v>7.7073542544277146E-3</v>
      </c>
      <c r="F15" s="149">
        <v>0</v>
      </c>
      <c r="G15" s="156">
        <v>0</v>
      </c>
      <c r="H15" s="155">
        <f t="shared" si="1"/>
        <v>21.922491999999998</v>
      </c>
      <c r="I15" s="153">
        <v>37.156766101694913</v>
      </c>
      <c r="J15" s="157">
        <v>1.3063312295640195E-2</v>
      </c>
      <c r="K15" s="149">
        <v>0</v>
      </c>
      <c r="L15" s="156">
        <v>0</v>
      </c>
      <c r="M15" s="155">
        <f t="shared" si="2"/>
        <v>37.156766101694913</v>
      </c>
      <c r="N15" s="153">
        <v>0</v>
      </c>
      <c r="O15" s="21">
        <v>0</v>
      </c>
      <c r="P15" s="154">
        <f t="shared" si="3"/>
        <v>0</v>
      </c>
      <c r="Q15" s="153">
        <v>1.0875000000000001</v>
      </c>
      <c r="R15" s="21">
        <v>0</v>
      </c>
      <c r="S15" s="154">
        <f t="shared" si="4"/>
        <v>1.0875000000000001</v>
      </c>
      <c r="T15" s="153">
        <v>39.122500000000002</v>
      </c>
      <c r="U15" s="21">
        <v>0</v>
      </c>
      <c r="V15" s="152">
        <f t="shared" si="5"/>
        <v>39.122500000000002</v>
      </c>
      <c r="W15" s="153">
        <v>0</v>
      </c>
      <c r="X15" s="21">
        <v>0</v>
      </c>
      <c r="Y15" s="152">
        <f t="shared" si="6"/>
        <v>0</v>
      </c>
      <c r="Z15" s="25">
        <v>40.21</v>
      </c>
      <c r="AA15" s="151">
        <v>1.4136746614871085E-2</v>
      </c>
      <c r="AB15" s="150">
        <f t="shared" si="7"/>
        <v>0.54519999999999991</v>
      </c>
      <c r="AC15" s="149">
        <v>0</v>
      </c>
      <c r="AD15" s="148">
        <v>0</v>
      </c>
      <c r="AE15" s="147">
        <f t="shared" si="8"/>
        <v>1</v>
      </c>
      <c r="AF15" s="146">
        <f t="shared" si="9"/>
        <v>40.21</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195">
        <v>0</v>
      </c>
      <c r="X16" s="54">
        <v>0</v>
      </c>
      <c r="Y16" s="194">
        <f t="shared" si="6"/>
        <v>0</v>
      </c>
      <c r="Z16" s="58">
        <v>0</v>
      </c>
      <c r="AA16" s="193">
        <v>0</v>
      </c>
      <c r="AB16" s="192">
        <f t="shared" si="7"/>
        <v>1</v>
      </c>
      <c r="AC16" s="191">
        <v>0</v>
      </c>
      <c r="AD16" s="190">
        <v>0</v>
      </c>
      <c r="AE16" s="189">
        <f t="shared" si="8"/>
        <v>1</v>
      </c>
      <c r="AF16" s="188">
        <f t="shared" si="9"/>
        <v>0</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0.60898749150215203</v>
      </c>
      <c r="D18" s="167">
        <f>SUM(D6:D17)</f>
        <v>1912.2874020000002</v>
      </c>
      <c r="E18" s="171">
        <v>0.67230844210107243</v>
      </c>
      <c r="F18" s="163">
        <f>SUM(F6:F17)</f>
        <v>1806.6137300000003</v>
      </c>
      <c r="G18" s="170">
        <v>0.63515644343760125</v>
      </c>
      <c r="H18" s="169">
        <f>SUM(H6:H17)</f>
        <v>105.67367199999984</v>
      </c>
      <c r="I18" s="167">
        <f>SUM(I6:I17)</f>
        <v>3140.1094910555194</v>
      </c>
      <c r="J18" s="171">
        <v>1.1039774239742273</v>
      </c>
      <c r="K18" s="163">
        <f>SUM(K6:K17)</f>
        <v>2972.3967144113071</v>
      </c>
      <c r="L18" s="170">
        <v>1.0450141578471768</v>
      </c>
      <c r="M18" s="169">
        <f t="shared" ref="M18:Z18" si="10">SUM(M6:M17)</f>
        <v>167.71277664421262</v>
      </c>
      <c r="N18" s="167">
        <f t="shared" si="10"/>
        <v>979.42500000000018</v>
      </c>
      <c r="O18" s="32">
        <f t="shared" si="10"/>
        <v>157.04249999999993</v>
      </c>
      <c r="P18" s="168">
        <f t="shared" si="10"/>
        <v>822.38250000000016</v>
      </c>
      <c r="Q18" s="167">
        <f t="shared" si="10"/>
        <v>410.83499999999998</v>
      </c>
      <c r="R18" s="32">
        <f t="shared" si="10"/>
        <v>115.97</v>
      </c>
      <c r="S18" s="168">
        <f t="shared" si="10"/>
        <v>294.86499999999995</v>
      </c>
      <c r="T18" s="167">
        <f t="shared" si="10"/>
        <v>895.43188871973211</v>
      </c>
      <c r="U18" s="32">
        <f t="shared" si="10"/>
        <v>1498.6799999999998</v>
      </c>
      <c r="V18" s="166">
        <f t="shared" si="10"/>
        <v>-603.24811128026795</v>
      </c>
      <c r="W18" s="167">
        <f t="shared" si="10"/>
        <v>957.55561128026784</v>
      </c>
      <c r="X18" s="32">
        <f t="shared" si="10"/>
        <v>1443.4725000000003</v>
      </c>
      <c r="Y18" s="166">
        <f t="shared" si="10"/>
        <v>-485.91688871973236</v>
      </c>
      <c r="Z18" s="36">
        <f t="shared" si="10"/>
        <v>3396.4700000000003</v>
      </c>
      <c r="AA18" s="165">
        <v>1.194106833499408</v>
      </c>
      <c r="AB18" s="164">
        <f t="shared" si="7"/>
        <v>0.56302202050952899</v>
      </c>
      <c r="AC18" s="163">
        <f>SUM(AC6:AC17)</f>
        <v>3215.165</v>
      </c>
      <c r="AD18" s="162">
        <v>1.1303649100823865</v>
      </c>
      <c r="AE18" s="161">
        <f t="shared" si="8"/>
        <v>0.56190389295728227</v>
      </c>
      <c r="AF18" s="160">
        <f>SUM(AF6:AF17)</f>
        <v>181.30499999999998</v>
      </c>
    </row>
    <row r="19" spans="1:32" ht="15" x14ac:dyDescent="0.2">
      <c r="A19" s="405"/>
      <c r="B19" s="159" t="s">
        <v>9</v>
      </c>
      <c r="C19" s="158">
        <f t="shared" si="0"/>
        <v>0.60921486002598735</v>
      </c>
      <c r="D19" s="153">
        <f>SUM(D9:D14)</f>
        <v>1890.3649100000002</v>
      </c>
      <c r="E19" s="157">
        <v>0.66460108784664473</v>
      </c>
      <c r="F19" s="149">
        <f>SUM(F9:F14)</f>
        <v>1806.6137300000003</v>
      </c>
      <c r="G19" s="156">
        <v>0.63515644343760125</v>
      </c>
      <c r="H19" s="155">
        <f>SUM(H9:H14)</f>
        <v>83.751179999999835</v>
      </c>
      <c r="I19" s="153">
        <f>SUM(I9:I14)</f>
        <v>3102.9527249538246</v>
      </c>
      <c r="J19" s="157">
        <v>1.0909141116785872</v>
      </c>
      <c r="K19" s="149">
        <f>SUM(K9:K14)</f>
        <v>2972.3967144113071</v>
      </c>
      <c r="L19" s="156">
        <v>1.0450141578471768</v>
      </c>
      <c r="M19" s="155">
        <f t="shared" ref="M19:Z19" si="11">SUM(M9:M14)</f>
        <v>130.55601054251773</v>
      </c>
      <c r="N19" s="153">
        <f t="shared" si="11"/>
        <v>979.42500000000018</v>
      </c>
      <c r="O19" s="21">
        <f t="shared" si="11"/>
        <v>157.04249999999993</v>
      </c>
      <c r="P19" s="154">
        <f t="shared" si="11"/>
        <v>822.38250000000016</v>
      </c>
      <c r="Q19" s="153">
        <f t="shared" si="11"/>
        <v>409.7475</v>
      </c>
      <c r="R19" s="21">
        <f t="shared" si="11"/>
        <v>115.97</v>
      </c>
      <c r="S19" s="154">
        <f t="shared" si="11"/>
        <v>293.77749999999997</v>
      </c>
      <c r="T19" s="153">
        <f t="shared" si="11"/>
        <v>856.30938871973206</v>
      </c>
      <c r="U19" s="21">
        <f t="shared" si="11"/>
        <v>1498.6799999999998</v>
      </c>
      <c r="V19" s="152">
        <f t="shared" si="11"/>
        <v>-642.37061128026789</v>
      </c>
      <c r="W19" s="153">
        <f t="shared" si="11"/>
        <v>957.55561128026784</v>
      </c>
      <c r="X19" s="21">
        <f t="shared" si="11"/>
        <v>1443.4725000000003</v>
      </c>
      <c r="Y19" s="152">
        <f t="shared" si="11"/>
        <v>-485.91688871973236</v>
      </c>
      <c r="Z19" s="25">
        <f t="shared" si="11"/>
        <v>3356.26</v>
      </c>
      <c r="AA19" s="151">
        <v>1.1799700868845369</v>
      </c>
      <c r="AB19" s="150">
        <f t="shared" si="7"/>
        <v>0.56323553896301248</v>
      </c>
      <c r="AC19" s="149">
        <f>SUM(AC9:AC14)</f>
        <v>3215.165</v>
      </c>
      <c r="AD19" s="148">
        <v>1.1303649100823865</v>
      </c>
      <c r="AE19" s="147">
        <f t="shared" si="8"/>
        <v>0.56190389295728227</v>
      </c>
      <c r="AF19" s="146">
        <f>SUM(AF9:AF14)</f>
        <v>141.09499999999997</v>
      </c>
    </row>
    <row r="20" spans="1:32" ht="15.75" thickBot="1" x14ac:dyDescent="0.25">
      <c r="A20" s="406"/>
      <c r="B20" s="261" t="s">
        <v>8</v>
      </c>
      <c r="C20" s="260">
        <f t="shared" si="0"/>
        <v>0.59</v>
      </c>
      <c r="D20" s="255">
        <f>SUM(D6:D8,D15:D17)</f>
        <v>21.922491999999998</v>
      </c>
      <c r="E20" s="259">
        <v>7.7073542544277146E-3</v>
      </c>
      <c r="F20" s="249">
        <f>SUM(F6:F8,F15:F17)</f>
        <v>0</v>
      </c>
      <c r="G20" s="258">
        <v>0</v>
      </c>
      <c r="H20" s="257">
        <f>SUM(H6:H8,H15:H17)</f>
        <v>21.922491999999998</v>
      </c>
      <c r="I20" s="255">
        <f>SUM(I6:I8,I15:I17)</f>
        <v>37.156766101694913</v>
      </c>
      <c r="J20" s="259">
        <v>1.3063312295640195E-2</v>
      </c>
      <c r="K20" s="249">
        <f>SUM(K6:K8,K15:K17)</f>
        <v>0</v>
      </c>
      <c r="L20" s="258">
        <v>0</v>
      </c>
      <c r="M20" s="257">
        <f t="shared" ref="M20:Z20" si="12">SUM(M6:M8,M15:M17)</f>
        <v>37.156766101694913</v>
      </c>
      <c r="N20" s="255">
        <f t="shared" si="12"/>
        <v>0</v>
      </c>
      <c r="O20" s="254">
        <f t="shared" si="12"/>
        <v>0</v>
      </c>
      <c r="P20" s="256">
        <f t="shared" si="12"/>
        <v>0</v>
      </c>
      <c r="Q20" s="255">
        <f t="shared" si="12"/>
        <v>1.0875000000000001</v>
      </c>
      <c r="R20" s="254">
        <f t="shared" si="12"/>
        <v>0</v>
      </c>
      <c r="S20" s="256">
        <f t="shared" si="12"/>
        <v>1.0875000000000001</v>
      </c>
      <c r="T20" s="255">
        <f t="shared" si="12"/>
        <v>39.122500000000002</v>
      </c>
      <c r="U20" s="254">
        <f t="shared" si="12"/>
        <v>0</v>
      </c>
      <c r="V20" s="253">
        <f t="shared" si="12"/>
        <v>39.122500000000002</v>
      </c>
      <c r="W20" s="255">
        <f t="shared" si="12"/>
        <v>0</v>
      </c>
      <c r="X20" s="254">
        <f t="shared" si="12"/>
        <v>0</v>
      </c>
      <c r="Y20" s="253">
        <f t="shared" si="12"/>
        <v>0</v>
      </c>
      <c r="Z20" s="252">
        <f t="shared" si="12"/>
        <v>40.21</v>
      </c>
      <c r="AA20" s="251">
        <v>1.4136746614871085E-2</v>
      </c>
      <c r="AB20" s="250">
        <f t="shared" si="7"/>
        <v>0.54519999999999991</v>
      </c>
      <c r="AC20" s="249">
        <f>SUM(AC6:AC8,AC15:AC17)</f>
        <v>0</v>
      </c>
      <c r="AD20" s="248">
        <v>0</v>
      </c>
      <c r="AE20" s="247">
        <f t="shared" si="8"/>
        <v>1</v>
      </c>
      <c r="AF20" s="246">
        <f>SUM(AF6:AF8,AF15:AF17)</f>
        <v>40.21</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1</v>
      </c>
      <c r="D23" s="225">
        <v>0</v>
      </c>
      <c r="E23" s="229">
        <v>0</v>
      </c>
      <c r="F23" s="221">
        <v>0</v>
      </c>
      <c r="G23" s="228">
        <v>0</v>
      </c>
      <c r="H23" s="227">
        <f t="shared" si="13"/>
        <v>0</v>
      </c>
      <c r="I23" s="225">
        <v>0</v>
      </c>
      <c r="J23" s="229">
        <v>0</v>
      </c>
      <c r="K23" s="221">
        <v>0</v>
      </c>
      <c r="L23" s="228">
        <v>0</v>
      </c>
      <c r="M23" s="227">
        <f t="shared" si="14"/>
        <v>0</v>
      </c>
      <c r="N23" s="225">
        <v>0</v>
      </c>
      <c r="O23" s="77">
        <v>0</v>
      </c>
      <c r="P23" s="226">
        <f t="shared" si="15"/>
        <v>0</v>
      </c>
      <c r="Q23" s="225">
        <v>0</v>
      </c>
      <c r="R23" s="77">
        <v>0</v>
      </c>
      <c r="S23" s="226">
        <f t="shared" si="16"/>
        <v>0</v>
      </c>
      <c r="T23" s="225">
        <v>0</v>
      </c>
      <c r="U23" s="77">
        <v>0</v>
      </c>
      <c r="V23" s="224">
        <f t="shared" si="17"/>
        <v>0</v>
      </c>
      <c r="W23" s="225">
        <v>0</v>
      </c>
      <c r="X23" s="77">
        <v>0</v>
      </c>
      <c r="Y23" s="224">
        <f t="shared" si="18"/>
        <v>0</v>
      </c>
      <c r="Z23" s="81">
        <v>0</v>
      </c>
      <c r="AA23" s="223">
        <v>0</v>
      </c>
      <c r="AB23" s="222">
        <f t="shared" si="7"/>
        <v>1</v>
      </c>
      <c r="AC23" s="221">
        <v>0</v>
      </c>
      <c r="AD23" s="220">
        <v>0</v>
      </c>
      <c r="AE23" s="219">
        <f t="shared" si="8"/>
        <v>1</v>
      </c>
      <c r="AF23" s="218">
        <f t="shared" si="19"/>
        <v>0</v>
      </c>
    </row>
    <row r="24" spans="1:32" ht="15" x14ac:dyDescent="0.2">
      <c r="A24" s="405"/>
      <c r="B24" s="201" t="s">
        <v>19</v>
      </c>
      <c r="C24" s="200">
        <f t="shared" si="0"/>
        <v>0.52</v>
      </c>
      <c r="D24" s="195">
        <v>4.7684319999999998</v>
      </c>
      <c r="E24" s="199">
        <v>1.676451502965505E-3</v>
      </c>
      <c r="F24" s="191">
        <v>29.031665000000004</v>
      </c>
      <c r="G24" s="198">
        <v>1.0206746900164369E-2</v>
      </c>
      <c r="H24" s="197">
        <f t="shared" si="13"/>
        <v>-24.263233000000003</v>
      </c>
      <c r="I24" s="195">
        <v>9.1700615384615372</v>
      </c>
      <c r="J24" s="199">
        <v>3.223945198010586E-3</v>
      </c>
      <c r="K24" s="191">
        <v>55.830125000000002</v>
      </c>
      <c r="L24" s="198">
        <v>1.9628359423393017E-2</v>
      </c>
      <c r="M24" s="197">
        <f t="shared" si="14"/>
        <v>-46.660063461538464</v>
      </c>
      <c r="N24" s="195">
        <v>0</v>
      </c>
      <c r="O24" s="54">
        <v>0</v>
      </c>
      <c r="P24" s="196">
        <f t="shared" si="15"/>
        <v>0</v>
      </c>
      <c r="Q24" s="195">
        <v>0.41166666666666663</v>
      </c>
      <c r="R24" s="54">
        <v>0</v>
      </c>
      <c r="S24" s="196">
        <f t="shared" si="16"/>
        <v>0.41166666666666663</v>
      </c>
      <c r="T24" s="195">
        <v>8.1958333333333329</v>
      </c>
      <c r="U24" s="54">
        <v>60.558333333333344</v>
      </c>
      <c r="V24" s="194">
        <f t="shared" si="17"/>
        <v>-52.362500000000011</v>
      </c>
      <c r="W24" s="195">
        <v>0</v>
      </c>
      <c r="X24" s="54">
        <v>0</v>
      </c>
      <c r="Y24" s="194">
        <f t="shared" si="18"/>
        <v>0</v>
      </c>
      <c r="Z24" s="58">
        <v>9.9466666666666672</v>
      </c>
      <c r="AA24" s="193">
        <v>3.4969785209960475E-3</v>
      </c>
      <c r="AB24" s="192">
        <f t="shared" si="7"/>
        <v>0.47939999999999994</v>
      </c>
      <c r="AC24" s="191">
        <v>60.558333333333344</v>
      </c>
      <c r="AD24" s="190">
        <v>2.1290669378732519E-2</v>
      </c>
      <c r="AE24" s="189">
        <f t="shared" si="8"/>
        <v>0.47939999999999999</v>
      </c>
      <c r="AF24" s="188">
        <f t="shared" si="19"/>
        <v>-50.611666666666679</v>
      </c>
    </row>
    <row r="25" spans="1:32" ht="15" x14ac:dyDescent="0.2">
      <c r="A25" s="405"/>
      <c r="B25" s="217" t="s">
        <v>18</v>
      </c>
      <c r="C25" s="215">
        <f t="shared" si="0"/>
        <v>0.54000000000000015</v>
      </c>
      <c r="D25" s="210">
        <v>115.90456933333336</v>
      </c>
      <c r="E25" s="214">
        <v>4.0748906445438729E-2</v>
      </c>
      <c r="F25" s="206">
        <v>148.11818133333333</v>
      </c>
      <c r="G25" s="213">
        <v>5.2074339800420803E-2</v>
      </c>
      <c r="H25" s="212">
        <f t="shared" si="13"/>
        <v>-32.213611999999969</v>
      </c>
      <c r="I25" s="210">
        <v>214.63809135802467</v>
      </c>
      <c r="J25" s="214">
        <v>7.5460937861923552E-2</v>
      </c>
      <c r="K25" s="206">
        <v>274.29292839506172</v>
      </c>
      <c r="L25" s="213">
        <v>9.6433962593371864E-2</v>
      </c>
      <c r="M25" s="212">
        <f t="shared" si="14"/>
        <v>-59.654837037037055</v>
      </c>
      <c r="N25" s="210">
        <v>14.332500000000001</v>
      </c>
      <c r="O25" s="66">
        <v>0</v>
      </c>
      <c r="P25" s="211">
        <f t="shared" si="15"/>
        <v>14.332500000000001</v>
      </c>
      <c r="Q25" s="210">
        <v>20.955783252255276</v>
      </c>
      <c r="R25" s="66">
        <v>0</v>
      </c>
      <c r="S25" s="211">
        <f t="shared" si="16"/>
        <v>20.955783252255276</v>
      </c>
      <c r="T25" s="210">
        <v>175.19088341441139</v>
      </c>
      <c r="U25" s="66">
        <v>297.30666666666662</v>
      </c>
      <c r="V25" s="209">
        <f t="shared" si="17"/>
        <v>-122.11578325225523</v>
      </c>
      <c r="W25" s="210">
        <v>0</v>
      </c>
      <c r="X25" s="66">
        <v>0</v>
      </c>
      <c r="Y25" s="209">
        <f t="shared" si="18"/>
        <v>0</v>
      </c>
      <c r="Z25" s="70">
        <v>232.64666666666668</v>
      </c>
      <c r="AA25" s="208">
        <v>8.1792265045039586E-2</v>
      </c>
      <c r="AB25" s="207">
        <f t="shared" si="7"/>
        <v>0.49820000000000009</v>
      </c>
      <c r="AC25" s="206">
        <v>297.30666666666662</v>
      </c>
      <c r="AD25" s="205">
        <v>0.10452496949100923</v>
      </c>
      <c r="AE25" s="204">
        <f t="shared" si="8"/>
        <v>0.49820000000000003</v>
      </c>
      <c r="AF25" s="203">
        <f t="shared" si="19"/>
        <v>-64.65999999999994</v>
      </c>
    </row>
    <row r="26" spans="1:32" ht="15" x14ac:dyDescent="0.2">
      <c r="A26" s="405"/>
      <c r="B26" s="217" t="s">
        <v>17</v>
      </c>
      <c r="C26" s="215">
        <f t="shared" si="0"/>
        <v>0.58999999999999986</v>
      </c>
      <c r="D26" s="210">
        <v>252.78697766666673</v>
      </c>
      <c r="E26" s="214">
        <v>8.8873052743415656E-2</v>
      </c>
      <c r="F26" s="206">
        <v>283.63303066666668</v>
      </c>
      <c r="G26" s="213">
        <v>9.9717689513888555E-2</v>
      </c>
      <c r="H26" s="212">
        <f t="shared" si="13"/>
        <v>-30.846052999999955</v>
      </c>
      <c r="I26" s="210">
        <v>428.45250451977421</v>
      </c>
      <c r="J26" s="214">
        <v>0.15063229278545029</v>
      </c>
      <c r="K26" s="206">
        <v>480.73395028248586</v>
      </c>
      <c r="L26" s="213">
        <v>0.16901303307438736</v>
      </c>
      <c r="M26" s="212">
        <f t="shared" si="14"/>
        <v>-52.281445762711655</v>
      </c>
      <c r="N26" s="210">
        <v>301.82166666666672</v>
      </c>
      <c r="O26" s="66">
        <v>131.31249999999991</v>
      </c>
      <c r="P26" s="211">
        <f t="shared" si="15"/>
        <v>170.5091666666668</v>
      </c>
      <c r="Q26" s="210">
        <v>161.83750000000003</v>
      </c>
      <c r="R26" s="66">
        <v>41.876666666666665</v>
      </c>
      <c r="S26" s="211">
        <f t="shared" si="16"/>
        <v>119.96083333333337</v>
      </c>
      <c r="T26" s="210">
        <v>0</v>
      </c>
      <c r="U26" s="66">
        <v>347.04750000000013</v>
      </c>
      <c r="V26" s="209">
        <f t="shared" si="17"/>
        <v>-347.04750000000013</v>
      </c>
      <c r="W26" s="210">
        <v>0</v>
      </c>
      <c r="X26" s="66">
        <v>0</v>
      </c>
      <c r="Y26" s="209">
        <f t="shared" si="18"/>
        <v>0</v>
      </c>
      <c r="Z26" s="70">
        <v>463.65916666666675</v>
      </c>
      <c r="AA26" s="208">
        <v>0.16301000136356503</v>
      </c>
      <c r="AB26" s="207">
        <f t="shared" si="7"/>
        <v>0.54520000000000002</v>
      </c>
      <c r="AC26" s="206">
        <v>520.23666666666668</v>
      </c>
      <c r="AD26" s="205">
        <v>0.18290111796384545</v>
      </c>
      <c r="AE26" s="204">
        <f t="shared" si="8"/>
        <v>0.54520000000000002</v>
      </c>
      <c r="AF26" s="203">
        <f t="shared" si="19"/>
        <v>-56.57749999999993</v>
      </c>
    </row>
    <row r="27" spans="1:32" ht="15" x14ac:dyDescent="0.2">
      <c r="A27" s="405"/>
      <c r="B27" s="217" t="s">
        <v>16</v>
      </c>
      <c r="C27" s="215">
        <f t="shared" si="0"/>
        <v>0.59000000000000019</v>
      </c>
      <c r="D27" s="210">
        <v>537.7407553333336</v>
      </c>
      <c r="E27" s="214">
        <v>0.1890550808912391</v>
      </c>
      <c r="F27" s="206">
        <v>621.01687499999991</v>
      </c>
      <c r="G27" s="213">
        <v>0.21833270891821091</v>
      </c>
      <c r="H27" s="212">
        <f t="shared" si="13"/>
        <v>-83.276119666666318</v>
      </c>
      <c r="I27" s="210">
        <v>911.42500903954817</v>
      </c>
      <c r="J27" s="214">
        <v>0.32043234049362546</v>
      </c>
      <c r="K27" s="206">
        <v>1052.5709745762713</v>
      </c>
      <c r="L27" s="213">
        <v>0.37005543884442538</v>
      </c>
      <c r="M27" s="212">
        <f t="shared" si="14"/>
        <v>-141.14596553672311</v>
      </c>
      <c r="N27" s="210">
        <v>652.65083333333348</v>
      </c>
      <c r="O27" s="66">
        <v>144.21416666666656</v>
      </c>
      <c r="P27" s="211">
        <f t="shared" si="15"/>
        <v>508.43666666666695</v>
      </c>
      <c r="Q27" s="210">
        <v>188.59833333333333</v>
      </c>
      <c r="R27" s="66">
        <v>42.56583333333333</v>
      </c>
      <c r="S27" s="211">
        <f t="shared" si="16"/>
        <v>146.0325</v>
      </c>
      <c r="T27" s="210">
        <v>0</v>
      </c>
      <c r="U27" s="66">
        <v>619.56916666666655</v>
      </c>
      <c r="V27" s="209">
        <f t="shared" si="17"/>
        <v>-619.56916666666655</v>
      </c>
      <c r="W27" s="210">
        <v>145.0691666666666</v>
      </c>
      <c r="X27" s="66">
        <v>332.71333333333342</v>
      </c>
      <c r="Y27" s="209">
        <f t="shared" si="18"/>
        <v>-187.64416666666682</v>
      </c>
      <c r="Z27" s="70">
        <v>986.31833333333338</v>
      </c>
      <c r="AA27" s="208">
        <v>0.34676280427593364</v>
      </c>
      <c r="AB27" s="207">
        <f t="shared" si="7"/>
        <v>0.54520000000000024</v>
      </c>
      <c r="AC27" s="206">
        <v>1139.0624999999998</v>
      </c>
      <c r="AD27" s="205">
        <v>0.40046351599084906</v>
      </c>
      <c r="AE27" s="204">
        <f t="shared" si="8"/>
        <v>0.54520000000000002</v>
      </c>
      <c r="AF27" s="203">
        <f t="shared" si="19"/>
        <v>-152.74416666666639</v>
      </c>
    </row>
    <row r="28" spans="1:32" ht="15" x14ac:dyDescent="0.2">
      <c r="A28" s="405"/>
      <c r="B28" s="217" t="s">
        <v>15</v>
      </c>
      <c r="C28" s="215">
        <f t="shared" si="0"/>
        <v>0.6399999999999999</v>
      </c>
      <c r="D28" s="210">
        <v>560.81438700000001</v>
      </c>
      <c r="E28" s="214">
        <v>0.1971671446653383</v>
      </c>
      <c r="F28" s="206">
        <v>575.95299299999999</v>
      </c>
      <c r="G28" s="213">
        <v>0.20248946885902477</v>
      </c>
      <c r="H28" s="212">
        <f t="shared" si="13"/>
        <v>-15.138605999999982</v>
      </c>
      <c r="I28" s="210">
        <v>876.27247968750009</v>
      </c>
      <c r="J28" s="214">
        <v>0.30807366353959109</v>
      </c>
      <c r="K28" s="206">
        <v>899.92655156249987</v>
      </c>
      <c r="L28" s="213">
        <v>0.3163897950922262</v>
      </c>
      <c r="M28" s="212">
        <f t="shared" si="14"/>
        <v>-23.654071874999772</v>
      </c>
      <c r="N28" s="210">
        <v>0</v>
      </c>
      <c r="O28" s="66">
        <v>0</v>
      </c>
      <c r="P28" s="211">
        <f t="shared" si="15"/>
        <v>0</v>
      </c>
      <c r="Q28" s="210">
        <v>15.982529417163212</v>
      </c>
      <c r="R28" s="66">
        <v>0</v>
      </c>
      <c r="S28" s="211">
        <f t="shared" si="16"/>
        <v>15.982529417163212</v>
      </c>
      <c r="T28" s="210">
        <v>223.89583333333334</v>
      </c>
      <c r="U28" s="66">
        <v>660.68341077645948</v>
      </c>
      <c r="V28" s="209">
        <f t="shared" si="17"/>
        <v>-436.78757744312611</v>
      </c>
      <c r="W28" s="210">
        <v>707.12330391617013</v>
      </c>
      <c r="X28" s="66">
        <v>311.8815892235404</v>
      </c>
      <c r="Y28" s="209">
        <f t="shared" si="18"/>
        <v>395.24171469262973</v>
      </c>
      <c r="Z28" s="70">
        <v>947.00166666666667</v>
      </c>
      <c r="AA28" s="208">
        <v>0.33294012945852464</v>
      </c>
      <c r="AB28" s="207">
        <f t="shared" si="7"/>
        <v>0.59220000000000006</v>
      </c>
      <c r="AC28" s="206">
        <v>972.56499999999983</v>
      </c>
      <c r="AD28" s="205">
        <v>0.34192750567211205</v>
      </c>
      <c r="AE28" s="204">
        <f t="shared" si="8"/>
        <v>0.59220000000000006</v>
      </c>
      <c r="AF28" s="203">
        <f t="shared" si="19"/>
        <v>-25.563333333333162</v>
      </c>
    </row>
    <row r="29" spans="1:32" ht="15" x14ac:dyDescent="0.2">
      <c r="A29" s="405"/>
      <c r="B29" s="216" t="s">
        <v>14</v>
      </c>
      <c r="C29" s="215">
        <f t="shared" si="0"/>
        <v>0.64000000000000012</v>
      </c>
      <c r="D29" s="210">
        <v>215.65061699999998</v>
      </c>
      <c r="E29" s="214">
        <v>7.5816914445899289E-2</v>
      </c>
      <c r="F29" s="206">
        <v>203.14039199999999</v>
      </c>
      <c r="G29" s="213">
        <v>7.1418658431894086E-2</v>
      </c>
      <c r="H29" s="212">
        <f t="shared" si="13"/>
        <v>12.510224999999991</v>
      </c>
      <c r="I29" s="210">
        <v>336.95408906249992</v>
      </c>
      <c r="J29" s="214">
        <v>0.11846392882171762</v>
      </c>
      <c r="K29" s="206">
        <v>317.40686249999999</v>
      </c>
      <c r="L29" s="213">
        <v>0.11159165379983452</v>
      </c>
      <c r="M29" s="212">
        <f t="shared" si="14"/>
        <v>19.54722656249993</v>
      </c>
      <c r="N29" s="210">
        <v>2.3684757858670005E-15</v>
      </c>
      <c r="O29" s="66">
        <v>0</v>
      </c>
      <c r="P29" s="211">
        <f t="shared" si="15"/>
        <v>2.3684757858670005E-15</v>
      </c>
      <c r="Q29" s="210">
        <v>17.810336832391201</v>
      </c>
      <c r="R29" s="66">
        <v>0</v>
      </c>
      <c r="S29" s="211">
        <f t="shared" si="16"/>
        <v>17.810336832391201</v>
      </c>
      <c r="T29" s="210">
        <v>149.15898966258052</v>
      </c>
      <c r="U29" s="66">
        <v>293.91499999999996</v>
      </c>
      <c r="V29" s="209">
        <f t="shared" si="17"/>
        <v>-144.75601033741944</v>
      </c>
      <c r="W29" s="210">
        <v>197.1823401716949</v>
      </c>
      <c r="X29" s="66">
        <v>49.111666666666657</v>
      </c>
      <c r="Y29" s="209">
        <f t="shared" si="18"/>
        <v>148.07067350502825</v>
      </c>
      <c r="Z29" s="70">
        <v>364.15166666666664</v>
      </c>
      <c r="AA29" s="208">
        <v>0.12802586025987722</v>
      </c>
      <c r="AB29" s="207">
        <f t="shared" si="7"/>
        <v>0.59219999999999995</v>
      </c>
      <c r="AC29" s="206">
        <v>343.02666666666664</v>
      </c>
      <c r="AD29" s="205">
        <v>0.12059888286371848</v>
      </c>
      <c r="AE29" s="204">
        <f t="shared" si="8"/>
        <v>0.59220000000000006</v>
      </c>
      <c r="AF29" s="203">
        <f t="shared" si="19"/>
        <v>21.125</v>
      </c>
    </row>
    <row r="30" spans="1:32" ht="15" x14ac:dyDescent="0.2">
      <c r="A30" s="405"/>
      <c r="B30" s="202" t="s">
        <v>13</v>
      </c>
      <c r="C30" s="158">
        <f t="shared" si="0"/>
        <v>0.58999999999999986</v>
      </c>
      <c r="D30" s="153">
        <v>36.946386666666662</v>
      </c>
      <c r="E30" s="157">
        <v>1.2989348585966629E-2</v>
      </c>
      <c r="F30" s="149">
        <v>0</v>
      </c>
      <c r="G30" s="156">
        <v>0</v>
      </c>
      <c r="H30" s="155">
        <f t="shared" si="13"/>
        <v>36.946386666666662</v>
      </c>
      <c r="I30" s="153">
        <v>62.620994350282494</v>
      </c>
      <c r="J30" s="157">
        <v>2.2015845060960392E-2</v>
      </c>
      <c r="K30" s="149">
        <v>0</v>
      </c>
      <c r="L30" s="156">
        <v>0</v>
      </c>
      <c r="M30" s="155">
        <f t="shared" si="14"/>
        <v>62.620994350282494</v>
      </c>
      <c r="N30" s="153">
        <v>0</v>
      </c>
      <c r="O30" s="21">
        <v>0</v>
      </c>
      <c r="P30" s="154">
        <f t="shared" si="15"/>
        <v>0</v>
      </c>
      <c r="Q30" s="153">
        <v>0.72416666666666674</v>
      </c>
      <c r="R30" s="21">
        <v>0</v>
      </c>
      <c r="S30" s="154">
        <f t="shared" si="16"/>
        <v>0.72416666666666674</v>
      </c>
      <c r="T30" s="153">
        <v>65.230833333333337</v>
      </c>
      <c r="U30" s="21">
        <v>0</v>
      </c>
      <c r="V30" s="152">
        <f t="shared" si="17"/>
        <v>65.230833333333337</v>
      </c>
      <c r="W30" s="153">
        <v>1.8116666666666663</v>
      </c>
      <c r="X30" s="21">
        <v>0</v>
      </c>
      <c r="Y30" s="152">
        <f t="shared" si="18"/>
        <v>1.8116666666666663</v>
      </c>
      <c r="Z30" s="25">
        <v>67.766666666666666</v>
      </c>
      <c r="AA30" s="151">
        <v>2.3824924038823605E-2</v>
      </c>
      <c r="AB30" s="150">
        <f t="shared" si="7"/>
        <v>0.54519999999999991</v>
      </c>
      <c r="AC30" s="149">
        <v>0</v>
      </c>
      <c r="AD30" s="148">
        <v>0</v>
      </c>
      <c r="AE30" s="147">
        <f t="shared" si="8"/>
        <v>1</v>
      </c>
      <c r="AF30" s="146">
        <f t="shared" si="19"/>
        <v>67.766666666666666</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0</v>
      </c>
      <c r="R31" s="54">
        <v>0</v>
      </c>
      <c r="S31" s="196">
        <f t="shared" si="16"/>
        <v>0</v>
      </c>
      <c r="T31" s="195">
        <v>0</v>
      </c>
      <c r="U31" s="54">
        <v>0</v>
      </c>
      <c r="V31" s="194">
        <f t="shared" si="17"/>
        <v>0</v>
      </c>
      <c r="W31" s="195">
        <v>0</v>
      </c>
      <c r="X31" s="54">
        <v>0</v>
      </c>
      <c r="Y31" s="194">
        <f t="shared" si="18"/>
        <v>0</v>
      </c>
      <c r="Z31" s="58">
        <v>0</v>
      </c>
      <c r="AA31" s="193">
        <v>0</v>
      </c>
      <c r="AB31" s="192">
        <f t="shared" si="7"/>
        <v>1</v>
      </c>
      <c r="AC31" s="191">
        <v>0</v>
      </c>
      <c r="AD31" s="190">
        <v>0</v>
      </c>
      <c r="AE31" s="189">
        <f t="shared" si="8"/>
        <v>1</v>
      </c>
      <c r="AF31" s="188">
        <f t="shared" si="19"/>
        <v>0</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0.60735761323335946</v>
      </c>
      <c r="D33" s="167">
        <f>SUM(D21:D32)</f>
        <v>1724.6121250000006</v>
      </c>
      <c r="E33" s="171">
        <v>0.60632689928026329</v>
      </c>
      <c r="F33" s="163">
        <f>SUM(F21:F32)</f>
        <v>1860.8931369999998</v>
      </c>
      <c r="G33" s="170">
        <v>0.65423961242360351</v>
      </c>
      <c r="H33" s="169">
        <f>SUM(H21:H32)</f>
        <v>-136.28101199999958</v>
      </c>
      <c r="I33" s="167">
        <f>SUM(I21:I32)</f>
        <v>2839.5332295560911</v>
      </c>
      <c r="J33" s="171">
        <v>0.99830295376127909</v>
      </c>
      <c r="K33" s="163">
        <f>SUM(K21:K32)</f>
        <v>3080.7613923163185</v>
      </c>
      <c r="L33" s="170">
        <v>1.0831122428276383</v>
      </c>
      <c r="M33" s="169">
        <f t="shared" ref="M33:Z33" si="20">SUM(M21:M32)</f>
        <v>-241.22816276022763</v>
      </c>
      <c r="N33" s="167">
        <f t="shared" si="20"/>
        <v>968.80500000000018</v>
      </c>
      <c r="O33" s="32">
        <f t="shared" si="20"/>
        <v>275.52666666666647</v>
      </c>
      <c r="P33" s="168">
        <f t="shared" si="20"/>
        <v>693.27833333333376</v>
      </c>
      <c r="Q33" s="167">
        <f t="shared" si="20"/>
        <v>406.32031616847644</v>
      </c>
      <c r="R33" s="32">
        <f t="shared" si="20"/>
        <v>84.442499999999995</v>
      </c>
      <c r="S33" s="168">
        <f t="shared" si="20"/>
        <v>321.87781616847644</v>
      </c>
      <c r="T33" s="167">
        <f t="shared" si="20"/>
        <v>621.6723730769919</v>
      </c>
      <c r="U33" s="32">
        <f t="shared" si="20"/>
        <v>2279.0800774431259</v>
      </c>
      <c r="V33" s="166">
        <f t="shared" si="20"/>
        <v>-1657.4077043661341</v>
      </c>
      <c r="W33" s="167">
        <f t="shared" si="20"/>
        <v>1051.1864774211983</v>
      </c>
      <c r="X33" s="32">
        <f t="shared" si="20"/>
        <v>693.7065892235405</v>
      </c>
      <c r="Y33" s="166">
        <f t="shared" si="20"/>
        <v>357.47988819765783</v>
      </c>
      <c r="Z33" s="36">
        <f t="shared" si="20"/>
        <v>3071.4908333333337</v>
      </c>
      <c r="AA33" s="165">
        <v>1.0798529629627598</v>
      </c>
      <c r="AB33" s="164">
        <f t="shared" si="7"/>
        <v>0.5614902399459113</v>
      </c>
      <c r="AC33" s="163">
        <f>SUM(AC21:AC32)</f>
        <v>3332.7558333333327</v>
      </c>
      <c r="AD33" s="162">
        <v>1.1717066613602667</v>
      </c>
      <c r="AE33" s="161">
        <f t="shared" si="8"/>
        <v>0.55836467778042553</v>
      </c>
      <c r="AF33" s="160">
        <f>SUM(AF21:AF32)</f>
        <v>-261.26499999999942</v>
      </c>
    </row>
    <row r="34" spans="1:32" ht="15" x14ac:dyDescent="0.2">
      <c r="A34" s="405"/>
      <c r="B34" s="159" t="s">
        <v>9</v>
      </c>
      <c r="C34" s="158">
        <f t="shared" si="0"/>
        <v>0.60774903755942933</v>
      </c>
      <c r="D34" s="153">
        <f>SUM(D24:D29)</f>
        <v>1687.6657383333338</v>
      </c>
      <c r="E34" s="157">
        <v>0.59333755069429661</v>
      </c>
      <c r="F34" s="149">
        <f>SUM(F24:F29)</f>
        <v>1860.8931369999998</v>
      </c>
      <c r="G34" s="156">
        <v>0.65423961242360351</v>
      </c>
      <c r="H34" s="155">
        <f>SUM(H24:H29)</f>
        <v>-173.22739866666623</v>
      </c>
      <c r="I34" s="153">
        <f>SUM(I24:I29)</f>
        <v>2776.9122352058084</v>
      </c>
      <c r="J34" s="157">
        <v>0.97628710870031854</v>
      </c>
      <c r="K34" s="149">
        <f>SUM(K24:K29)</f>
        <v>3080.7613923163185</v>
      </c>
      <c r="L34" s="156">
        <v>1.0831122428276383</v>
      </c>
      <c r="M34" s="155">
        <f t="shared" ref="M34:Z34" si="21">SUM(M24:M29)</f>
        <v>-303.84915711051013</v>
      </c>
      <c r="N34" s="153">
        <f t="shared" si="21"/>
        <v>968.80500000000018</v>
      </c>
      <c r="O34" s="21">
        <f t="shared" si="21"/>
        <v>275.52666666666647</v>
      </c>
      <c r="P34" s="154">
        <f t="shared" si="21"/>
        <v>693.27833333333376</v>
      </c>
      <c r="Q34" s="153">
        <f t="shared" si="21"/>
        <v>405.59614950180975</v>
      </c>
      <c r="R34" s="21">
        <f t="shared" si="21"/>
        <v>84.442499999999995</v>
      </c>
      <c r="S34" s="154">
        <f t="shared" si="21"/>
        <v>321.15364950180975</v>
      </c>
      <c r="T34" s="153">
        <f t="shared" si="21"/>
        <v>556.44153974365861</v>
      </c>
      <c r="U34" s="21">
        <f t="shared" si="21"/>
        <v>2279.0800774431259</v>
      </c>
      <c r="V34" s="152">
        <f t="shared" si="21"/>
        <v>-1722.6385376994674</v>
      </c>
      <c r="W34" s="153">
        <f t="shared" si="21"/>
        <v>1049.3748107545316</v>
      </c>
      <c r="X34" s="21">
        <f t="shared" si="21"/>
        <v>693.7065892235405</v>
      </c>
      <c r="Y34" s="152">
        <f t="shared" si="21"/>
        <v>355.66822153099116</v>
      </c>
      <c r="Z34" s="25">
        <f t="shared" si="21"/>
        <v>3003.7241666666669</v>
      </c>
      <c r="AA34" s="151">
        <v>1.0560280389239363</v>
      </c>
      <c r="AB34" s="150">
        <f t="shared" si="7"/>
        <v>0.56185776212806948</v>
      </c>
      <c r="AC34" s="149">
        <f>SUM(AC24:AC29)</f>
        <v>3332.7558333333327</v>
      </c>
      <c r="AD34" s="148">
        <v>1.1717066613602667</v>
      </c>
      <c r="AE34" s="147">
        <f t="shared" si="8"/>
        <v>0.55836467778042553</v>
      </c>
      <c r="AF34" s="146">
        <f>SUM(AF24:AF29)</f>
        <v>-329.03166666666607</v>
      </c>
    </row>
    <row r="35" spans="1:32" ht="15.75" thickBot="1" x14ac:dyDescent="0.25">
      <c r="A35" s="406"/>
      <c r="B35" s="261" t="s">
        <v>8</v>
      </c>
      <c r="C35" s="260">
        <f t="shared" si="0"/>
        <v>0.58999999999999986</v>
      </c>
      <c r="D35" s="255">
        <f>SUM(D21:D23,D30:D32)</f>
        <v>36.946386666666662</v>
      </c>
      <c r="E35" s="259">
        <v>1.2989348585966629E-2</v>
      </c>
      <c r="F35" s="249">
        <f>SUM(F21:F23,F30:F32)</f>
        <v>0</v>
      </c>
      <c r="G35" s="258">
        <v>0</v>
      </c>
      <c r="H35" s="257">
        <f>SUM(H21:H23,H30:H32)</f>
        <v>36.946386666666662</v>
      </c>
      <c r="I35" s="255">
        <f>SUM(I21:I23,I30:I32)</f>
        <v>62.620994350282494</v>
      </c>
      <c r="J35" s="259">
        <v>2.2015845060960392E-2</v>
      </c>
      <c r="K35" s="249">
        <f>SUM(K21:K23,K30:K32)</f>
        <v>0</v>
      </c>
      <c r="L35" s="258">
        <v>0</v>
      </c>
      <c r="M35" s="257">
        <f t="shared" ref="M35:Z35" si="22">SUM(M21:M23,M30:M32)</f>
        <v>62.620994350282494</v>
      </c>
      <c r="N35" s="255">
        <f t="shared" si="22"/>
        <v>0</v>
      </c>
      <c r="O35" s="254">
        <f t="shared" si="22"/>
        <v>0</v>
      </c>
      <c r="P35" s="256">
        <f t="shared" si="22"/>
        <v>0</v>
      </c>
      <c r="Q35" s="255">
        <f t="shared" si="22"/>
        <v>0.72416666666666674</v>
      </c>
      <c r="R35" s="254">
        <f t="shared" si="22"/>
        <v>0</v>
      </c>
      <c r="S35" s="256">
        <f t="shared" si="22"/>
        <v>0.72416666666666674</v>
      </c>
      <c r="T35" s="255">
        <f t="shared" si="22"/>
        <v>65.230833333333337</v>
      </c>
      <c r="U35" s="254">
        <f t="shared" si="22"/>
        <v>0</v>
      </c>
      <c r="V35" s="253">
        <f t="shared" si="22"/>
        <v>65.230833333333337</v>
      </c>
      <c r="W35" s="255">
        <f t="shared" si="22"/>
        <v>1.8116666666666663</v>
      </c>
      <c r="X35" s="254">
        <f t="shared" si="22"/>
        <v>0</v>
      </c>
      <c r="Y35" s="253">
        <f t="shared" si="22"/>
        <v>1.8116666666666663</v>
      </c>
      <c r="Z35" s="252">
        <f t="shared" si="22"/>
        <v>67.766666666666666</v>
      </c>
      <c r="AA35" s="251">
        <v>2.3824924038823605E-2</v>
      </c>
      <c r="AB35" s="250">
        <f t="shared" si="7"/>
        <v>0.54519999999999991</v>
      </c>
      <c r="AC35" s="249">
        <f>SUM(AC21:AC23,AC30:AC32)</f>
        <v>0</v>
      </c>
      <c r="AD35" s="248">
        <v>0</v>
      </c>
      <c r="AE35" s="247">
        <f t="shared" si="8"/>
        <v>1</v>
      </c>
      <c r="AF35" s="246">
        <f>SUM(AF21:AF23,AF30:AF32)</f>
        <v>67.766666666666666</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1</v>
      </c>
      <c r="D38" s="225">
        <v>0</v>
      </c>
      <c r="E38" s="229">
        <v>0</v>
      </c>
      <c r="F38" s="221">
        <v>0</v>
      </c>
      <c r="G38" s="228">
        <v>0</v>
      </c>
      <c r="H38" s="227">
        <f t="shared" si="23"/>
        <v>0</v>
      </c>
      <c r="I38" s="225">
        <v>0</v>
      </c>
      <c r="J38" s="229">
        <v>0</v>
      </c>
      <c r="K38" s="221">
        <v>0</v>
      </c>
      <c r="L38" s="228">
        <v>0</v>
      </c>
      <c r="M38" s="227">
        <f t="shared" si="24"/>
        <v>0</v>
      </c>
      <c r="N38" s="225">
        <v>0</v>
      </c>
      <c r="O38" s="77">
        <v>0</v>
      </c>
      <c r="P38" s="226">
        <f t="shared" si="25"/>
        <v>0</v>
      </c>
      <c r="Q38" s="225">
        <v>0</v>
      </c>
      <c r="R38" s="77">
        <v>0</v>
      </c>
      <c r="S38" s="226">
        <f t="shared" si="26"/>
        <v>0</v>
      </c>
      <c r="T38" s="225">
        <v>0</v>
      </c>
      <c r="U38" s="77">
        <v>0</v>
      </c>
      <c r="V38" s="224">
        <f t="shared" si="27"/>
        <v>0</v>
      </c>
      <c r="W38" s="225">
        <v>0</v>
      </c>
      <c r="X38" s="77">
        <v>0</v>
      </c>
      <c r="Y38" s="224">
        <f t="shared" si="28"/>
        <v>0</v>
      </c>
      <c r="Z38" s="81">
        <v>0</v>
      </c>
      <c r="AA38" s="223">
        <v>0</v>
      </c>
      <c r="AB38" s="222">
        <f t="shared" si="7"/>
        <v>1</v>
      </c>
      <c r="AC38" s="221">
        <v>0</v>
      </c>
      <c r="AD38" s="220">
        <v>0</v>
      </c>
      <c r="AE38" s="219">
        <f t="shared" si="8"/>
        <v>1</v>
      </c>
      <c r="AF38" s="218">
        <f t="shared" si="29"/>
        <v>0</v>
      </c>
    </row>
    <row r="39" spans="1:32" ht="15" x14ac:dyDescent="0.2">
      <c r="A39" s="405"/>
      <c r="B39" s="201" t="s">
        <v>19</v>
      </c>
      <c r="C39" s="200">
        <f t="shared" si="0"/>
        <v>0.52</v>
      </c>
      <c r="D39" s="195">
        <v>4.7220899999999997</v>
      </c>
      <c r="E39" s="199">
        <v>1.6601589112811886E-3</v>
      </c>
      <c r="F39" s="191">
        <v>25.542432000000002</v>
      </c>
      <c r="G39" s="198">
        <v>8.9800271062186465E-3</v>
      </c>
      <c r="H39" s="197">
        <f t="shared" si="23"/>
        <v>-20.820342000000004</v>
      </c>
      <c r="I39" s="195">
        <v>9.0809423076923075</v>
      </c>
      <c r="J39" s="199">
        <v>3.1926132909253632E-3</v>
      </c>
      <c r="K39" s="191">
        <v>49.120061538461535</v>
      </c>
      <c r="L39" s="198">
        <v>1.7269282896574319E-2</v>
      </c>
      <c r="M39" s="197">
        <f t="shared" si="24"/>
        <v>-40.039119230769231</v>
      </c>
      <c r="N39" s="195">
        <v>0</v>
      </c>
      <c r="O39" s="54">
        <v>0</v>
      </c>
      <c r="P39" s="196">
        <f t="shared" si="25"/>
        <v>0</v>
      </c>
      <c r="Q39" s="195">
        <v>0</v>
      </c>
      <c r="R39" s="54">
        <v>2.1399969972817363</v>
      </c>
      <c r="S39" s="196">
        <f t="shared" si="26"/>
        <v>-2.1399969972817363</v>
      </c>
      <c r="T39" s="195">
        <v>9.8499999999999979</v>
      </c>
      <c r="U39" s="54">
        <v>51.140003002718259</v>
      </c>
      <c r="V39" s="194">
        <f t="shared" si="27"/>
        <v>-41.290003002718265</v>
      </c>
      <c r="W39" s="195">
        <v>0</v>
      </c>
      <c r="X39" s="54">
        <v>0</v>
      </c>
      <c r="Y39" s="194">
        <f t="shared" si="28"/>
        <v>0</v>
      </c>
      <c r="Z39" s="58">
        <v>9.8499999999999979</v>
      </c>
      <c r="AA39" s="193">
        <v>3.4629931399273849E-3</v>
      </c>
      <c r="AB39" s="192">
        <f t="shared" si="7"/>
        <v>0.47940000000000005</v>
      </c>
      <c r="AC39" s="191">
        <v>53.279999999999994</v>
      </c>
      <c r="AD39" s="190">
        <v>1.8731804560322581E-2</v>
      </c>
      <c r="AE39" s="189">
        <f t="shared" si="8"/>
        <v>0.4794000000000001</v>
      </c>
      <c r="AF39" s="188">
        <f t="shared" si="29"/>
        <v>-43.429999999999993</v>
      </c>
    </row>
    <row r="40" spans="1:32" ht="15" x14ac:dyDescent="0.2">
      <c r="A40" s="405"/>
      <c r="B40" s="217" t="s">
        <v>18</v>
      </c>
      <c r="C40" s="215">
        <f t="shared" si="0"/>
        <v>0.53999999999999992</v>
      </c>
      <c r="D40" s="210">
        <v>129.721316</v>
      </c>
      <c r="E40" s="214">
        <v>4.5606500244705854E-2</v>
      </c>
      <c r="F40" s="206">
        <v>168.09143449999999</v>
      </c>
      <c r="G40" s="213">
        <v>5.9096394506724187E-2</v>
      </c>
      <c r="H40" s="212">
        <f t="shared" si="23"/>
        <v>-38.37011849999999</v>
      </c>
      <c r="I40" s="210">
        <v>240.22465925925928</v>
      </c>
      <c r="J40" s="214">
        <v>8.4456481934640476E-2</v>
      </c>
      <c r="K40" s="206">
        <v>311.28043425925921</v>
      </c>
      <c r="L40" s="213">
        <v>0.10943776760504477</v>
      </c>
      <c r="M40" s="212">
        <f t="shared" si="24"/>
        <v>-71.055774999999926</v>
      </c>
      <c r="N40" s="210">
        <v>82.08250000000001</v>
      </c>
      <c r="O40" s="66">
        <v>0</v>
      </c>
      <c r="P40" s="211">
        <f t="shared" si="25"/>
        <v>82.08250000000001</v>
      </c>
      <c r="Q40" s="210">
        <v>70.097499999999997</v>
      </c>
      <c r="R40" s="66">
        <v>0</v>
      </c>
      <c r="S40" s="211">
        <f t="shared" si="26"/>
        <v>70.097499999999997</v>
      </c>
      <c r="T40" s="210">
        <v>108.2</v>
      </c>
      <c r="U40" s="66">
        <v>337.39749999999998</v>
      </c>
      <c r="V40" s="209">
        <f t="shared" si="27"/>
        <v>-229.19749999999999</v>
      </c>
      <c r="W40" s="210">
        <v>0</v>
      </c>
      <c r="X40" s="66">
        <v>0</v>
      </c>
      <c r="Y40" s="209">
        <f t="shared" si="28"/>
        <v>0</v>
      </c>
      <c r="Z40" s="70">
        <v>260.38</v>
      </c>
      <c r="AA40" s="208">
        <v>9.1542553682669309E-2</v>
      </c>
      <c r="AB40" s="207">
        <f t="shared" si="7"/>
        <v>0.49820000000000003</v>
      </c>
      <c r="AC40" s="206">
        <v>337.39749999999998</v>
      </c>
      <c r="AD40" s="205">
        <v>0.11861982036676874</v>
      </c>
      <c r="AE40" s="204">
        <f t="shared" si="8"/>
        <v>0.49820000000000003</v>
      </c>
      <c r="AF40" s="203">
        <f t="shared" si="29"/>
        <v>-77.017499999999984</v>
      </c>
    </row>
    <row r="41" spans="1:32" ht="15" x14ac:dyDescent="0.2">
      <c r="A41" s="405"/>
      <c r="B41" s="217" t="s">
        <v>17</v>
      </c>
      <c r="C41" s="215">
        <f t="shared" si="0"/>
        <v>0.59</v>
      </c>
      <c r="D41" s="210">
        <v>334.14762800000005</v>
      </c>
      <c r="E41" s="214">
        <v>0.11747725314588917</v>
      </c>
      <c r="F41" s="206">
        <v>342.90899200000007</v>
      </c>
      <c r="G41" s="213">
        <v>0.1205575116389118</v>
      </c>
      <c r="H41" s="212">
        <f t="shared" si="23"/>
        <v>-8.7613640000000146</v>
      </c>
      <c r="I41" s="210">
        <v>566.35191186440693</v>
      </c>
      <c r="J41" s="214">
        <v>0.19911398838286301</v>
      </c>
      <c r="K41" s="206">
        <v>581.20168135593235</v>
      </c>
      <c r="L41" s="213">
        <v>0.20433476548968105</v>
      </c>
      <c r="M41" s="212">
        <f t="shared" si="24"/>
        <v>-14.849769491525421</v>
      </c>
      <c r="N41" s="210">
        <v>474.95250000000016</v>
      </c>
      <c r="O41" s="66">
        <v>41.347500000000025</v>
      </c>
      <c r="P41" s="211">
        <f t="shared" si="25"/>
        <v>433.60500000000013</v>
      </c>
      <c r="Q41" s="210">
        <v>137.93749999999997</v>
      </c>
      <c r="R41" s="66">
        <v>26.074999999999992</v>
      </c>
      <c r="S41" s="211">
        <f t="shared" si="26"/>
        <v>111.86249999999998</v>
      </c>
      <c r="T41" s="210">
        <v>0</v>
      </c>
      <c r="U41" s="66">
        <v>561.53750000000002</v>
      </c>
      <c r="V41" s="209">
        <f t="shared" si="27"/>
        <v>-561.53750000000002</v>
      </c>
      <c r="W41" s="210">
        <v>0</v>
      </c>
      <c r="X41" s="66">
        <v>0</v>
      </c>
      <c r="Y41" s="209">
        <f t="shared" si="28"/>
        <v>0</v>
      </c>
      <c r="Z41" s="70">
        <v>612.8900000000001</v>
      </c>
      <c r="AA41" s="208">
        <v>0.21547551934315695</v>
      </c>
      <c r="AB41" s="207">
        <f t="shared" si="7"/>
        <v>0.54520000000000002</v>
      </c>
      <c r="AC41" s="206">
        <v>628.96</v>
      </c>
      <c r="AD41" s="205">
        <v>0.22112529647636059</v>
      </c>
      <c r="AE41" s="204">
        <f t="shared" si="8"/>
        <v>0.54520000000000013</v>
      </c>
      <c r="AF41" s="203">
        <f t="shared" si="29"/>
        <v>-16.069999999999936</v>
      </c>
    </row>
    <row r="42" spans="1:32" ht="15" x14ac:dyDescent="0.2">
      <c r="A42" s="405"/>
      <c r="B42" s="217" t="s">
        <v>16</v>
      </c>
      <c r="C42" s="215">
        <f t="shared" si="0"/>
        <v>0.58999999999999986</v>
      </c>
      <c r="D42" s="210">
        <v>576.67575899999997</v>
      </c>
      <c r="E42" s="214">
        <v>0.20274357333801202</v>
      </c>
      <c r="F42" s="206">
        <v>583.46349899999996</v>
      </c>
      <c r="G42" s="213">
        <v>0.20512995929710903</v>
      </c>
      <c r="H42" s="212">
        <f t="shared" si="23"/>
        <v>-6.7877399999999852</v>
      </c>
      <c r="I42" s="210">
        <v>977.41654067796628</v>
      </c>
      <c r="J42" s="214">
        <v>0.34363317514917296</v>
      </c>
      <c r="K42" s="206">
        <v>988.92118474576273</v>
      </c>
      <c r="L42" s="213">
        <v>0.34767789711374419</v>
      </c>
      <c r="M42" s="212">
        <f t="shared" si="24"/>
        <v>-11.504644067796448</v>
      </c>
      <c r="N42" s="210">
        <v>0</v>
      </c>
      <c r="O42" s="66">
        <v>0</v>
      </c>
      <c r="P42" s="211">
        <f t="shared" si="25"/>
        <v>0</v>
      </c>
      <c r="Q42" s="210">
        <v>0</v>
      </c>
      <c r="R42" s="66">
        <v>0</v>
      </c>
      <c r="S42" s="211">
        <f t="shared" si="26"/>
        <v>0</v>
      </c>
      <c r="T42" s="210">
        <v>430.82750000000016</v>
      </c>
      <c r="U42" s="66">
        <v>789.34500000000003</v>
      </c>
      <c r="V42" s="209">
        <f t="shared" si="27"/>
        <v>-358.51749999999987</v>
      </c>
      <c r="W42" s="210">
        <v>626.90499999999997</v>
      </c>
      <c r="X42" s="66">
        <v>280.83750000000009</v>
      </c>
      <c r="Y42" s="209">
        <f t="shared" si="28"/>
        <v>346.06749999999988</v>
      </c>
      <c r="Z42" s="70">
        <v>1057.7325000000001</v>
      </c>
      <c r="AA42" s="208">
        <v>0.37187009049525321</v>
      </c>
      <c r="AB42" s="207">
        <f t="shared" si="7"/>
        <v>0.54519999999999991</v>
      </c>
      <c r="AC42" s="206">
        <v>1070.1825000000001</v>
      </c>
      <c r="AD42" s="205">
        <v>0.37624717405926095</v>
      </c>
      <c r="AE42" s="204">
        <f t="shared" si="8"/>
        <v>0.54519999999999991</v>
      </c>
      <c r="AF42" s="203">
        <f t="shared" si="29"/>
        <v>-12.450000000000045</v>
      </c>
    </row>
    <row r="43" spans="1:32" ht="15" x14ac:dyDescent="0.2">
      <c r="A43" s="405"/>
      <c r="B43" s="217" t="s">
        <v>15</v>
      </c>
      <c r="C43" s="215">
        <f t="shared" si="0"/>
        <v>0.6399999999999999</v>
      </c>
      <c r="D43" s="210">
        <v>640.1074994999999</v>
      </c>
      <c r="E43" s="214">
        <v>0.22504445478015961</v>
      </c>
      <c r="F43" s="206">
        <v>593.89369199999999</v>
      </c>
      <c r="G43" s="213">
        <v>0.20879693258544321</v>
      </c>
      <c r="H43" s="212">
        <f t="shared" si="23"/>
        <v>46.213807499999916</v>
      </c>
      <c r="I43" s="210">
        <v>1000.16796796875</v>
      </c>
      <c r="J43" s="214">
        <v>0.35163196059399943</v>
      </c>
      <c r="K43" s="206">
        <v>927.95889375000002</v>
      </c>
      <c r="L43" s="213">
        <v>0.32624520716475508</v>
      </c>
      <c r="M43" s="212">
        <f t="shared" si="24"/>
        <v>72.209074218749947</v>
      </c>
      <c r="N43" s="210">
        <v>0</v>
      </c>
      <c r="O43" s="66">
        <v>0</v>
      </c>
      <c r="P43" s="211">
        <f t="shared" si="25"/>
        <v>0</v>
      </c>
      <c r="Q43" s="210">
        <v>0</v>
      </c>
      <c r="R43" s="66">
        <v>0</v>
      </c>
      <c r="S43" s="211">
        <f t="shared" si="26"/>
        <v>0</v>
      </c>
      <c r="T43" s="210">
        <v>756.07665578935155</v>
      </c>
      <c r="U43" s="66">
        <v>558.4337645172601</v>
      </c>
      <c r="V43" s="209">
        <f t="shared" si="27"/>
        <v>197.64289127209145</v>
      </c>
      <c r="W43" s="210">
        <v>324.82084421064837</v>
      </c>
      <c r="X43" s="66">
        <v>444.42623548273986</v>
      </c>
      <c r="Y43" s="209">
        <f t="shared" si="28"/>
        <v>-119.60539127209148</v>
      </c>
      <c r="Z43" s="70">
        <v>1080.8975</v>
      </c>
      <c r="AA43" s="208">
        <v>0.38001427689996564</v>
      </c>
      <c r="AB43" s="207">
        <f t="shared" si="7"/>
        <v>0.59219999999999984</v>
      </c>
      <c r="AC43" s="206">
        <v>1002.8599999999999</v>
      </c>
      <c r="AD43" s="205">
        <v>0.35257840693252823</v>
      </c>
      <c r="AE43" s="204">
        <f t="shared" si="8"/>
        <v>0.59220000000000006</v>
      </c>
      <c r="AF43" s="203">
        <f t="shared" si="29"/>
        <v>78.037500000000136</v>
      </c>
    </row>
    <row r="44" spans="1:32" ht="15" x14ac:dyDescent="0.2">
      <c r="A44" s="405"/>
      <c r="B44" s="216" t="s">
        <v>14</v>
      </c>
      <c r="C44" s="215">
        <f t="shared" si="0"/>
        <v>0.64</v>
      </c>
      <c r="D44" s="210">
        <v>299.47998149999995</v>
      </c>
      <c r="E44" s="214">
        <v>0.10528904786599799</v>
      </c>
      <c r="F44" s="206">
        <v>263.27287349999995</v>
      </c>
      <c r="G44" s="213">
        <v>9.2559609843027954E-2</v>
      </c>
      <c r="H44" s="212">
        <f t="shared" si="23"/>
        <v>36.207108000000005</v>
      </c>
      <c r="I44" s="210">
        <v>467.93747109374993</v>
      </c>
      <c r="J44" s="214">
        <v>0.16451413729062186</v>
      </c>
      <c r="K44" s="206">
        <v>411.36386484374998</v>
      </c>
      <c r="L44" s="213">
        <v>0.14462439037973121</v>
      </c>
      <c r="M44" s="212">
        <f t="shared" si="24"/>
        <v>56.573606249999955</v>
      </c>
      <c r="N44" s="210">
        <v>0</v>
      </c>
      <c r="O44" s="66">
        <v>0</v>
      </c>
      <c r="P44" s="211">
        <f t="shared" si="25"/>
        <v>0</v>
      </c>
      <c r="Q44" s="210">
        <v>0</v>
      </c>
      <c r="R44" s="66">
        <v>0</v>
      </c>
      <c r="S44" s="211">
        <f t="shared" si="26"/>
        <v>0</v>
      </c>
      <c r="T44" s="210">
        <v>355.69811086003278</v>
      </c>
      <c r="U44" s="66">
        <v>8.4426178354516246</v>
      </c>
      <c r="V44" s="209">
        <f t="shared" si="27"/>
        <v>347.25549302458114</v>
      </c>
      <c r="W44" s="210">
        <v>150.00938913996714</v>
      </c>
      <c r="X44" s="66">
        <v>436.12488216454835</v>
      </c>
      <c r="Y44" s="209">
        <f t="shared" si="28"/>
        <v>-286.11549302458121</v>
      </c>
      <c r="Z44" s="70">
        <v>505.70749999999992</v>
      </c>
      <c r="AA44" s="208">
        <v>0.17779305617358662</v>
      </c>
      <c r="AB44" s="207">
        <f t="shared" si="7"/>
        <v>0.59219999999999995</v>
      </c>
      <c r="AC44" s="206">
        <v>444.5675</v>
      </c>
      <c r="AD44" s="205">
        <v>0.15629788896154673</v>
      </c>
      <c r="AE44" s="204">
        <f t="shared" si="8"/>
        <v>0.59219999999999984</v>
      </c>
      <c r="AF44" s="203">
        <f t="shared" si="29"/>
        <v>61.13999999999993</v>
      </c>
    </row>
    <row r="45" spans="1:32" ht="15" x14ac:dyDescent="0.2">
      <c r="A45" s="405"/>
      <c r="B45" s="202" t="s">
        <v>13</v>
      </c>
      <c r="C45" s="158">
        <f t="shared" si="0"/>
        <v>0.59000000000000008</v>
      </c>
      <c r="D45" s="153">
        <v>57.570394000000007</v>
      </c>
      <c r="E45" s="157">
        <v>2.0240190810651447E-2</v>
      </c>
      <c r="F45" s="149">
        <v>0</v>
      </c>
      <c r="G45" s="156">
        <v>0</v>
      </c>
      <c r="H45" s="155">
        <f t="shared" si="23"/>
        <v>57.570394000000007</v>
      </c>
      <c r="I45" s="153">
        <v>97.576938983050852</v>
      </c>
      <c r="J45" s="157">
        <v>3.4305408153646522E-2</v>
      </c>
      <c r="K45" s="149">
        <v>0</v>
      </c>
      <c r="L45" s="156">
        <v>0</v>
      </c>
      <c r="M45" s="155">
        <f t="shared" si="24"/>
        <v>97.576938983050852</v>
      </c>
      <c r="N45" s="153">
        <v>0</v>
      </c>
      <c r="O45" s="21">
        <v>0</v>
      </c>
      <c r="P45" s="154">
        <f t="shared" si="25"/>
        <v>0</v>
      </c>
      <c r="Q45" s="153">
        <v>0</v>
      </c>
      <c r="R45" s="21">
        <v>0</v>
      </c>
      <c r="S45" s="154">
        <f t="shared" si="26"/>
        <v>0</v>
      </c>
      <c r="T45" s="153">
        <v>90.33726615159533</v>
      </c>
      <c r="U45" s="21">
        <v>0</v>
      </c>
      <c r="V45" s="152">
        <f t="shared" si="27"/>
        <v>90.33726615159533</v>
      </c>
      <c r="W45" s="153">
        <v>15.257733848404683</v>
      </c>
      <c r="X45" s="21">
        <v>0</v>
      </c>
      <c r="Y45" s="152">
        <f t="shared" si="28"/>
        <v>15.257733848404683</v>
      </c>
      <c r="Z45" s="25">
        <v>105.59500000000001</v>
      </c>
      <c r="AA45" s="151">
        <v>3.7124341178744399E-2</v>
      </c>
      <c r="AB45" s="150">
        <f t="shared" si="7"/>
        <v>0.54520000000000002</v>
      </c>
      <c r="AC45" s="149">
        <v>0</v>
      </c>
      <c r="AD45" s="148">
        <v>0</v>
      </c>
      <c r="AE45" s="147">
        <f t="shared" si="8"/>
        <v>1</v>
      </c>
      <c r="AF45" s="146">
        <f t="shared" si="29"/>
        <v>105.59500000000001</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0</v>
      </c>
      <c r="S46" s="196">
        <f t="shared" si="26"/>
        <v>0</v>
      </c>
      <c r="T46" s="195">
        <v>0</v>
      </c>
      <c r="U46" s="54">
        <v>0</v>
      </c>
      <c r="V46" s="194">
        <f t="shared" si="27"/>
        <v>0</v>
      </c>
      <c r="W46" s="195">
        <v>0</v>
      </c>
      <c r="X46" s="54">
        <v>0</v>
      </c>
      <c r="Y46" s="194">
        <f t="shared" si="28"/>
        <v>0</v>
      </c>
      <c r="Z46" s="58">
        <v>0</v>
      </c>
      <c r="AA46" s="193">
        <v>0</v>
      </c>
      <c r="AB46" s="192">
        <f t="shared" si="7"/>
        <v>1</v>
      </c>
      <c r="AC46" s="191">
        <v>0</v>
      </c>
      <c r="AD46" s="190">
        <v>0</v>
      </c>
      <c r="AE46" s="189">
        <f t="shared" si="8"/>
        <v>1</v>
      </c>
      <c r="AF46" s="188">
        <f t="shared" si="29"/>
        <v>0</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0</v>
      </c>
      <c r="R47" s="43">
        <v>0</v>
      </c>
      <c r="S47" s="182">
        <f t="shared" si="26"/>
        <v>0</v>
      </c>
      <c r="T47" s="181">
        <v>0</v>
      </c>
      <c r="U47" s="43">
        <v>0</v>
      </c>
      <c r="V47" s="180">
        <f t="shared" si="27"/>
        <v>0</v>
      </c>
      <c r="W47" s="181">
        <v>0</v>
      </c>
      <c r="X47" s="43">
        <v>0</v>
      </c>
      <c r="Y47" s="180">
        <f t="shared" si="28"/>
        <v>0</v>
      </c>
      <c r="Z47" s="47">
        <v>0</v>
      </c>
      <c r="AA47" s="179">
        <v>0</v>
      </c>
      <c r="AB47" s="178">
        <f t="shared" si="7"/>
        <v>1</v>
      </c>
      <c r="AC47" s="177">
        <v>0</v>
      </c>
      <c r="AD47" s="176">
        <v>0</v>
      </c>
      <c r="AE47" s="175">
        <f t="shared" si="8"/>
        <v>1</v>
      </c>
      <c r="AF47" s="174">
        <f t="shared" si="29"/>
        <v>0</v>
      </c>
    </row>
    <row r="48" spans="1:32" ht="15" x14ac:dyDescent="0.2">
      <c r="A48" s="405"/>
      <c r="B48" s="173" t="s">
        <v>10</v>
      </c>
      <c r="C48" s="172">
        <f t="shared" si="0"/>
        <v>0.60808954422742778</v>
      </c>
      <c r="D48" s="167">
        <f>SUM(D36:D47)</f>
        <v>2042.4246679999999</v>
      </c>
      <c r="E48" s="171">
        <v>0.71806117909669731</v>
      </c>
      <c r="F48" s="163">
        <f>SUM(F36:F47)</f>
        <v>1977.1729230000001</v>
      </c>
      <c r="G48" s="170">
        <v>0.69512043497743492</v>
      </c>
      <c r="H48" s="169">
        <f>SUM(H36:H47)</f>
        <v>65.251744999999929</v>
      </c>
      <c r="I48" s="167">
        <f>SUM(I36:I47)</f>
        <v>3358.7564321548757</v>
      </c>
      <c r="J48" s="171">
        <v>1.1808477647958697</v>
      </c>
      <c r="K48" s="163">
        <f>SUM(K36:K47)</f>
        <v>3269.8461204931655</v>
      </c>
      <c r="L48" s="170">
        <v>1.1495893106495305</v>
      </c>
      <c r="M48" s="169">
        <f t="shared" ref="M48:Z48" si="30">SUM(M36:M47)</f>
        <v>88.910311661709713</v>
      </c>
      <c r="N48" s="167">
        <f t="shared" si="30"/>
        <v>557.0350000000002</v>
      </c>
      <c r="O48" s="32">
        <f t="shared" si="30"/>
        <v>41.347500000000025</v>
      </c>
      <c r="P48" s="168">
        <f t="shared" si="30"/>
        <v>515.68750000000011</v>
      </c>
      <c r="Q48" s="167">
        <f t="shared" si="30"/>
        <v>208.03499999999997</v>
      </c>
      <c r="R48" s="32">
        <f t="shared" si="30"/>
        <v>28.21499699728173</v>
      </c>
      <c r="S48" s="168">
        <f t="shared" si="30"/>
        <v>179.82000300271824</v>
      </c>
      <c r="T48" s="167">
        <f t="shared" si="30"/>
        <v>1750.9895328009798</v>
      </c>
      <c r="U48" s="32">
        <f t="shared" si="30"/>
        <v>2306.2963853554297</v>
      </c>
      <c r="V48" s="166">
        <f t="shared" si="30"/>
        <v>-555.30685255445019</v>
      </c>
      <c r="W48" s="167">
        <f t="shared" si="30"/>
        <v>1116.9929671990203</v>
      </c>
      <c r="X48" s="32">
        <f t="shared" si="30"/>
        <v>1161.3886176472884</v>
      </c>
      <c r="Y48" s="166">
        <f t="shared" si="30"/>
        <v>-44.395650448268128</v>
      </c>
      <c r="Z48" s="36">
        <f t="shared" si="30"/>
        <v>3633.0524999999998</v>
      </c>
      <c r="AA48" s="165">
        <v>1.2772828309133033</v>
      </c>
      <c r="AB48" s="164">
        <f t="shared" si="7"/>
        <v>0.56217868252660819</v>
      </c>
      <c r="AC48" s="163">
        <f>SUM(AC36:AC47)</f>
        <v>3537.2475000000004</v>
      </c>
      <c r="AD48" s="162">
        <v>1.2436003913567879</v>
      </c>
      <c r="AE48" s="161">
        <f t="shared" si="8"/>
        <v>0.5589580381355842</v>
      </c>
      <c r="AF48" s="160">
        <f>SUM(AF36:AF47)</f>
        <v>95.805000000000106</v>
      </c>
    </row>
    <row r="49" spans="1:32" ht="15" x14ac:dyDescent="0.2">
      <c r="A49" s="405"/>
      <c r="B49" s="159" t="s">
        <v>9</v>
      </c>
      <c r="C49" s="158">
        <f t="shared" si="0"/>
        <v>0.60863079697264055</v>
      </c>
      <c r="D49" s="153">
        <f>SUM(D39:D44)</f>
        <v>1984.8542739999998</v>
      </c>
      <c r="E49" s="157">
        <v>0.69782098828604577</v>
      </c>
      <c r="F49" s="149">
        <f>SUM(F39:F44)</f>
        <v>1977.1729230000001</v>
      </c>
      <c r="G49" s="156">
        <v>0.69512043497743492</v>
      </c>
      <c r="H49" s="155">
        <f>SUM(H39:H44)</f>
        <v>7.6813509999999212</v>
      </c>
      <c r="I49" s="153">
        <f>SUM(I39:I44)</f>
        <v>3261.179493171825</v>
      </c>
      <c r="J49" s="157">
        <v>1.1465423566422233</v>
      </c>
      <c r="K49" s="149">
        <f>SUM(K39:K44)</f>
        <v>3269.8461204931655</v>
      </c>
      <c r="L49" s="156">
        <v>1.1495893106495305</v>
      </c>
      <c r="M49" s="155">
        <f t="shared" ref="M49:Z49" si="31">SUM(M39:M44)</f>
        <v>-8.6666273213411387</v>
      </c>
      <c r="N49" s="153">
        <f t="shared" si="31"/>
        <v>557.0350000000002</v>
      </c>
      <c r="O49" s="21">
        <f t="shared" si="31"/>
        <v>41.347500000000025</v>
      </c>
      <c r="P49" s="154">
        <f t="shared" si="31"/>
        <v>515.68750000000011</v>
      </c>
      <c r="Q49" s="153">
        <f t="shared" si="31"/>
        <v>208.03499999999997</v>
      </c>
      <c r="R49" s="21">
        <f t="shared" si="31"/>
        <v>28.21499699728173</v>
      </c>
      <c r="S49" s="154">
        <f t="shared" si="31"/>
        <v>179.82000300271824</v>
      </c>
      <c r="T49" s="153">
        <f t="shared" si="31"/>
        <v>1660.6522666493845</v>
      </c>
      <c r="U49" s="21">
        <f t="shared" si="31"/>
        <v>2306.2963853554297</v>
      </c>
      <c r="V49" s="152">
        <f t="shared" si="31"/>
        <v>-645.64411870604556</v>
      </c>
      <c r="W49" s="153">
        <f t="shared" si="31"/>
        <v>1101.7352333506155</v>
      </c>
      <c r="X49" s="21">
        <f t="shared" si="31"/>
        <v>1161.3886176472884</v>
      </c>
      <c r="Y49" s="152">
        <f t="shared" si="31"/>
        <v>-59.653384296672812</v>
      </c>
      <c r="Z49" s="25">
        <f t="shared" si="31"/>
        <v>3527.4575</v>
      </c>
      <c r="AA49" s="151">
        <v>1.240158489734559</v>
      </c>
      <c r="AB49" s="150">
        <f t="shared" si="7"/>
        <v>0.56268694208222203</v>
      </c>
      <c r="AC49" s="149">
        <f>SUM(AC39:AC44)</f>
        <v>3537.2475000000004</v>
      </c>
      <c r="AD49" s="148">
        <v>1.2436003913567879</v>
      </c>
      <c r="AE49" s="147">
        <f t="shared" si="8"/>
        <v>0.5589580381355842</v>
      </c>
      <c r="AF49" s="146">
        <f>SUM(AF39:AF44)</f>
        <v>-9.7899999999999068</v>
      </c>
    </row>
    <row r="50" spans="1:32" ht="15.75" thickBot="1" x14ac:dyDescent="0.25">
      <c r="A50" s="422"/>
      <c r="B50" s="145" t="s">
        <v>8</v>
      </c>
      <c r="C50" s="144">
        <f t="shared" si="0"/>
        <v>0.59000000000000008</v>
      </c>
      <c r="D50" s="139">
        <f>SUM(D36:D38,D45:D47)</f>
        <v>57.570394000000007</v>
      </c>
      <c r="E50" s="143">
        <v>2.0240190810651447E-2</v>
      </c>
      <c r="F50" s="135">
        <f>SUM(F36:F38,F45:F47)</f>
        <v>0</v>
      </c>
      <c r="G50" s="142">
        <v>0</v>
      </c>
      <c r="H50" s="141">
        <f>SUM(H36:H38,H45:H47)</f>
        <v>57.570394000000007</v>
      </c>
      <c r="I50" s="139">
        <f>SUM(I36:I38,I45:I47)</f>
        <v>97.576938983050852</v>
      </c>
      <c r="J50" s="143">
        <v>3.4305408153646522E-2</v>
      </c>
      <c r="K50" s="135">
        <f>SUM(K36:K38,K45:K47)</f>
        <v>0</v>
      </c>
      <c r="L50" s="142">
        <v>0</v>
      </c>
      <c r="M50" s="141">
        <f t="shared" ref="M50:Z50" si="32">SUM(M36:M38,M45:M47)</f>
        <v>97.576938983050852</v>
      </c>
      <c r="N50" s="139">
        <f t="shared" si="32"/>
        <v>0</v>
      </c>
      <c r="O50" s="10">
        <f t="shared" si="32"/>
        <v>0</v>
      </c>
      <c r="P50" s="140">
        <f t="shared" si="32"/>
        <v>0</v>
      </c>
      <c r="Q50" s="139">
        <f t="shared" si="32"/>
        <v>0</v>
      </c>
      <c r="R50" s="10">
        <f t="shared" si="32"/>
        <v>0</v>
      </c>
      <c r="S50" s="140">
        <f t="shared" si="32"/>
        <v>0</v>
      </c>
      <c r="T50" s="139">
        <f t="shared" si="32"/>
        <v>90.33726615159533</v>
      </c>
      <c r="U50" s="10">
        <f t="shared" si="32"/>
        <v>0</v>
      </c>
      <c r="V50" s="138">
        <f t="shared" si="32"/>
        <v>90.33726615159533</v>
      </c>
      <c r="W50" s="139">
        <f t="shared" si="32"/>
        <v>15.257733848404683</v>
      </c>
      <c r="X50" s="10">
        <f t="shared" si="32"/>
        <v>0</v>
      </c>
      <c r="Y50" s="138">
        <f t="shared" si="32"/>
        <v>15.257733848404683</v>
      </c>
      <c r="Z50" s="14">
        <f t="shared" si="32"/>
        <v>105.59500000000001</v>
      </c>
      <c r="AA50" s="137">
        <v>3.7124341178744399E-2</v>
      </c>
      <c r="AB50" s="136">
        <f t="shared" si="7"/>
        <v>0.54520000000000002</v>
      </c>
      <c r="AC50" s="135">
        <f>SUM(AC36:AC38,AC45:AC47)</f>
        <v>0</v>
      </c>
      <c r="AD50" s="134">
        <v>0</v>
      </c>
      <c r="AE50" s="133">
        <f t="shared" si="8"/>
        <v>1</v>
      </c>
      <c r="AF50" s="132">
        <f>SUM(AF36:AF38,AF45:AF47)</f>
        <v>105.59500000000001</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173</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1:AF61"/>
    <mergeCell ref="A62:AF62"/>
    <mergeCell ref="A59:AF59"/>
    <mergeCell ref="A55:AF55"/>
    <mergeCell ref="I4:J4"/>
    <mergeCell ref="K4:L4"/>
    <mergeCell ref="A56:AF56"/>
    <mergeCell ref="A57:AF57"/>
    <mergeCell ref="A58:AF58"/>
    <mergeCell ref="A6:A20"/>
    <mergeCell ref="AE3:AE4"/>
    <mergeCell ref="AF3:AF4"/>
    <mergeCell ref="AC3:AD4"/>
    <mergeCell ref="Z3:AA4"/>
    <mergeCell ref="A60:AF60"/>
    <mergeCell ref="AB3:AB4"/>
    <mergeCell ref="B52:AF52"/>
    <mergeCell ref="B53:AF53"/>
    <mergeCell ref="C3:C4"/>
    <mergeCell ref="A21:A35"/>
    <mergeCell ref="A36:A50"/>
    <mergeCell ref="A3:A5"/>
    <mergeCell ref="B3:B5"/>
    <mergeCell ref="D4:E4"/>
    <mergeCell ref="F4:G4"/>
  </mergeCells>
  <pageMargins left="0.7" right="0.3" top="0.7" bottom="0.7" header="0.3" footer="0.3"/>
  <pageSetup paperSize="3" scale="67" orientation="landscape" r:id="rId1"/>
  <headerFooter>
    <oddFooter>&amp;L&amp;Z&amp;F
Tab: &amp;A&amp;R&amp;D &amp;T
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MissionB!A1</f>
        <v>FIIP DIVERSION: Mission B Canal</v>
      </c>
      <c r="C1" s="129"/>
      <c r="D1" s="129"/>
      <c r="E1" s="129"/>
      <c r="F1" s="129"/>
      <c r="G1" s="129"/>
      <c r="H1" s="129"/>
      <c r="I1" s="129"/>
      <c r="J1" s="129"/>
      <c r="K1" s="129"/>
      <c r="L1" s="129"/>
      <c r="M1" s="129"/>
      <c r="N1" s="129"/>
      <c r="O1" s="129"/>
    </row>
    <row r="2" spans="2:15" ht="23.25" x14ac:dyDescent="0.35">
      <c r="B2" s="130" t="str">
        <f>MissionB!A2</f>
        <v>2,844 Acres (47% Sprinkler / 53%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8.85546875" bestFit="1" customWidth="1"/>
    <col min="27" max="28" width="12.7109375" bestFit="1" customWidth="1"/>
    <col min="29" max="29" width="6.5703125" bestFit="1" customWidth="1"/>
    <col min="30" max="30" width="6.42578125" bestFit="1" customWidth="1"/>
    <col min="31" max="31" width="9.140625" bestFit="1" customWidth="1"/>
    <col min="32" max="32" width="6.5703125" bestFit="1" customWidth="1"/>
    <col min="33" max="33" width="6.42578125" bestFit="1" customWidth="1"/>
    <col min="34" max="34" width="12.7109375" bestFit="1" customWidth="1"/>
    <col min="35" max="35" width="13.42578125" bestFit="1" customWidth="1"/>
    <col min="36" max="36" width="1.7109375" bestFit="1" customWidth="1"/>
  </cols>
  <sheetData>
    <row r="1" spans="1:36" ht="18.75" x14ac:dyDescent="0.3">
      <c r="A1" s="287" t="s">
        <v>177</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row>
    <row r="2" spans="1:36" ht="16.5" thickBot="1" x14ac:dyDescent="0.3">
      <c r="A2" s="286" t="s">
        <v>277</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row>
    <row r="3" spans="1:36"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174</v>
      </c>
      <c r="U3" s="280"/>
      <c r="V3" s="279"/>
      <c r="W3" s="281" t="s">
        <v>66</v>
      </c>
      <c r="X3" s="280"/>
      <c r="Y3" s="279"/>
      <c r="Z3" s="281" t="s">
        <v>115</v>
      </c>
      <c r="AA3" s="280"/>
      <c r="AB3" s="279"/>
      <c r="AC3" s="415" t="s">
        <v>63</v>
      </c>
      <c r="AD3" s="397"/>
      <c r="AE3" s="394" t="s">
        <v>62</v>
      </c>
      <c r="AF3" s="396" t="s">
        <v>61</v>
      </c>
      <c r="AG3" s="397"/>
      <c r="AH3" s="417" t="s">
        <v>60</v>
      </c>
      <c r="AI3" s="419" t="s">
        <v>56</v>
      </c>
    </row>
    <row r="4" spans="1:36"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276" t="s">
        <v>30</v>
      </c>
      <c r="AA4" s="275" t="s">
        <v>57</v>
      </c>
      <c r="AB4" s="274" t="s">
        <v>56</v>
      </c>
      <c r="AC4" s="416"/>
      <c r="AD4" s="399"/>
      <c r="AE4" s="395"/>
      <c r="AF4" s="398"/>
      <c r="AG4" s="399"/>
      <c r="AH4" s="418"/>
      <c r="AI4" s="420"/>
      <c r="AJ4" s="107" t="s">
        <v>55</v>
      </c>
    </row>
    <row r="5" spans="1:36"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9" t="s">
        <v>24</v>
      </c>
      <c r="AA5" s="264" t="s">
        <v>24</v>
      </c>
      <c r="AB5" s="268" t="s">
        <v>24</v>
      </c>
      <c r="AC5" s="267" t="s">
        <v>24</v>
      </c>
      <c r="AD5" s="266" t="s">
        <v>54</v>
      </c>
      <c r="AE5" s="266" t="s">
        <v>53</v>
      </c>
      <c r="AF5" s="265" t="s">
        <v>24</v>
      </c>
      <c r="AG5" s="265" t="s">
        <v>54</v>
      </c>
      <c r="AH5" s="264" t="s">
        <v>53</v>
      </c>
      <c r="AI5" s="263" t="s">
        <v>24</v>
      </c>
    </row>
    <row r="6" spans="1:36"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21.52</v>
      </c>
      <c r="U6" s="88">
        <v>0</v>
      </c>
      <c r="V6" s="238">
        <f t="shared" ref="V6:V17" si="5">T6-U6</f>
        <v>21.52</v>
      </c>
      <c r="W6" s="239">
        <v>0</v>
      </c>
      <c r="X6" s="88">
        <v>0</v>
      </c>
      <c r="Y6" s="238">
        <f t="shared" ref="Y6:Y17" si="6">W6-X6</f>
        <v>0</v>
      </c>
      <c r="Z6" s="239">
        <v>0</v>
      </c>
      <c r="AA6" s="88">
        <v>0</v>
      </c>
      <c r="AB6" s="238">
        <f t="shared" ref="AB6:AB17" si="7">Z6-AA6</f>
        <v>0</v>
      </c>
      <c r="AC6" s="92">
        <v>21.52</v>
      </c>
      <c r="AD6" s="237">
        <v>3.4423258106138586E-3</v>
      </c>
      <c r="AE6" s="236">
        <f t="shared" ref="AE6:AE50" si="8">IFERROR(D6/AC6,1)</f>
        <v>0</v>
      </c>
      <c r="AF6" s="235">
        <v>0</v>
      </c>
      <c r="AG6" s="234">
        <v>0</v>
      </c>
      <c r="AH6" s="233">
        <f t="shared" ref="AH6:AH50" si="9">IFERROR(F6/AF6,1)</f>
        <v>1</v>
      </c>
      <c r="AI6" s="232">
        <f t="shared" ref="AI6:AI17" si="10">AC6-AF6</f>
        <v>21.52</v>
      </c>
    </row>
    <row r="7" spans="1:36"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210">
        <v>19.440000000000005</v>
      </c>
      <c r="AA7" s="66">
        <v>0</v>
      </c>
      <c r="AB7" s="209">
        <f t="shared" si="7"/>
        <v>19.440000000000005</v>
      </c>
      <c r="AC7" s="70">
        <v>19.440000000000005</v>
      </c>
      <c r="AD7" s="208">
        <v>3.109610304755271E-3</v>
      </c>
      <c r="AE7" s="207">
        <f t="shared" si="8"/>
        <v>0</v>
      </c>
      <c r="AF7" s="206">
        <v>0</v>
      </c>
      <c r="AG7" s="205">
        <v>0</v>
      </c>
      <c r="AH7" s="204">
        <f t="shared" si="9"/>
        <v>1</v>
      </c>
      <c r="AI7" s="203">
        <f t="shared" si="10"/>
        <v>19.440000000000005</v>
      </c>
    </row>
    <row r="8" spans="1:36"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1.905</v>
      </c>
      <c r="U8" s="77">
        <v>0</v>
      </c>
      <c r="V8" s="224">
        <f t="shared" si="5"/>
        <v>1.905</v>
      </c>
      <c r="W8" s="225">
        <v>0</v>
      </c>
      <c r="X8" s="77">
        <v>0</v>
      </c>
      <c r="Y8" s="224">
        <f t="shared" si="6"/>
        <v>0</v>
      </c>
      <c r="Z8" s="225">
        <v>25.514999999999997</v>
      </c>
      <c r="AA8" s="77">
        <v>0</v>
      </c>
      <c r="AB8" s="224">
        <f t="shared" si="7"/>
        <v>25.514999999999997</v>
      </c>
      <c r="AC8" s="81">
        <v>27.419999999999998</v>
      </c>
      <c r="AD8" s="223">
        <v>4.3860861397319708E-3</v>
      </c>
      <c r="AE8" s="222">
        <f t="shared" si="8"/>
        <v>0</v>
      </c>
      <c r="AF8" s="221">
        <v>0</v>
      </c>
      <c r="AG8" s="220">
        <v>0</v>
      </c>
      <c r="AH8" s="219">
        <f t="shared" si="9"/>
        <v>1</v>
      </c>
      <c r="AI8" s="218">
        <f t="shared" si="10"/>
        <v>27.419999999999998</v>
      </c>
    </row>
    <row r="9" spans="1:36" ht="15" x14ac:dyDescent="0.2">
      <c r="A9" s="405"/>
      <c r="B9" s="201" t="s">
        <v>19</v>
      </c>
      <c r="C9" s="200">
        <f t="shared" si="0"/>
        <v>0.49000000000000005</v>
      </c>
      <c r="D9" s="195">
        <v>27.322909500000002</v>
      </c>
      <c r="E9" s="199">
        <v>4.3705556037600653E-3</v>
      </c>
      <c r="F9" s="191">
        <v>15.634456</v>
      </c>
      <c r="G9" s="198">
        <v>2.5008778511089913E-3</v>
      </c>
      <c r="H9" s="197">
        <f t="shared" si="1"/>
        <v>11.688453500000001</v>
      </c>
      <c r="I9" s="195">
        <v>55.761039795918364</v>
      </c>
      <c r="J9" s="199">
        <v>8.9195012321633977E-3</v>
      </c>
      <c r="K9" s="191">
        <v>31.907053061224492</v>
      </c>
      <c r="L9" s="198">
        <v>5.1038323492020232E-3</v>
      </c>
      <c r="M9" s="197">
        <f t="shared" si="2"/>
        <v>23.853986734693873</v>
      </c>
      <c r="N9" s="195">
        <v>0</v>
      </c>
      <c r="O9" s="54">
        <v>4.6680000000000028</v>
      </c>
      <c r="P9" s="196">
        <f t="shared" si="3"/>
        <v>-4.6680000000000028</v>
      </c>
      <c r="Q9" s="195">
        <v>0</v>
      </c>
      <c r="R9" s="54">
        <v>14.671999999999997</v>
      </c>
      <c r="S9" s="196">
        <f t="shared" si="4"/>
        <v>-14.671999999999997</v>
      </c>
      <c r="T9" s="195">
        <v>14.0425</v>
      </c>
      <c r="U9" s="54">
        <v>19.34</v>
      </c>
      <c r="V9" s="194">
        <f t="shared" si="5"/>
        <v>-5.2974999999999994</v>
      </c>
      <c r="W9" s="195">
        <v>0</v>
      </c>
      <c r="X9" s="54">
        <v>0</v>
      </c>
      <c r="Y9" s="194">
        <f t="shared" si="6"/>
        <v>0</v>
      </c>
      <c r="Z9" s="195">
        <v>53.554999999999993</v>
      </c>
      <c r="AA9" s="54">
        <v>0</v>
      </c>
      <c r="AB9" s="194">
        <f t="shared" si="7"/>
        <v>53.554999999999993</v>
      </c>
      <c r="AC9" s="58">
        <v>67.597499999999997</v>
      </c>
      <c r="AD9" s="193">
        <v>1.0812854041959587E-2</v>
      </c>
      <c r="AE9" s="192">
        <f t="shared" si="8"/>
        <v>0.40420000000000006</v>
      </c>
      <c r="AF9" s="191">
        <v>38.68</v>
      </c>
      <c r="AG9" s="190">
        <v>6.1872287261479243E-3</v>
      </c>
      <c r="AH9" s="189">
        <f t="shared" si="9"/>
        <v>0.4042</v>
      </c>
      <c r="AI9" s="188">
        <f t="shared" si="10"/>
        <v>28.917499999999997</v>
      </c>
    </row>
    <row r="10" spans="1:36" ht="15" x14ac:dyDescent="0.2">
      <c r="A10" s="405"/>
      <c r="B10" s="217" t="s">
        <v>18</v>
      </c>
      <c r="C10" s="215">
        <f t="shared" si="0"/>
        <v>0.51</v>
      </c>
      <c r="D10" s="210">
        <v>237.23134400000004</v>
      </c>
      <c r="E10" s="214">
        <v>3.7947378184842721E-2</v>
      </c>
      <c r="F10" s="206">
        <v>217.99022000000002</v>
      </c>
      <c r="G10" s="213">
        <v>3.4869579917355377E-2</v>
      </c>
      <c r="H10" s="212">
        <f t="shared" si="1"/>
        <v>19.241124000000013</v>
      </c>
      <c r="I10" s="210">
        <v>465.15949803921575</v>
      </c>
      <c r="J10" s="214">
        <v>7.4406623891848475E-2</v>
      </c>
      <c r="K10" s="206">
        <v>427.43180392156864</v>
      </c>
      <c r="L10" s="213">
        <v>6.8371725328147795E-2</v>
      </c>
      <c r="M10" s="212">
        <f t="shared" si="2"/>
        <v>37.727694117647104</v>
      </c>
      <c r="N10" s="210">
        <v>95.207662976736884</v>
      </c>
      <c r="O10" s="66">
        <v>0</v>
      </c>
      <c r="P10" s="211">
        <f t="shared" si="3"/>
        <v>95.207662976736884</v>
      </c>
      <c r="Q10" s="210">
        <v>48.618035498578649</v>
      </c>
      <c r="R10" s="66">
        <v>0</v>
      </c>
      <c r="S10" s="211">
        <f t="shared" si="4"/>
        <v>48.618035498578649</v>
      </c>
      <c r="T10" s="210">
        <v>419.13430152468459</v>
      </c>
      <c r="U10" s="66">
        <v>517.30000000000007</v>
      </c>
      <c r="V10" s="209">
        <f t="shared" si="5"/>
        <v>-98.16569847531548</v>
      </c>
      <c r="W10" s="210">
        <v>0</v>
      </c>
      <c r="X10" s="66">
        <v>0</v>
      </c>
      <c r="Y10" s="209">
        <f t="shared" si="6"/>
        <v>0</v>
      </c>
      <c r="Z10" s="210">
        <v>0</v>
      </c>
      <c r="AA10" s="66">
        <v>0</v>
      </c>
      <c r="AB10" s="209">
        <f t="shared" si="7"/>
        <v>0</v>
      </c>
      <c r="AC10" s="70">
        <v>562.96000000000015</v>
      </c>
      <c r="AD10" s="208">
        <v>9.0050731335649559E-2</v>
      </c>
      <c r="AE10" s="207">
        <f t="shared" si="8"/>
        <v>0.42139999999999994</v>
      </c>
      <c r="AF10" s="206">
        <v>517.30000000000007</v>
      </c>
      <c r="AG10" s="205">
        <v>8.2746986040235823E-2</v>
      </c>
      <c r="AH10" s="204">
        <f t="shared" si="9"/>
        <v>0.4214</v>
      </c>
      <c r="AI10" s="203">
        <f t="shared" si="10"/>
        <v>45.660000000000082</v>
      </c>
    </row>
    <row r="11" spans="1:36" ht="15" x14ac:dyDescent="0.2">
      <c r="A11" s="405"/>
      <c r="B11" s="217" t="s">
        <v>17</v>
      </c>
      <c r="C11" s="215">
        <f t="shared" si="0"/>
        <v>0.56000000000000016</v>
      </c>
      <c r="D11" s="210">
        <v>533.15609700000005</v>
      </c>
      <c r="E11" s="214">
        <v>8.5283317555262375E-2</v>
      </c>
      <c r="F11" s="206">
        <v>610.53270499999996</v>
      </c>
      <c r="G11" s="213">
        <v>9.7660431505398049E-2</v>
      </c>
      <c r="H11" s="212">
        <f t="shared" si="1"/>
        <v>-77.376607999999919</v>
      </c>
      <c r="I11" s="210">
        <v>952.0644589285713</v>
      </c>
      <c r="J11" s="214">
        <v>0.15229163849153993</v>
      </c>
      <c r="K11" s="206">
        <v>1090.2369732142856</v>
      </c>
      <c r="L11" s="213">
        <v>0.17439362768821079</v>
      </c>
      <c r="M11" s="212">
        <f t="shared" si="2"/>
        <v>-138.17251428571433</v>
      </c>
      <c r="N11" s="210">
        <v>1073.9449999999993</v>
      </c>
      <c r="O11" s="66">
        <v>380.08249999999998</v>
      </c>
      <c r="P11" s="211">
        <f t="shared" si="3"/>
        <v>693.86249999999927</v>
      </c>
      <c r="Q11" s="210">
        <v>56.629999999999995</v>
      </c>
      <c r="R11" s="66">
        <v>0</v>
      </c>
      <c r="S11" s="211">
        <f t="shared" si="4"/>
        <v>56.629999999999995</v>
      </c>
      <c r="T11" s="210">
        <v>0</v>
      </c>
      <c r="U11" s="66">
        <v>959.39249999999993</v>
      </c>
      <c r="V11" s="209">
        <f t="shared" si="5"/>
        <v>-959.39249999999993</v>
      </c>
      <c r="W11" s="210">
        <v>39.140000000000612</v>
      </c>
      <c r="X11" s="66">
        <v>0</v>
      </c>
      <c r="Y11" s="209">
        <f t="shared" si="6"/>
        <v>39.140000000000612</v>
      </c>
      <c r="Z11" s="210">
        <v>0</v>
      </c>
      <c r="AA11" s="66">
        <v>0</v>
      </c>
      <c r="AB11" s="209">
        <f t="shared" si="7"/>
        <v>0</v>
      </c>
      <c r="AC11" s="70">
        <v>1169.7149999999999</v>
      </c>
      <c r="AD11" s="208">
        <v>0.18710688362277833</v>
      </c>
      <c r="AE11" s="207">
        <f t="shared" si="8"/>
        <v>0.45580000000000009</v>
      </c>
      <c r="AF11" s="206">
        <v>1339.4749999999999</v>
      </c>
      <c r="AG11" s="205">
        <v>0.21426158733084258</v>
      </c>
      <c r="AH11" s="204">
        <f t="shared" si="9"/>
        <v>0.45579999999999998</v>
      </c>
      <c r="AI11" s="203">
        <f t="shared" si="10"/>
        <v>-169.76</v>
      </c>
    </row>
    <row r="12" spans="1:36" ht="15" x14ac:dyDescent="0.2">
      <c r="A12" s="405"/>
      <c r="B12" s="217" t="s">
        <v>16</v>
      </c>
      <c r="C12" s="215">
        <f t="shared" si="0"/>
        <v>0.56000000000000005</v>
      </c>
      <c r="D12" s="210">
        <v>1266.6670604999999</v>
      </c>
      <c r="E12" s="214">
        <v>0.20261527489839851</v>
      </c>
      <c r="F12" s="206">
        <v>1223.7888150000001</v>
      </c>
      <c r="G12" s="213">
        <v>0.19575649717958968</v>
      </c>
      <c r="H12" s="212">
        <f t="shared" si="1"/>
        <v>42.878245499999821</v>
      </c>
      <c r="I12" s="210">
        <v>2261.9054651785709</v>
      </c>
      <c r="J12" s="214">
        <v>0.3618129908899973</v>
      </c>
      <c r="K12" s="206">
        <v>2185.3371696428567</v>
      </c>
      <c r="L12" s="213">
        <v>0.34956517353498145</v>
      </c>
      <c r="M12" s="212">
        <f t="shared" si="2"/>
        <v>76.568295535714242</v>
      </c>
      <c r="N12" s="210">
        <v>2778.9974999999999</v>
      </c>
      <c r="O12" s="66">
        <v>2182.1425000000008</v>
      </c>
      <c r="P12" s="211">
        <f t="shared" si="3"/>
        <v>596.85499999999911</v>
      </c>
      <c r="Q12" s="210">
        <v>0</v>
      </c>
      <c r="R12" s="66">
        <v>217.88249999999999</v>
      </c>
      <c r="S12" s="211">
        <f t="shared" si="4"/>
        <v>-217.88249999999999</v>
      </c>
      <c r="T12" s="210">
        <v>0</v>
      </c>
      <c r="U12" s="66">
        <v>0</v>
      </c>
      <c r="V12" s="209">
        <f t="shared" si="5"/>
        <v>0</v>
      </c>
      <c r="W12" s="210">
        <v>0</v>
      </c>
      <c r="X12" s="66">
        <v>0</v>
      </c>
      <c r="Y12" s="209">
        <f t="shared" si="6"/>
        <v>0</v>
      </c>
      <c r="Z12" s="210">
        <v>0</v>
      </c>
      <c r="AA12" s="66">
        <v>284.89999999999901</v>
      </c>
      <c r="AB12" s="209">
        <f t="shared" si="7"/>
        <v>-284.89999999999901</v>
      </c>
      <c r="AC12" s="70">
        <v>2778.9974999999999</v>
      </c>
      <c r="AD12" s="208">
        <v>0.44452671105396779</v>
      </c>
      <c r="AE12" s="207">
        <f t="shared" si="8"/>
        <v>0.45579999999999998</v>
      </c>
      <c r="AF12" s="206">
        <v>2684.9250000000002</v>
      </c>
      <c r="AG12" s="205">
        <v>0.42947893194293479</v>
      </c>
      <c r="AH12" s="204">
        <f t="shared" si="9"/>
        <v>0.45580000000000004</v>
      </c>
      <c r="AI12" s="203">
        <f t="shared" si="10"/>
        <v>94.072499999999764</v>
      </c>
    </row>
    <row r="13" spans="1:36" ht="15" x14ac:dyDescent="0.2">
      <c r="A13" s="405"/>
      <c r="B13" s="217" t="s">
        <v>15</v>
      </c>
      <c r="C13" s="215">
        <f t="shared" si="0"/>
        <v>0.60999999999999988</v>
      </c>
      <c r="D13" s="210">
        <v>1414.5020279999999</v>
      </c>
      <c r="E13" s="214">
        <v>0.22626286431924009</v>
      </c>
      <c r="F13" s="206">
        <v>1091.5439920000001</v>
      </c>
      <c r="G13" s="213">
        <v>0.17460269759970479</v>
      </c>
      <c r="H13" s="212">
        <f t="shared" si="1"/>
        <v>322.95803599999977</v>
      </c>
      <c r="I13" s="210">
        <v>2318.8557836065575</v>
      </c>
      <c r="J13" s="214">
        <v>0.37092272839219692</v>
      </c>
      <c r="K13" s="206">
        <v>1789.4163803278691</v>
      </c>
      <c r="L13" s="213">
        <v>0.28623393049131934</v>
      </c>
      <c r="M13" s="212">
        <f t="shared" si="2"/>
        <v>529.43940327868836</v>
      </c>
      <c r="N13" s="210">
        <v>771.07582306136101</v>
      </c>
      <c r="O13" s="66">
        <v>354.92483895453393</v>
      </c>
      <c r="P13" s="211">
        <f t="shared" si="3"/>
        <v>416.15098410682708</v>
      </c>
      <c r="Q13" s="210">
        <v>134.89080821532454</v>
      </c>
      <c r="R13" s="66">
        <v>111.91098780245596</v>
      </c>
      <c r="S13" s="211">
        <f t="shared" si="4"/>
        <v>22.979820412868577</v>
      </c>
      <c r="T13" s="210">
        <v>92.304682382251386</v>
      </c>
      <c r="U13" s="66">
        <v>1094.17</v>
      </c>
      <c r="V13" s="209">
        <f t="shared" si="5"/>
        <v>-1001.8653176177487</v>
      </c>
      <c r="W13" s="210">
        <v>0</v>
      </c>
      <c r="X13" s="66">
        <v>0</v>
      </c>
      <c r="Y13" s="209">
        <f t="shared" si="6"/>
        <v>0</v>
      </c>
      <c r="Z13" s="210">
        <v>1837.5386863410636</v>
      </c>
      <c r="AA13" s="66">
        <v>627.33417324301013</v>
      </c>
      <c r="AB13" s="209">
        <f t="shared" si="7"/>
        <v>1210.2045130980534</v>
      </c>
      <c r="AC13" s="70">
        <v>2835.8100000000004</v>
      </c>
      <c r="AD13" s="208">
        <v>0.45361440320617513</v>
      </c>
      <c r="AE13" s="207">
        <f t="shared" si="8"/>
        <v>0.49879999999999991</v>
      </c>
      <c r="AF13" s="206">
        <v>2188.34</v>
      </c>
      <c r="AG13" s="205">
        <v>0.35004550440999355</v>
      </c>
      <c r="AH13" s="204">
        <f t="shared" si="9"/>
        <v>0.49880000000000002</v>
      </c>
      <c r="AI13" s="203">
        <f t="shared" si="10"/>
        <v>647.47000000000025</v>
      </c>
    </row>
    <row r="14" spans="1:36" ht="15" x14ac:dyDescent="0.2">
      <c r="A14" s="405"/>
      <c r="B14" s="262" t="s">
        <v>14</v>
      </c>
      <c r="C14" s="186">
        <f t="shared" si="0"/>
        <v>0.61</v>
      </c>
      <c r="D14" s="181">
        <v>601.66004199999998</v>
      </c>
      <c r="E14" s="185">
        <v>9.6241165975446949E-2</v>
      </c>
      <c r="F14" s="177">
        <v>625.84934800000008</v>
      </c>
      <c r="G14" s="184">
        <v>0.1001104721868291</v>
      </c>
      <c r="H14" s="183">
        <f t="shared" si="1"/>
        <v>-24.189306000000101</v>
      </c>
      <c r="I14" s="181">
        <v>986.32793770491799</v>
      </c>
      <c r="J14" s="185">
        <v>0.15777240323843761</v>
      </c>
      <c r="K14" s="177">
        <v>1025.9825377049181</v>
      </c>
      <c r="L14" s="184">
        <v>0.16411552817512967</v>
      </c>
      <c r="M14" s="183">
        <f t="shared" si="2"/>
        <v>-39.654600000000073</v>
      </c>
      <c r="N14" s="181">
        <v>0</v>
      </c>
      <c r="O14" s="43">
        <v>238.93403439716815</v>
      </c>
      <c r="P14" s="182">
        <f t="shared" si="3"/>
        <v>-238.93403439716815</v>
      </c>
      <c r="Q14" s="181">
        <v>35.429000000000144</v>
      </c>
      <c r="R14" s="43">
        <v>57.722628781425918</v>
      </c>
      <c r="S14" s="182">
        <f t="shared" si="4"/>
        <v>-22.293628781425774</v>
      </c>
      <c r="T14" s="181">
        <v>582.3125</v>
      </c>
      <c r="U14" s="43">
        <v>851.27250000000004</v>
      </c>
      <c r="V14" s="180">
        <f t="shared" si="5"/>
        <v>-268.96000000000004</v>
      </c>
      <c r="W14" s="181">
        <v>0</v>
      </c>
      <c r="X14" s="43">
        <v>0</v>
      </c>
      <c r="Y14" s="180">
        <f t="shared" si="6"/>
        <v>0</v>
      </c>
      <c r="Z14" s="181">
        <v>588.47349999999983</v>
      </c>
      <c r="AA14" s="43">
        <v>106.78083682140604</v>
      </c>
      <c r="AB14" s="180">
        <f t="shared" si="7"/>
        <v>481.69266317859376</v>
      </c>
      <c r="AC14" s="47">
        <v>1206.2149999999999</v>
      </c>
      <c r="AD14" s="179">
        <v>0.19294540091308529</v>
      </c>
      <c r="AE14" s="178">
        <f t="shared" si="8"/>
        <v>0.49880000000000002</v>
      </c>
      <c r="AF14" s="177">
        <v>1254.71</v>
      </c>
      <c r="AG14" s="176">
        <v>0.20070263068730773</v>
      </c>
      <c r="AH14" s="175">
        <f t="shared" si="9"/>
        <v>0.49880000000000002</v>
      </c>
      <c r="AI14" s="174">
        <f t="shared" si="10"/>
        <v>-48.495000000000118</v>
      </c>
    </row>
    <row r="15" spans="1:36" ht="15" x14ac:dyDescent="0.2">
      <c r="A15" s="405"/>
      <c r="B15" s="202" t="s">
        <v>13</v>
      </c>
      <c r="C15" s="158">
        <f t="shared" si="0"/>
        <v>0.55999999999999994</v>
      </c>
      <c r="D15" s="153">
        <v>34.023190999999997</v>
      </c>
      <c r="E15" s="157">
        <v>5.4423284636963354E-3</v>
      </c>
      <c r="F15" s="149">
        <v>0</v>
      </c>
      <c r="G15" s="156">
        <v>0</v>
      </c>
      <c r="H15" s="155">
        <f t="shared" si="1"/>
        <v>34.023190999999997</v>
      </c>
      <c r="I15" s="153">
        <v>60.755698214285715</v>
      </c>
      <c r="J15" s="157">
        <v>9.7184436851720287E-3</v>
      </c>
      <c r="K15" s="149">
        <v>0</v>
      </c>
      <c r="L15" s="156">
        <v>0</v>
      </c>
      <c r="M15" s="155">
        <f t="shared" si="2"/>
        <v>60.755698214285715</v>
      </c>
      <c r="N15" s="153">
        <v>0</v>
      </c>
      <c r="O15" s="21">
        <v>0</v>
      </c>
      <c r="P15" s="154">
        <f t="shared" si="3"/>
        <v>0</v>
      </c>
      <c r="Q15" s="153">
        <v>2.8574999999999999</v>
      </c>
      <c r="R15" s="21">
        <v>0</v>
      </c>
      <c r="S15" s="154">
        <f t="shared" si="4"/>
        <v>2.8574999999999999</v>
      </c>
      <c r="T15" s="153">
        <v>71.787499999999994</v>
      </c>
      <c r="U15" s="21">
        <v>0</v>
      </c>
      <c r="V15" s="152">
        <f t="shared" si="5"/>
        <v>71.787499999999994</v>
      </c>
      <c r="W15" s="153">
        <v>0</v>
      </c>
      <c r="X15" s="21">
        <v>0</v>
      </c>
      <c r="Y15" s="152">
        <f t="shared" si="6"/>
        <v>0</v>
      </c>
      <c r="Z15" s="153">
        <v>0</v>
      </c>
      <c r="AA15" s="21">
        <v>0</v>
      </c>
      <c r="AB15" s="152">
        <f t="shared" si="7"/>
        <v>0</v>
      </c>
      <c r="AC15" s="25">
        <v>74.644999999999996</v>
      </c>
      <c r="AD15" s="151">
        <v>1.1940167757122281E-2</v>
      </c>
      <c r="AE15" s="150">
        <f t="shared" si="8"/>
        <v>0.45579999999999998</v>
      </c>
      <c r="AF15" s="149">
        <v>0</v>
      </c>
      <c r="AG15" s="148">
        <v>0</v>
      </c>
      <c r="AH15" s="147">
        <f t="shared" si="9"/>
        <v>1</v>
      </c>
      <c r="AI15" s="146">
        <f t="shared" si="10"/>
        <v>74.644999999999996</v>
      </c>
    </row>
    <row r="16" spans="1:36"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29.331424727455151</v>
      </c>
      <c r="R16" s="54">
        <v>0</v>
      </c>
      <c r="S16" s="196">
        <f t="shared" si="4"/>
        <v>29.331424727455151</v>
      </c>
      <c r="T16" s="195">
        <v>36.118575272544852</v>
      </c>
      <c r="U16" s="54">
        <v>0</v>
      </c>
      <c r="V16" s="194">
        <f t="shared" si="5"/>
        <v>36.118575272544852</v>
      </c>
      <c r="W16" s="195">
        <v>0</v>
      </c>
      <c r="X16" s="54">
        <v>0</v>
      </c>
      <c r="Y16" s="194">
        <f t="shared" si="6"/>
        <v>0</v>
      </c>
      <c r="Z16" s="195">
        <v>0</v>
      </c>
      <c r="AA16" s="54">
        <v>0</v>
      </c>
      <c r="AB16" s="194">
        <f t="shared" si="7"/>
        <v>0</v>
      </c>
      <c r="AC16" s="58">
        <v>65.45</v>
      </c>
      <c r="AD16" s="193">
        <v>1.0469341278098378E-2</v>
      </c>
      <c r="AE16" s="192">
        <f t="shared" si="8"/>
        <v>0</v>
      </c>
      <c r="AF16" s="191">
        <v>0</v>
      </c>
      <c r="AG16" s="190">
        <v>0</v>
      </c>
      <c r="AH16" s="189">
        <f t="shared" si="9"/>
        <v>1</v>
      </c>
      <c r="AI16" s="188">
        <f t="shared" si="10"/>
        <v>65.45</v>
      </c>
    </row>
    <row r="17" spans="1:35"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21.52</v>
      </c>
      <c r="U17" s="43">
        <v>0</v>
      </c>
      <c r="V17" s="180">
        <f t="shared" si="5"/>
        <v>21.52</v>
      </c>
      <c r="W17" s="181">
        <v>0</v>
      </c>
      <c r="X17" s="43">
        <v>0</v>
      </c>
      <c r="Y17" s="180">
        <f t="shared" si="6"/>
        <v>0</v>
      </c>
      <c r="Z17" s="181">
        <v>0</v>
      </c>
      <c r="AA17" s="43">
        <v>0</v>
      </c>
      <c r="AB17" s="180">
        <f t="shared" si="7"/>
        <v>0</v>
      </c>
      <c r="AC17" s="47">
        <v>21.52</v>
      </c>
      <c r="AD17" s="179">
        <v>3.4423258106138586E-3</v>
      </c>
      <c r="AE17" s="178">
        <f t="shared" si="8"/>
        <v>0</v>
      </c>
      <c r="AF17" s="177">
        <v>0</v>
      </c>
      <c r="AG17" s="176">
        <v>0</v>
      </c>
      <c r="AH17" s="175">
        <f t="shared" si="9"/>
        <v>1</v>
      </c>
      <c r="AI17" s="174">
        <f t="shared" si="10"/>
        <v>21.52</v>
      </c>
    </row>
    <row r="18" spans="1:35" ht="15" x14ac:dyDescent="0.2">
      <c r="A18" s="405"/>
      <c r="B18" s="173" t="s">
        <v>10</v>
      </c>
      <c r="C18" s="172">
        <f t="shared" si="0"/>
        <v>0.57944814066568628</v>
      </c>
      <c r="D18" s="167">
        <f>SUM(D6:D17)</f>
        <v>4114.562672</v>
      </c>
      <c r="E18" s="171">
        <v>0.65816288500064712</v>
      </c>
      <c r="F18" s="163">
        <f>SUM(F6:F17)</f>
        <v>3785.339536</v>
      </c>
      <c r="G18" s="170">
        <v>0.60550055623998589</v>
      </c>
      <c r="H18" s="169">
        <f>SUM(H6:H17)</f>
        <v>329.22313599999956</v>
      </c>
      <c r="I18" s="167">
        <f>SUM(I6:I17)</f>
        <v>7100.8298814680375</v>
      </c>
      <c r="J18" s="171">
        <v>1.1358443298213556</v>
      </c>
      <c r="K18" s="163">
        <f>SUM(K6:K17)</f>
        <v>6550.3119178727229</v>
      </c>
      <c r="L18" s="170">
        <v>1.0477838175669911</v>
      </c>
      <c r="M18" s="169">
        <f t="shared" ref="M18:AC18" si="11">SUM(M6:M17)</f>
        <v>550.517963595315</v>
      </c>
      <c r="N18" s="167">
        <f t="shared" si="11"/>
        <v>4719.2259860380973</v>
      </c>
      <c r="O18" s="32">
        <f t="shared" si="11"/>
        <v>3160.7518733517027</v>
      </c>
      <c r="P18" s="168">
        <f t="shared" si="11"/>
        <v>1558.4741126863942</v>
      </c>
      <c r="Q18" s="167">
        <f t="shared" si="11"/>
        <v>307.75676844135853</v>
      </c>
      <c r="R18" s="32">
        <f t="shared" si="11"/>
        <v>402.18811658388188</v>
      </c>
      <c r="S18" s="168">
        <f t="shared" si="11"/>
        <v>-94.431348142523404</v>
      </c>
      <c r="T18" s="167">
        <f t="shared" si="11"/>
        <v>1260.6450591794808</v>
      </c>
      <c r="U18" s="32">
        <f t="shared" si="11"/>
        <v>3441.4750000000004</v>
      </c>
      <c r="V18" s="166">
        <f t="shared" si="11"/>
        <v>-2180.8299408205194</v>
      </c>
      <c r="W18" s="167">
        <f t="shared" si="11"/>
        <v>39.140000000000612</v>
      </c>
      <c r="X18" s="32">
        <f t="shared" si="11"/>
        <v>0</v>
      </c>
      <c r="Y18" s="166">
        <f t="shared" si="11"/>
        <v>39.140000000000612</v>
      </c>
      <c r="Z18" s="167">
        <f t="shared" si="11"/>
        <v>2524.5221863410634</v>
      </c>
      <c r="AA18" s="32">
        <f t="shared" si="11"/>
        <v>1019.0150100644152</v>
      </c>
      <c r="AB18" s="166">
        <f t="shared" si="11"/>
        <v>1505.5071762766484</v>
      </c>
      <c r="AC18" s="36">
        <f t="shared" si="11"/>
        <v>8851.2900000000009</v>
      </c>
      <c r="AD18" s="165">
        <v>1.4158468412745513</v>
      </c>
      <c r="AE18" s="164">
        <f t="shared" si="8"/>
        <v>0.4648545773553911</v>
      </c>
      <c r="AF18" s="163">
        <f>SUM(AF6:AF17)</f>
        <v>8023.43</v>
      </c>
      <c r="AG18" s="162">
        <v>1.2834228691374623</v>
      </c>
      <c r="AH18" s="161">
        <f t="shared" si="9"/>
        <v>0.47178569963220218</v>
      </c>
      <c r="AI18" s="160">
        <f>SUM(AI6:AI17)</f>
        <v>827.86</v>
      </c>
    </row>
    <row r="19" spans="1:35" ht="15" x14ac:dyDescent="0.2">
      <c r="A19" s="405"/>
      <c r="B19" s="159" t="s">
        <v>9</v>
      </c>
      <c r="C19" s="158">
        <f t="shared" si="0"/>
        <v>0.57961597772739282</v>
      </c>
      <c r="D19" s="153">
        <f>SUM(D9:D14)</f>
        <v>4080.5394809999998</v>
      </c>
      <c r="E19" s="157">
        <v>0.65272055653695071</v>
      </c>
      <c r="F19" s="149">
        <f>SUM(F9:F14)</f>
        <v>3785.339536</v>
      </c>
      <c r="G19" s="156">
        <v>0.60550055623998589</v>
      </c>
      <c r="H19" s="155">
        <f>SUM(H9:H14)</f>
        <v>295.19994499999956</v>
      </c>
      <c r="I19" s="153">
        <f>SUM(I9:I14)</f>
        <v>7040.0741832537515</v>
      </c>
      <c r="J19" s="157">
        <v>1.1261258861361836</v>
      </c>
      <c r="K19" s="149">
        <f>SUM(K9:K14)</f>
        <v>6550.3119178727229</v>
      </c>
      <c r="L19" s="156">
        <v>1.0477838175669911</v>
      </c>
      <c r="M19" s="155">
        <f t="shared" ref="M19:AC19" si="12">SUM(M9:M14)</f>
        <v>489.76226538102924</v>
      </c>
      <c r="N19" s="153">
        <f t="shared" si="12"/>
        <v>4719.2259860380973</v>
      </c>
      <c r="O19" s="21">
        <f t="shared" si="12"/>
        <v>3160.7518733517027</v>
      </c>
      <c r="P19" s="154">
        <f t="shared" si="12"/>
        <v>1558.4741126863942</v>
      </c>
      <c r="Q19" s="153">
        <f t="shared" si="12"/>
        <v>275.56784371390336</v>
      </c>
      <c r="R19" s="21">
        <f t="shared" si="12"/>
        <v>402.18811658388188</v>
      </c>
      <c r="S19" s="154">
        <f t="shared" si="12"/>
        <v>-126.62027286997855</v>
      </c>
      <c r="T19" s="153">
        <f t="shared" si="12"/>
        <v>1107.7939839069359</v>
      </c>
      <c r="U19" s="21">
        <f t="shared" si="12"/>
        <v>3441.4750000000004</v>
      </c>
      <c r="V19" s="152">
        <f t="shared" si="12"/>
        <v>-2333.681016093064</v>
      </c>
      <c r="W19" s="153">
        <f t="shared" si="12"/>
        <v>39.140000000000612</v>
      </c>
      <c r="X19" s="21">
        <f t="shared" si="12"/>
        <v>0</v>
      </c>
      <c r="Y19" s="152">
        <f t="shared" si="12"/>
        <v>39.140000000000612</v>
      </c>
      <c r="Z19" s="153">
        <f t="shared" si="12"/>
        <v>2479.5671863410635</v>
      </c>
      <c r="AA19" s="21">
        <f t="shared" si="12"/>
        <v>1019.0150100644152</v>
      </c>
      <c r="AB19" s="152">
        <f t="shared" si="12"/>
        <v>1460.5521762766482</v>
      </c>
      <c r="AC19" s="25">
        <f t="shared" si="12"/>
        <v>8621.2950000000001</v>
      </c>
      <c r="AD19" s="151">
        <v>1.3790569841736156</v>
      </c>
      <c r="AE19" s="150">
        <f t="shared" si="8"/>
        <v>0.47330934401386332</v>
      </c>
      <c r="AF19" s="149">
        <f>SUM(AF9:AF14)</f>
        <v>8023.43</v>
      </c>
      <c r="AG19" s="148">
        <v>1.2834228691374623</v>
      </c>
      <c r="AH19" s="147">
        <f t="shared" si="9"/>
        <v>0.47178569963220218</v>
      </c>
      <c r="AI19" s="146">
        <f>SUM(AI9:AI14)</f>
        <v>597.86500000000001</v>
      </c>
    </row>
    <row r="20" spans="1:35" ht="15.75" thickBot="1" x14ac:dyDescent="0.25">
      <c r="A20" s="406"/>
      <c r="B20" s="261" t="s">
        <v>8</v>
      </c>
      <c r="C20" s="260">
        <f t="shared" si="0"/>
        <v>0.55999999999999994</v>
      </c>
      <c r="D20" s="255">
        <f>SUM(D6:D8,D15:D17)</f>
        <v>34.023190999999997</v>
      </c>
      <c r="E20" s="259">
        <v>5.4423284636963354E-3</v>
      </c>
      <c r="F20" s="249">
        <f>SUM(F6:F8,F15:F17)</f>
        <v>0</v>
      </c>
      <c r="G20" s="258">
        <v>0</v>
      </c>
      <c r="H20" s="257">
        <f>SUM(H6:H8,H15:H17)</f>
        <v>34.023190999999997</v>
      </c>
      <c r="I20" s="255">
        <f>SUM(I6:I8,I15:I17)</f>
        <v>60.755698214285715</v>
      </c>
      <c r="J20" s="259">
        <v>9.7184436851720287E-3</v>
      </c>
      <c r="K20" s="249">
        <f>SUM(K6:K8,K15:K17)</f>
        <v>0</v>
      </c>
      <c r="L20" s="258">
        <v>0</v>
      </c>
      <c r="M20" s="257">
        <f t="shared" ref="M20:AC20" si="13">SUM(M6:M8,M15:M17)</f>
        <v>60.755698214285715</v>
      </c>
      <c r="N20" s="255">
        <f t="shared" si="13"/>
        <v>0</v>
      </c>
      <c r="O20" s="254">
        <f t="shared" si="13"/>
        <v>0</v>
      </c>
      <c r="P20" s="256">
        <f t="shared" si="13"/>
        <v>0</v>
      </c>
      <c r="Q20" s="255">
        <f t="shared" si="13"/>
        <v>32.188924727455152</v>
      </c>
      <c r="R20" s="254">
        <f t="shared" si="13"/>
        <v>0</v>
      </c>
      <c r="S20" s="256">
        <f t="shared" si="13"/>
        <v>32.188924727455152</v>
      </c>
      <c r="T20" s="255">
        <f t="shared" si="13"/>
        <v>152.85107527254485</v>
      </c>
      <c r="U20" s="254">
        <f t="shared" si="13"/>
        <v>0</v>
      </c>
      <c r="V20" s="253">
        <f t="shared" si="13"/>
        <v>152.85107527254485</v>
      </c>
      <c r="W20" s="255">
        <f t="shared" si="13"/>
        <v>0</v>
      </c>
      <c r="X20" s="254">
        <f t="shared" si="13"/>
        <v>0</v>
      </c>
      <c r="Y20" s="253">
        <f t="shared" si="13"/>
        <v>0</v>
      </c>
      <c r="Z20" s="255">
        <f t="shared" si="13"/>
        <v>44.954999999999998</v>
      </c>
      <c r="AA20" s="254">
        <f t="shared" si="13"/>
        <v>0</v>
      </c>
      <c r="AB20" s="253">
        <f t="shared" si="13"/>
        <v>44.954999999999998</v>
      </c>
      <c r="AC20" s="252">
        <f t="shared" si="13"/>
        <v>229.99500000000003</v>
      </c>
      <c r="AD20" s="251">
        <v>3.6789857100935623E-2</v>
      </c>
      <c r="AE20" s="250">
        <f t="shared" si="8"/>
        <v>0.14793013326376658</v>
      </c>
      <c r="AF20" s="249">
        <f>SUM(AF6:AF8,AF15:AF17)</f>
        <v>0</v>
      </c>
      <c r="AG20" s="248">
        <v>0</v>
      </c>
      <c r="AH20" s="247">
        <f t="shared" si="9"/>
        <v>1</v>
      </c>
      <c r="AI20" s="246">
        <f>SUM(AI6:AI8,AI15:AI17)</f>
        <v>229.99500000000003</v>
      </c>
    </row>
    <row r="21" spans="1:35" ht="15.75" thickTop="1" x14ac:dyDescent="0.2">
      <c r="A21" s="404" t="s">
        <v>51</v>
      </c>
      <c r="B21" s="245" t="s">
        <v>22</v>
      </c>
      <c r="C21" s="244">
        <f t="shared" si="0"/>
        <v>1</v>
      </c>
      <c r="D21" s="239">
        <v>0</v>
      </c>
      <c r="E21" s="243">
        <v>0</v>
      </c>
      <c r="F21" s="235">
        <v>0</v>
      </c>
      <c r="G21" s="242">
        <v>0</v>
      </c>
      <c r="H21" s="241">
        <f t="shared" ref="H21:H32" si="14">D21-F21</f>
        <v>0</v>
      </c>
      <c r="I21" s="239">
        <v>0</v>
      </c>
      <c r="J21" s="243">
        <v>0</v>
      </c>
      <c r="K21" s="235">
        <v>0</v>
      </c>
      <c r="L21" s="242">
        <v>0</v>
      </c>
      <c r="M21" s="241">
        <f t="shared" ref="M21:M32" si="15">I21-K21</f>
        <v>0</v>
      </c>
      <c r="N21" s="239">
        <v>0</v>
      </c>
      <c r="O21" s="88">
        <v>0</v>
      </c>
      <c r="P21" s="240">
        <f t="shared" ref="P21:P32" si="16">N21-O21</f>
        <v>0</v>
      </c>
      <c r="Q21" s="239">
        <v>0</v>
      </c>
      <c r="R21" s="88">
        <v>0</v>
      </c>
      <c r="S21" s="240">
        <f t="shared" ref="S21:S32" si="17">Q21-R21</f>
        <v>0</v>
      </c>
      <c r="T21" s="239">
        <v>19.72666666666667</v>
      </c>
      <c r="U21" s="88">
        <v>0</v>
      </c>
      <c r="V21" s="238">
        <f t="shared" ref="V21:V32" si="18">T21-U21</f>
        <v>19.72666666666667</v>
      </c>
      <c r="W21" s="239">
        <v>0</v>
      </c>
      <c r="X21" s="88">
        <v>0</v>
      </c>
      <c r="Y21" s="238">
        <f t="shared" ref="Y21:Y32" si="19">W21-X21</f>
        <v>0</v>
      </c>
      <c r="Z21" s="239">
        <v>1.7933333333333332</v>
      </c>
      <c r="AA21" s="88">
        <v>0</v>
      </c>
      <c r="AB21" s="238">
        <f t="shared" ref="AB21:AB32" si="20">Z21-AA21</f>
        <v>1.7933333333333332</v>
      </c>
      <c r="AC21" s="92">
        <v>21.520000000000003</v>
      </c>
      <c r="AD21" s="237">
        <v>3.4423258106138594E-3</v>
      </c>
      <c r="AE21" s="236">
        <f t="shared" si="8"/>
        <v>0</v>
      </c>
      <c r="AF21" s="235">
        <v>0</v>
      </c>
      <c r="AG21" s="234">
        <v>0</v>
      </c>
      <c r="AH21" s="233">
        <f t="shared" si="9"/>
        <v>1</v>
      </c>
      <c r="AI21" s="232">
        <f t="shared" ref="AI21:AI32" si="21">AC21-AF21</f>
        <v>21.520000000000003</v>
      </c>
    </row>
    <row r="22" spans="1:35" ht="15" x14ac:dyDescent="0.2">
      <c r="A22" s="405"/>
      <c r="B22" s="217" t="s">
        <v>21</v>
      </c>
      <c r="C22" s="215">
        <f t="shared" si="0"/>
        <v>1</v>
      </c>
      <c r="D22" s="210">
        <v>0</v>
      </c>
      <c r="E22" s="214">
        <v>0</v>
      </c>
      <c r="F22" s="206">
        <v>0</v>
      </c>
      <c r="G22" s="213">
        <v>0</v>
      </c>
      <c r="H22" s="212">
        <f t="shared" si="14"/>
        <v>0</v>
      </c>
      <c r="I22" s="210">
        <v>0</v>
      </c>
      <c r="J22" s="214">
        <v>0</v>
      </c>
      <c r="K22" s="206">
        <v>0</v>
      </c>
      <c r="L22" s="213">
        <v>0</v>
      </c>
      <c r="M22" s="212">
        <f t="shared" si="15"/>
        <v>0</v>
      </c>
      <c r="N22" s="210">
        <v>0</v>
      </c>
      <c r="O22" s="66">
        <v>0</v>
      </c>
      <c r="P22" s="211">
        <f t="shared" si="16"/>
        <v>0</v>
      </c>
      <c r="Q22" s="210">
        <v>0</v>
      </c>
      <c r="R22" s="66">
        <v>0</v>
      </c>
      <c r="S22" s="211">
        <f t="shared" si="17"/>
        <v>0</v>
      </c>
      <c r="T22" s="210">
        <v>4.8600000000000012</v>
      </c>
      <c r="U22" s="66">
        <v>0</v>
      </c>
      <c r="V22" s="209">
        <f t="shared" si="18"/>
        <v>4.8600000000000012</v>
      </c>
      <c r="W22" s="210">
        <v>0</v>
      </c>
      <c r="X22" s="66">
        <v>0</v>
      </c>
      <c r="Y22" s="209">
        <f t="shared" si="19"/>
        <v>0</v>
      </c>
      <c r="Z22" s="210">
        <v>14.58</v>
      </c>
      <c r="AA22" s="66">
        <v>0</v>
      </c>
      <c r="AB22" s="209">
        <f t="shared" si="20"/>
        <v>14.58</v>
      </c>
      <c r="AC22" s="70">
        <v>19.440000000000001</v>
      </c>
      <c r="AD22" s="208">
        <v>3.1096103047552706E-3</v>
      </c>
      <c r="AE22" s="207">
        <f t="shared" si="8"/>
        <v>0</v>
      </c>
      <c r="AF22" s="206">
        <v>0</v>
      </c>
      <c r="AG22" s="205">
        <v>0</v>
      </c>
      <c r="AH22" s="204">
        <f t="shared" si="9"/>
        <v>1</v>
      </c>
      <c r="AI22" s="203">
        <f t="shared" si="21"/>
        <v>19.440000000000001</v>
      </c>
    </row>
    <row r="23" spans="1:35" ht="15" x14ac:dyDescent="0.2">
      <c r="A23" s="405"/>
      <c r="B23" s="231" t="s">
        <v>20</v>
      </c>
      <c r="C23" s="230">
        <f t="shared" si="0"/>
        <v>0.48999999999999988</v>
      </c>
      <c r="D23" s="225">
        <v>1.0563093333333333</v>
      </c>
      <c r="E23" s="229">
        <v>1.6896658374189829E-4</v>
      </c>
      <c r="F23" s="221">
        <v>0</v>
      </c>
      <c r="G23" s="228">
        <v>0</v>
      </c>
      <c r="H23" s="227">
        <f t="shared" si="14"/>
        <v>1.0563093333333333</v>
      </c>
      <c r="I23" s="225">
        <v>2.1557333333333339</v>
      </c>
      <c r="J23" s="229">
        <v>3.4482976273856805E-4</v>
      </c>
      <c r="K23" s="221">
        <v>0</v>
      </c>
      <c r="L23" s="228">
        <v>0</v>
      </c>
      <c r="M23" s="227">
        <f t="shared" si="15"/>
        <v>2.1557333333333339</v>
      </c>
      <c r="N23" s="225">
        <v>0</v>
      </c>
      <c r="O23" s="77">
        <v>0</v>
      </c>
      <c r="P23" s="226">
        <f t="shared" si="16"/>
        <v>0</v>
      </c>
      <c r="Q23" s="225">
        <v>0</v>
      </c>
      <c r="R23" s="77">
        <v>0</v>
      </c>
      <c r="S23" s="226">
        <f t="shared" si="17"/>
        <v>0</v>
      </c>
      <c r="T23" s="225">
        <v>13.610833333333334</v>
      </c>
      <c r="U23" s="77">
        <v>0</v>
      </c>
      <c r="V23" s="224">
        <f t="shared" si="18"/>
        <v>13.610833333333334</v>
      </c>
      <c r="W23" s="225">
        <v>0</v>
      </c>
      <c r="X23" s="77">
        <v>0</v>
      </c>
      <c r="Y23" s="224">
        <f t="shared" si="19"/>
        <v>0</v>
      </c>
      <c r="Z23" s="225">
        <v>5.1516666666666664</v>
      </c>
      <c r="AA23" s="77">
        <v>0</v>
      </c>
      <c r="AB23" s="224">
        <f t="shared" si="20"/>
        <v>5.1516666666666664</v>
      </c>
      <c r="AC23" s="81">
        <v>18.762499999999999</v>
      </c>
      <c r="AD23" s="223">
        <v>3.0012378262845038E-3</v>
      </c>
      <c r="AE23" s="222">
        <f t="shared" si="8"/>
        <v>5.6298965134354874E-2</v>
      </c>
      <c r="AF23" s="221">
        <v>0</v>
      </c>
      <c r="AG23" s="220">
        <v>0</v>
      </c>
      <c r="AH23" s="219">
        <f t="shared" si="9"/>
        <v>1</v>
      </c>
      <c r="AI23" s="218">
        <f t="shared" si="21"/>
        <v>18.762499999999999</v>
      </c>
    </row>
    <row r="24" spans="1:35" ht="15" x14ac:dyDescent="0.2">
      <c r="A24" s="405"/>
      <c r="B24" s="201" t="s">
        <v>19</v>
      </c>
      <c r="C24" s="200">
        <f t="shared" si="0"/>
        <v>0.49</v>
      </c>
      <c r="D24" s="195">
        <v>12.262754333333334</v>
      </c>
      <c r="E24" s="199">
        <v>1.9615425534781727E-3</v>
      </c>
      <c r="F24" s="191">
        <v>46.789518333333341</v>
      </c>
      <c r="G24" s="198">
        <v>7.4844222315053003E-3</v>
      </c>
      <c r="H24" s="197">
        <f t="shared" si="14"/>
        <v>-34.526764000000007</v>
      </c>
      <c r="I24" s="195">
        <v>25.026029251700681</v>
      </c>
      <c r="J24" s="199">
        <v>4.0031480683228012E-3</v>
      </c>
      <c r="K24" s="191">
        <v>95.48881292517008</v>
      </c>
      <c r="L24" s="198">
        <v>1.5274331084704693E-2</v>
      </c>
      <c r="M24" s="197">
        <f t="shared" si="15"/>
        <v>-70.462783673469403</v>
      </c>
      <c r="N24" s="195">
        <v>0</v>
      </c>
      <c r="O24" s="54">
        <v>0</v>
      </c>
      <c r="P24" s="196">
        <f t="shared" si="16"/>
        <v>0</v>
      </c>
      <c r="Q24" s="195">
        <v>1.0741666666666667</v>
      </c>
      <c r="R24" s="54">
        <v>0</v>
      </c>
      <c r="S24" s="196">
        <f t="shared" si="17"/>
        <v>1.0741666666666667</v>
      </c>
      <c r="T24" s="195">
        <v>20.338333333333331</v>
      </c>
      <c r="U24" s="54">
        <v>115.75833333333334</v>
      </c>
      <c r="V24" s="194">
        <f t="shared" si="18"/>
        <v>-95.420000000000016</v>
      </c>
      <c r="W24" s="195">
        <v>8.9258333333333315</v>
      </c>
      <c r="X24" s="54">
        <v>0</v>
      </c>
      <c r="Y24" s="194">
        <f t="shared" si="19"/>
        <v>8.9258333333333315</v>
      </c>
      <c r="Z24" s="195">
        <v>0</v>
      </c>
      <c r="AA24" s="54">
        <v>0</v>
      </c>
      <c r="AB24" s="194">
        <f t="shared" si="20"/>
        <v>0</v>
      </c>
      <c r="AC24" s="58">
        <v>30.338333333333331</v>
      </c>
      <c r="AD24" s="193">
        <v>4.8529009239935E-3</v>
      </c>
      <c r="AE24" s="192">
        <f t="shared" si="8"/>
        <v>0.40420000000000006</v>
      </c>
      <c r="AF24" s="191">
        <v>115.75833333333334</v>
      </c>
      <c r="AG24" s="190">
        <v>1.8516630953748885E-2</v>
      </c>
      <c r="AH24" s="189">
        <f t="shared" si="9"/>
        <v>0.40420000000000006</v>
      </c>
      <c r="AI24" s="188">
        <f t="shared" si="21"/>
        <v>-85.420000000000016</v>
      </c>
    </row>
    <row r="25" spans="1:35" ht="15" x14ac:dyDescent="0.2">
      <c r="A25" s="405"/>
      <c r="B25" s="217" t="s">
        <v>18</v>
      </c>
      <c r="C25" s="215">
        <f t="shared" si="0"/>
        <v>0.5099999999999999</v>
      </c>
      <c r="D25" s="210">
        <v>222.16102649999996</v>
      </c>
      <c r="E25" s="214">
        <v>3.5536739574043651E-2</v>
      </c>
      <c r="F25" s="206">
        <v>287.01097483333331</v>
      </c>
      <c r="G25" s="213">
        <v>4.5910096903012385E-2</v>
      </c>
      <c r="H25" s="212">
        <f t="shared" si="14"/>
        <v>-64.849948333333344</v>
      </c>
      <c r="I25" s="210">
        <v>435.60985588235297</v>
      </c>
      <c r="J25" s="214">
        <v>6.9679881517732661E-2</v>
      </c>
      <c r="K25" s="206">
        <v>562.7666173202615</v>
      </c>
      <c r="L25" s="213">
        <v>9.0019797849043903E-2</v>
      </c>
      <c r="M25" s="212">
        <f t="shared" si="15"/>
        <v>-127.15676143790853</v>
      </c>
      <c r="N25" s="210">
        <v>266.53746691923743</v>
      </c>
      <c r="O25" s="66">
        <v>0</v>
      </c>
      <c r="P25" s="211">
        <f t="shared" si="16"/>
        <v>266.53746691923743</v>
      </c>
      <c r="Q25" s="210">
        <v>70.702493546597466</v>
      </c>
      <c r="R25" s="66">
        <v>0</v>
      </c>
      <c r="S25" s="211">
        <f t="shared" si="17"/>
        <v>70.702493546597466</v>
      </c>
      <c r="T25" s="210">
        <v>189.95753953416519</v>
      </c>
      <c r="U25" s="66">
        <v>681.08916666666664</v>
      </c>
      <c r="V25" s="209">
        <f t="shared" si="18"/>
        <v>-491.13162713250142</v>
      </c>
      <c r="W25" s="210">
        <v>0</v>
      </c>
      <c r="X25" s="66">
        <v>0</v>
      </c>
      <c r="Y25" s="209">
        <f t="shared" si="19"/>
        <v>0</v>
      </c>
      <c r="Z25" s="210">
        <v>0</v>
      </c>
      <c r="AA25" s="66">
        <v>0</v>
      </c>
      <c r="AB25" s="209">
        <f t="shared" si="20"/>
        <v>0</v>
      </c>
      <c r="AC25" s="70">
        <v>527.1975000000001</v>
      </c>
      <c r="AD25" s="208">
        <v>8.4330184086482352E-2</v>
      </c>
      <c r="AE25" s="207">
        <f t="shared" si="8"/>
        <v>0.42139999999999983</v>
      </c>
      <c r="AF25" s="206">
        <v>681.08916666666664</v>
      </c>
      <c r="AG25" s="205">
        <v>0.10894659920031416</v>
      </c>
      <c r="AH25" s="204">
        <f t="shared" si="9"/>
        <v>0.4214</v>
      </c>
      <c r="AI25" s="203">
        <f t="shared" si="21"/>
        <v>-153.89166666666654</v>
      </c>
    </row>
    <row r="26" spans="1:35" ht="15" x14ac:dyDescent="0.2">
      <c r="A26" s="405"/>
      <c r="B26" s="217" t="s">
        <v>17</v>
      </c>
      <c r="C26" s="215">
        <f t="shared" si="0"/>
        <v>0.56000000000000016</v>
      </c>
      <c r="D26" s="210">
        <v>468.94793083333326</v>
      </c>
      <c r="E26" s="214">
        <v>7.5012619244495621E-2</v>
      </c>
      <c r="F26" s="206">
        <v>623.51920666666672</v>
      </c>
      <c r="G26" s="213">
        <v>9.9737744229394132E-2</v>
      </c>
      <c r="H26" s="212">
        <f t="shared" si="14"/>
        <v>-154.57127583333346</v>
      </c>
      <c r="I26" s="210">
        <v>837.4070193452377</v>
      </c>
      <c r="J26" s="214">
        <v>0.13395110579374214</v>
      </c>
      <c r="K26" s="206">
        <v>1113.4271547619044</v>
      </c>
      <c r="L26" s="213">
        <v>0.17810311469534659</v>
      </c>
      <c r="M26" s="212">
        <f t="shared" si="15"/>
        <v>-276.02013541666668</v>
      </c>
      <c r="N26" s="210">
        <v>1017.2033333333335</v>
      </c>
      <c r="O26" s="66">
        <v>694.77499999999964</v>
      </c>
      <c r="P26" s="211">
        <f t="shared" si="16"/>
        <v>322.42833333333385</v>
      </c>
      <c r="Q26" s="210">
        <v>11.642499999999998</v>
      </c>
      <c r="R26" s="66">
        <v>37.243333333333339</v>
      </c>
      <c r="S26" s="211">
        <f t="shared" si="17"/>
        <v>-25.600833333333341</v>
      </c>
      <c r="T26" s="210">
        <v>0</v>
      </c>
      <c r="U26" s="66">
        <v>610.94500000000028</v>
      </c>
      <c r="V26" s="209">
        <f t="shared" si="18"/>
        <v>-610.94500000000028</v>
      </c>
      <c r="W26" s="210">
        <v>0</v>
      </c>
      <c r="X26" s="66">
        <v>0</v>
      </c>
      <c r="Y26" s="209">
        <f t="shared" si="19"/>
        <v>0</v>
      </c>
      <c r="Z26" s="210">
        <v>0</v>
      </c>
      <c r="AA26" s="66">
        <v>25.00333333333333</v>
      </c>
      <c r="AB26" s="209">
        <f t="shared" si="20"/>
        <v>-25.00333333333333</v>
      </c>
      <c r="AC26" s="70">
        <v>1028.8458333333335</v>
      </c>
      <c r="AD26" s="208">
        <v>0.16457353936923133</v>
      </c>
      <c r="AE26" s="207">
        <f t="shared" si="8"/>
        <v>0.45579999999999982</v>
      </c>
      <c r="AF26" s="206">
        <v>1367.9666666666665</v>
      </c>
      <c r="AG26" s="205">
        <v>0.2188190965980564</v>
      </c>
      <c r="AH26" s="204">
        <f t="shared" si="9"/>
        <v>0.45580000000000009</v>
      </c>
      <c r="AI26" s="203">
        <f t="shared" si="21"/>
        <v>-339.12083333333294</v>
      </c>
    </row>
    <row r="27" spans="1:35" ht="15" x14ac:dyDescent="0.2">
      <c r="A27" s="405"/>
      <c r="B27" s="217" t="s">
        <v>16</v>
      </c>
      <c r="C27" s="215">
        <f t="shared" si="0"/>
        <v>0.55999999999999983</v>
      </c>
      <c r="D27" s="210">
        <v>1258.8485711666665</v>
      </c>
      <c r="E27" s="214">
        <v>0.20136463420917255</v>
      </c>
      <c r="F27" s="206">
        <v>1343.7975365</v>
      </c>
      <c r="G27" s="213">
        <v>0.21495301757910068</v>
      </c>
      <c r="H27" s="212">
        <f t="shared" si="14"/>
        <v>-84.94896533333349</v>
      </c>
      <c r="I27" s="210">
        <v>2247.9438770833335</v>
      </c>
      <c r="J27" s="214">
        <v>0.35957970394495103</v>
      </c>
      <c r="K27" s="206">
        <v>2399.6384580357139</v>
      </c>
      <c r="L27" s="213">
        <v>0.38384467424839402</v>
      </c>
      <c r="M27" s="212">
        <f t="shared" si="15"/>
        <v>-151.69458095238042</v>
      </c>
      <c r="N27" s="210">
        <v>2514.6641666666669</v>
      </c>
      <c r="O27" s="66">
        <v>1941.6041666666667</v>
      </c>
      <c r="P27" s="211">
        <f t="shared" si="16"/>
        <v>573.06000000000017</v>
      </c>
      <c r="Q27" s="210">
        <v>0</v>
      </c>
      <c r="R27" s="66">
        <v>132.80833333333334</v>
      </c>
      <c r="S27" s="211">
        <f t="shared" si="17"/>
        <v>-132.80833333333334</v>
      </c>
      <c r="T27" s="210">
        <v>0</v>
      </c>
      <c r="U27" s="66">
        <v>134.65749999999989</v>
      </c>
      <c r="V27" s="209">
        <f t="shared" si="18"/>
        <v>-134.65749999999989</v>
      </c>
      <c r="W27" s="210">
        <v>0</v>
      </c>
      <c r="X27" s="66">
        <v>0</v>
      </c>
      <c r="Y27" s="209">
        <f t="shared" si="19"/>
        <v>0</v>
      </c>
      <c r="Z27" s="210">
        <v>247.17999999999998</v>
      </c>
      <c r="AA27" s="66">
        <v>739.14750000000004</v>
      </c>
      <c r="AB27" s="209">
        <f t="shared" si="20"/>
        <v>-491.96750000000009</v>
      </c>
      <c r="AC27" s="70">
        <v>2761.8441666666668</v>
      </c>
      <c r="AD27" s="208">
        <v>0.44178287452648657</v>
      </c>
      <c r="AE27" s="207">
        <f t="shared" si="8"/>
        <v>0.45579999999999993</v>
      </c>
      <c r="AF27" s="206">
        <v>2948.2174999999997</v>
      </c>
      <c r="AG27" s="205">
        <v>0.47159503637363026</v>
      </c>
      <c r="AH27" s="204">
        <f t="shared" si="9"/>
        <v>0.45580000000000004</v>
      </c>
      <c r="AI27" s="203">
        <f t="shared" si="21"/>
        <v>-186.37333333333299</v>
      </c>
    </row>
    <row r="28" spans="1:35" ht="15" x14ac:dyDescent="0.2">
      <c r="A28" s="405"/>
      <c r="B28" s="217" t="s">
        <v>15</v>
      </c>
      <c r="C28" s="215">
        <f t="shared" si="0"/>
        <v>0.60999999999999976</v>
      </c>
      <c r="D28" s="210">
        <v>1226.2939806666664</v>
      </c>
      <c r="E28" s="214">
        <v>0.19615722216771739</v>
      </c>
      <c r="F28" s="206">
        <v>1157.3336336666671</v>
      </c>
      <c r="G28" s="213">
        <v>0.18512636773421823</v>
      </c>
      <c r="H28" s="212">
        <f t="shared" si="14"/>
        <v>68.960346999999274</v>
      </c>
      <c r="I28" s="210">
        <v>2010.3180010928966</v>
      </c>
      <c r="J28" s="214">
        <v>0.32156921666838928</v>
      </c>
      <c r="K28" s="206">
        <v>1897.2682519125685</v>
      </c>
      <c r="L28" s="213">
        <v>0.30348584874461998</v>
      </c>
      <c r="M28" s="212">
        <f t="shared" si="15"/>
        <v>113.04974918032804</v>
      </c>
      <c r="N28" s="210">
        <v>772.18235153780449</v>
      </c>
      <c r="O28" s="66">
        <v>201.53755722563872</v>
      </c>
      <c r="P28" s="211">
        <f t="shared" si="16"/>
        <v>570.6447943121658</v>
      </c>
      <c r="Q28" s="210">
        <v>166.83231399459743</v>
      </c>
      <c r="R28" s="66">
        <v>49.612968667323003</v>
      </c>
      <c r="S28" s="211">
        <f t="shared" si="17"/>
        <v>117.21934532727443</v>
      </c>
      <c r="T28" s="210">
        <v>138.58694532043111</v>
      </c>
      <c r="U28" s="66">
        <v>1137.7454238499733</v>
      </c>
      <c r="V28" s="209">
        <f t="shared" si="18"/>
        <v>-999.15847852954221</v>
      </c>
      <c r="W28" s="210">
        <v>0</v>
      </c>
      <c r="X28" s="66">
        <v>0</v>
      </c>
      <c r="Y28" s="209">
        <f t="shared" si="19"/>
        <v>0</v>
      </c>
      <c r="Z28" s="210">
        <v>1380.8867224805006</v>
      </c>
      <c r="AA28" s="66">
        <v>931.33988359039893</v>
      </c>
      <c r="AB28" s="209">
        <f t="shared" si="20"/>
        <v>449.54683889010164</v>
      </c>
      <c r="AC28" s="70">
        <v>2458.4883333333337</v>
      </c>
      <c r="AD28" s="208">
        <v>0.3932582641694416</v>
      </c>
      <c r="AE28" s="207">
        <f t="shared" si="8"/>
        <v>0.4987999999999998</v>
      </c>
      <c r="AF28" s="206">
        <v>2320.2358333333341</v>
      </c>
      <c r="AG28" s="205">
        <v>0.37114347982000445</v>
      </c>
      <c r="AH28" s="204">
        <f t="shared" si="9"/>
        <v>0.49880000000000002</v>
      </c>
      <c r="AI28" s="203">
        <f t="shared" si="21"/>
        <v>138.2524999999996</v>
      </c>
    </row>
    <row r="29" spans="1:35" ht="15" x14ac:dyDescent="0.2">
      <c r="A29" s="405"/>
      <c r="B29" s="216" t="s">
        <v>14</v>
      </c>
      <c r="C29" s="215">
        <f t="shared" si="0"/>
        <v>0.61000000000000021</v>
      </c>
      <c r="D29" s="210">
        <v>479.56502500000011</v>
      </c>
      <c r="E29" s="214">
        <v>7.6710923021616209E-2</v>
      </c>
      <c r="F29" s="206">
        <v>446.61928499999999</v>
      </c>
      <c r="G29" s="213">
        <v>7.1440942859453127E-2</v>
      </c>
      <c r="H29" s="212">
        <f t="shared" si="14"/>
        <v>32.945740000000114</v>
      </c>
      <c r="I29" s="210">
        <v>786.17217213114748</v>
      </c>
      <c r="J29" s="214">
        <v>0.12575561151084622</v>
      </c>
      <c r="K29" s="206">
        <v>732.16276229508196</v>
      </c>
      <c r="L29" s="213">
        <v>0.11711629976959528</v>
      </c>
      <c r="M29" s="212">
        <f t="shared" si="15"/>
        <v>54.009409836065515</v>
      </c>
      <c r="N29" s="210">
        <v>80.939289398230827</v>
      </c>
      <c r="O29" s="66">
        <v>17.789871918900321</v>
      </c>
      <c r="P29" s="211">
        <f t="shared" si="16"/>
        <v>63.149417479330509</v>
      </c>
      <c r="Q29" s="210">
        <v>113.24926435328275</v>
      </c>
      <c r="R29" s="66">
        <v>15.789999999999926</v>
      </c>
      <c r="S29" s="211">
        <f t="shared" si="17"/>
        <v>97.459264353282833</v>
      </c>
      <c r="T29" s="210">
        <v>151.46223728200263</v>
      </c>
      <c r="U29" s="66">
        <v>767.19166666666661</v>
      </c>
      <c r="V29" s="209">
        <f t="shared" si="18"/>
        <v>-615.72942938466394</v>
      </c>
      <c r="W29" s="210">
        <v>0</v>
      </c>
      <c r="X29" s="66">
        <v>0</v>
      </c>
      <c r="Y29" s="209">
        <f t="shared" si="19"/>
        <v>0</v>
      </c>
      <c r="Z29" s="210">
        <v>615.78670896648384</v>
      </c>
      <c r="AA29" s="66">
        <v>94.615961414433102</v>
      </c>
      <c r="AB29" s="209">
        <f t="shared" si="20"/>
        <v>521.17074755205078</v>
      </c>
      <c r="AC29" s="70">
        <v>961.4375</v>
      </c>
      <c r="AD29" s="208">
        <v>0.15379094430957538</v>
      </c>
      <c r="AE29" s="207">
        <f t="shared" si="8"/>
        <v>0.49880000000000013</v>
      </c>
      <c r="AF29" s="206">
        <v>895.38749999999993</v>
      </c>
      <c r="AG29" s="205">
        <v>0.14322562722424442</v>
      </c>
      <c r="AH29" s="204">
        <f t="shared" si="9"/>
        <v>0.49880000000000002</v>
      </c>
      <c r="AI29" s="203">
        <f t="shared" si="21"/>
        <v>66.050000000000068</v>
      </c>
    </row>
    <row r="30" spans="1:35" ht="15" x14ac:dyDescent="0.2">
      <c r="A30" s="405"/>
      <c r="B30" s="202" t="s">
        <v>13</v>
      </c>
      <c r="C30" s="158">
        <f t="shared" si="0"/>
        <v>0.56000000000000005</v>
      </c>
      <c r="D30" s="153">
        <v>49.869078000000002</v>
      </c>
      <c r="E30" s="157">
        <v>7.9770266891689475E-3</v>
      </c>
      <c r="F30" s="149">
        <v>0</v>
      </c>
      <c r="G30" s="156">
        <v>0</v>
      </c>
      <c r="H30" s="155">
        <f t="shared" si="14"/>
        <v>49.869078000000002</v>
      </c>
      <c r="I30" s="153">
        <v>89.051924999999997</v>
      </c>
      <c r="J30" s="157">
        <v>1.424469051637312E-2</v>
      </c>
      <c r="K30" s="149">
        <v>0</v>
      </c>
      <c r="L30" s="156">
        <v>0</v>
      </c>
      <c r="M30" s="155">
        <f t="shared" si="15"/>
        <v>89.051924999999997</v>
      </c>
      <c r="N30" s="153">
        <v>0</v>
      </c>
      <c r="O30" s="21">
        <v>0</v>
      </c>
      <c r="P30" s="154">
        <f t="shared" si="16"/>
        <v>0</v>
      </c>
      <c r="Q30" s="153">
        <v>1.905</v>
      </c>
      <c r="R30" s="21">
        <v>0</v>
      </c>
      <c r="S30" s="154">
        <f t="shared" si="17"/>
        <v>1.905</v>
      </c>
      <c r="T30" s="153">
        <v>102.74249999999999</v>
      </c>
      <c r="U30" s="21">
        <v>0</v>
      </c>
      <c r="V30" s="152">
        <f t="shared" si="18"/>
        <v>102.74249999999999</v>
      </c>
      <c r="W30" s="153">
        <v>0</v>
      </c>
      <c r="X30" s="21">
        <v>0</v>
      </c>
      <c r="Y30" s="152">
        <f t="shared" si="19"/>
        <v>0</v>
      </c>
      <c r="Z30" s="153">
        <v>4.7625000000000002</v>
      </c>
      <c r="AA30" s="21">
        <v>0</v>
      </c>
      <c r="AB30" s="152">
        <f t="shared" si="20"/>
        <v>4.7625000000000002</v>
      </c>
      <c r="AC30" s="25">
        <v>109.41</v>
      </c>
      <c r="AD30" s="151">
        <v>1.7501155526917393E-2</v>
      </c>
      <c r="AE30" s="150">
        <f t="shared" si="8"/>
        <v>0.45580000000000004</v>
      </c>
      <c r="AF30" s="149">
        <v>0</v>
      </c>
      <c r="AG30" s="148">
        <v>0</v>
      </c>
      <c r="AH30" s="147">
        <f t="shared" si="9"/>
        <v>1</v>
      </c>
      <c r="AI30" s="146">
        <f t="shared" si="21"/>
        <v>109.41</v>
      </c>
    </row>
    <row r="31" spans="1:35" ht="15" x14ac:dyDescent="0.2">
      <c r="A31" s="405"/>
      <c r="B31" s="201" t="s">
        <v>12</v>
      </c>
      <c r="C31" s="200">
        <f t="shared" si="0"/>
        <v>1</v>
      </c>
      <c r="D31" s="195">
        <v>0</v>
      </c>
      <c r="E31" s="199">
        <v>0</v>
      </c>
      <c r="F31" s="191">
        <v>0</v>
      </c>
      <c r="G31" s="198">
        <v>0</v>
      </c>
      <c r="H31" s="197">
        <f t="shared" si="14"/>
        <v>0</v>
      </c>
      <c r="I31" s="195">
        <v>0</v>
      </c>
      <c r="J31" s="199">
        <v>0</v>
      </c>
      <c r="K31" s="191">
        <v>0</v>
      </c>
      <c r="L31" s="198">
        <v>0</v>
      </c>
      <c r="M31" s="197">
        <f t="shared" si="15"/>
        <v>0</v>
      </c>
      <c r="N31" s="195">
        <v>0</v>
      </c>
      <c r="O31" s="54">
        <v>0</v>
      </c>
      <c r="P31" s="196">
        <f t="shared" si="16"/>
        <v>0</v>
      </c>
      <c r="Q31" s="195">
        <v>16.872490769524912</v>
      </c>
      <c r="R31" s="54">
        <v>0</v>
      </c>
      <c r="S31" s="196">
        <f t="shared" si="17"/>
        <v>16.872490769524912</v>
      </c>
      <c r="T31" s="195">
        <v>48.577509230475094</v>
      </c>
      <c r="U31" s="54">
        <v>0</v>
      </c>
      <c r="V31" s="194">
        <f t="shared" si="18"/>
        <v>48.577509230475094</v>
      </c>
      <c r="W31" s="195">
        <v>0</v>
      </c>
      <c r="X31" s="54">
        <v>0</v>
      </c>
      <c r="Y31" s="194">
        <f t="shared" si="19"/>
        <v>0</v>
      </c>
      <c r="Z31" s="195">
        <v>0</v>
      </c>
      <c r="AA31" s="54">
        <v>0</v>
      </c>
      <c r="AB31" s="194">
        <f t="shared" si="20"/>
        <v>0</v>
      </c>
      <c r="AC31" s="58">
        <v>65.45</v>
      </c>
      <c r="AD31" s="193">
        <v>1.0469341278098378E-2</v>
      </c>
      <c r="AE31" s="192">
        <f t="shared" si="8"/>
        <v>0</v>
      </c>
      <c r="AF31" s="191">
        <v>0</v>
      </c>
      <c r="AG31" s="190">
        <v>0</v>
      </c>
      <c r="AH31" s="189">
        <f t="shared" si="9"/>
        <v>1</v>
      </c>
      <c r="AI31" s="188">
        <f t="shared" si="21"/>
        <v>65.45</v>
      </c>
    </row>
    <row r="32" spans="1:35" ht="15.75" thickBot="1" x14ac:dyDescent="0.25">
      <c r="A32" s="405"/>
      <c r="B32" s="187" t="s">
        <v>11</v>
      </c>
      <c r="C32" s="186">
        <f t="shared" si="0"/>
        <v>1</v>
      </c>
      <c r="D32" s="181">
        <v>0</v>
      </c>
      <c r="E32" s="185">
        <v>0</v>
      </c>
      <c r="F32" s="177">
        <v>0</v>
      </c>
      <c r="G32" s="184">
        <v>0</v>
      </c>
      <c r="H32" s="183">
        <f t="shared" si="14"/>
        <v>0</v>
      </c>
      <c r="I32" s="181">
        <v>0</v>
      </c>
      <c r="J32" s="185">
        <v>0</v>
      </c>
      <c r="K32" s="177">
        <v>0</v>
      </c>
      <c r="L32" s="184">
        <v>0</v>
      </c>
      <c r="M32" s="183">
        <f t="shared" si="15"/>
        <v>0</v>
      </c>
      <c r="N32" s="181">
        <v>0</v>
      </c>
      <c r="O32" s="43">
        <v>0</v>
      </c>
      <c r="P32" s="182">
        <f t="shared" si="16"/>
        <v>0</v>
      </c>
      <c r="Q32" s="181">
        <v>0</v>
      </c>
      <c r="R32" s="43">
        <v>0</v>
      </c>
      <c r="S32" s="182">
        <f t="shared" si="17"/>
        <v>0</v>
      </c>
      <c r="T32" s="181">
        <v>21.30916666666667</v>
      </c>
      <c r="U32" s="43">
        <v>0</v>
      </c>
      <c r="V32" s="180">
        <f t="shared" si="18"/>
        <v>21.30916666666667</v>
      </c>
      <c r="W32" s="181">
        <v>0</v>
      </c>
      <c r="X32" s="43">
        <v>0</v>
      </c>
      <c r="Y32" s="180">
        <f t="shared" si="19"/>
        <v>0</v>
      </c>
      <c r="Z32" s="181">
        <v>0</v>
      </c>
      <c r="AA32" s="43">
        <v>0</v>
      </c>
      <c r="AB32" s="180">
        <f t="shared" si="20"/>
        <v>0</v>
      </c>
      <c r="AC32" s="47">
        <v>21.30916666666667</v>
      </c>
      <c r="AD32" s="179">
        <v>3.4086010417908536E-3</v>
      </c>
      <c r="AE32" s="178">
        <f t="shared" si="8"/>
        <v>0</v>
      </c>
      <c r="AF32" s="177">
        <v>0</v>
      </c>
      <c r="AG32" s="176">
        <v>0</v>
      </c>
      <c r="AH32" s="175">
        <f t="shared" si="9"/>
        <v>1</v>
      </c>
      <c r="AI32" s="174">
        <f t="shared" si="21"/>
        <v>21.30916666666667</v>
      </c>
    </row>
    <row r="33" spans="1:35" ht="15" x14ac:dyDescent="0.2">
      <c r="A33" s="405"/>
      <c r="B33" s="173" t="s">
        <v>10</v>
      </c>
      <c r="C33" s="172">
        <f t="shared" si="0"/>
        <v>0.57805206494724493</v>
      </c>
      <c r="D33" s="167">
        <f>SUM(D21:D32)</f>
        <v>3719.0046758333333</v>
      </c>
      <c r="E33" s="171">
        <v>0.59488967404343451</v>
      </c>
      <c r="F33" s="163">
        <f>SUM(F21:F32)</f>
        <v>3905.0701550000003</v>
      </c>
      <c r="G33" s="170">
        <v>0.62465259153668384</v>
      </c>
      <c r="H33" s="169">
        <f>SUM(H21:H32)</f>
        <v>-186.06547916666756</v>
      </c>
      <c r="I33" s="167">
        <f>SUM(I21:I32)</f>
        <v>6433.6846131200018</v>
      </c>
      <c r="J33" s="171">
        <v>1.0291281877830958</v>
      </c>
      <c r="K33" s="163">
        <f>SUM(K21:K32)</f>
        <v>6800.7520572507001</v>
      </c>
      <c r="L33" s="170">
        <v>1.0878440663917044</v>
      </c>
      <c r="M33" s="169">
        <f t="shared" ref="M33:AC33" si="22">SUM(M21:M32)</f>
        <v>-367.06744413069816</v>
      </c>
      <c r="N33" s="167">
        <f t="shared" si="22"/>
        <v>4651.5266078552731</v>
      </c>
      <c r="O33" s="32">
        <f t="shared" si="22"/>
        <v>2855.7065958112057</v>
      </c>
      <c r="P33" s="168">
        <f t="shared" si="22"/>
        <v>1795.8200120440679</v>
      </c>
      <c r="Q33" s="167">
        <f t="shared" si="22"/>
        <v>382.27822933066921</v>
      </c>
      <c r="R33" s="32">
        <f t="shared" si="22"/>
        <v>235.45463533398961</v>
      </c>
      <c r="S33" s="168">
        <f t="shared" si="22"/>
        <v>146.82359399667965</v>
      </c>
      <c r="T33" s="167">
        <f t="shared" si="22"/>
        <v>711.17173136707402</v>
      </c>
      <c r="U33" s="32">
        <f t="shared" si="22"/>
        <v>3447.38709051664</v>
      </c>
      <c r="V33" s="166">
        <f t="shared" si="22"/>
        <v>-2736.2153591495662</v>
      </c>
      <c r="W33" s="167">
        <f t="shared" si="22"/>
        <v>8.9258333333333315</v>
      </c>
      <c r="X33" s="32">
        <f t="shared" si="22"/>
        <v>0</v>
      </c>
      <c r="Y33" s="166">
        <f t="shared" si="22"/>
        <v>8.9258333333333315</v>
      </c>
      <c r="Z33" s="167">
        <f t="shared" si="22"/>
        <v>2270.1409314469843</v>
      </c>
      <c r="AA33" s="32">
        <f t="shared" si="22"/>
        <v>1790.1066783381652</v>
      </c>
      <c r="AB33" s="166">
        <f t="shared" si="22"/>
        <v>480.03425310881897</v>
      </c>
      <c r="AC33" s="36">
        <f t="shared" si="22"/>
        <v>8024.043333333334</v>
      </c>
      <c r="AD33" s="165">
        <v>1.283520979173671</v>
      </c>
      <c r="AE33" s="164">
        <f t="shared" si="8"/>
        <v>0.46348262607006524</v>
      </c>
      <c r="AF33" s="163">
        <f>SUM(AF21:AF32)</f>
        <v>8328.6550000000007</v>
      </c>
      <c r="AG33" s="162">
        <v>1.3322464701699988</v>
      </c>
      <c r="AH33" s="161">
        <f t="shared" si="9"/>
        <v>0.46887164314045904</v>
      </c>
      <c r="AI33" s="160">
        <f>SUM(AI21:AI32)</f>
        <v>-304.61166666666617</v>
      </c>
    </row>
    <row r="34" spans="1:35" ht="15" x14ac:dyDescent="0.2">
      <c r="A34" s="405"/>
      <c r="B34" s="159" t="s">
        <v>9</v>
      </c>
      <c r="C34" s="158">
        <f t="shared" si="0"/>
        <v>0.57833545390049845</v>
      </c>
      <c r="D34" s="153">
        <f>SUM(D24:D29)</f>
        <v>3668.0792884999992</v>
      </c>
      <c r="E34" s="157">
        <v>0.58674368077052352</v>
      </c>
      <c r="F34" s="149">
        <f>SUM(F24:F29)</f>
        <v>3905.0701550000003</v>
      </c>
      <c r="G34" s="156">
        <v>0.62465259153668384</v>
      </c>
      <c r="H34" s="155">
        <f>SUM(H24:H29)</f>
        <v>-236.99086650000095</v>
      </c>
      <c r="I34" s="153">
        <f>SUM(I24:I29)</f>
        <v>6342.476954786669</v>
      </c>
      <c r="J34" s="157">
        <v>1.0145386675039842</v>
      </c>
      <c r="K34" s="149">
        <f>SUM(K24:K29)</f>
        <v>6800.7520572507001</v>
      </c>
      <c r="L34" s="156">
        <v>1.0878440663917044</v>
      </c>
      <c r="M34" s="155">
        <f t="shared" ref="M34:AC34" si="23">SUM(M24:M29)</f>
        <v>-458.27510246403153</v>
      </c>
      <c r="N34" s="153">
        <f t="shared" si="23"/>
        <v>4651.5266078552731</v>
      </c>
      <c r="O34" s="21">
        <f t="shared" si="23"/>
        <v>2855.7065958112057</v>
      </c>
      <c r="P34" s="154">
        <f t="shared" si="23"/>
        <v>1795.8200120440679</v>
      </c>
      <c r="Q34" s="153">
        <f t="shared" si="23"/>
        <v>363.50073856114432</v>
      </c>
      <c r="R34" s="21">
        <f t="shared" si="23"/>
        <v>235.45463533398961</v>
      </c>
      <c r="S34" s="154">
        <f t="shared" si="23"/>
        <v>128.04610322715473</v>
      </c>
      <c r="T34" s="153">
        <f t="shared" si="23"/>
        <v>500.34505546993228</v>
      </c>
      <c r="U34" s="21">
        <f t="shared" si="23"/>
        <v>3447.38709051664</v>
      </c>
      <c r="V34" s="152">
        <f t="shared" si="23"/>
        <v>-2947.0420350467075</v>
      </c>
      <c r="W34" s="153">
        <f t="shared" si="23"/>
        <v>8.9258333333333315</v>
      </c>
      <c r="X34" s="21">
        <f t="shared" si="23"/>
        <v>0</v>
      </c>
      <c r="Y34" s="152">
        <f t="shared" si="23"/>
        <v>8.9258333333333315</v>
      </c>
      <c r="Z34" s="153">
        <f t="shared" si="23"/>
        <v>2243.8534314469844</v>
      </c>
      <c r="AA34" s="21">
        <f t="shared" si="23"/>
        <v>1790.1066783381652</v>
      </c>
      <c r="AB34" s="152">
        <f t="shared" si="23"/>
        <v>453.74675310881901</v>
      </c>
      <c r="AC34" s="25">
        <f t="shared" si="23"/>
        <v>7768.1516666666676</v>
      </c>
      <c r="AD34" s="151">
        <v>1.2425887073852107</v>
      </c>
      <c r="AE34" s="150">
        <f t="shared" si="8"/>
        <v>0.47219460251269535</v>
      </c>
      <c r="AF34" s="149">
        <f>SUM(AF24:AF29)</f>
        <v>8328.6550000000007</v>
      </c>
      <c r="AG34" s="148">
        <v>1.3322464701699988</v>
      </c>
      <c r="AH34" s="147">
        <f t="shared" si="9"/>
        <v>0.46887164314045904</v>
      </c>
      <c r="AI34" s="146">
        <f>SUM(AI24:AI29)</f>
        <v>-560.50333333333276</v>
      </c>
    </row>
    <row r="35" spans="1:35" ht="15.75" thickBot="1" x14ac:dyDescent="0.25">
      <c r="A35" s="406"/>
      <c r="B35" s="261" t="s">
        <v>8</v>
      </c>
      <c r="C35" s="260">
        <f t="shared" si="0"/>
        <v>0.55834551904861063</v>
      </c>
      <c r="D35" s="255">
        <f>SUM(D21:D23,D30:D32)</f>
        <v>50.925387333333333</v>
      </c>
      <c r="E35" s="259">
        <v>8.1459932729108456E-3</v>
      </c>
      <c r="F35" s="249">
        <f>SUM(F21:F23,F30:F32)</f>
        <v>0</v>
      </c>
      <c r="G35" s="258">
        <v>0</v>
      </c>
      <c r="H35" s="257">
        <f>SUM(H21:H23,H30:H32)</f>
        <v>50.925387333333333</v>
      </c>
      <c r="I35" s="255">
        <f>SUM(I21:I23,I30:I32)</f>
        <v>91.207658333333328</v>
      </c>
      <c r="J35" s="259">
        <v>1.4589520279111689E-2</v>
      </c>
      <c r="K35" s="249">
        <f>SUM(K21:K23,K30:K32)</f>
        <v>0</v>
      </c>
      <c r="L35" s="258">
        <v>0</v>
      </c>
      <c r="M35" s="257">
        <f t="shared" ref="M35:AC35" si="24">SUM(M21:M23,M30:M32)</f>
        <v>91.207658333333328</v>
      </c>
      <c r="N35" s="255">
        <f t="shared" si="24"/>
        <v>0</v>
      </c>
      <c r="O35" s="254">
        <f t="shared" si="24"/>
        <v>0</v>
      </c>
      <c r="P35" s="256">
        <f t="shared" si="24"/>
        <v>0</v>
      </c>
      <c r="Q35" s="255">
        <f t="shared" si="24"/>
        <v>18.777490769524913</v>
      </c>
      <c r="R35" s="254">
        <f t="shared" si="24"/>
        <v>0</v>
      </c>
      <c r="S35" s="256">
        <f t="shared" si="24"/>
        <v>18.777490769524913</v>
      </c>
      <c r="T35" s="255">
        <f t="shared" si="24"/>
        <v>210.82667589714177</v>
      </c>
      <c r="U35" s="254">
        <f t="shared" si="24"/>
        <v>0</v>
      </c>
      <c r="V35" s="253">
        <f t="shared" si="24"/>
        <v>210.82667589714177</v>
      </c>
      <c r="W35" s="255">
        <f t="shared" si="24"/>
        <v>0</v>
      </c>
      <c r="X35" s="254">
        <f t="shared" si="24"/>
        <v>0</v>
      </c>
      <c r="Y35" s="253">
        <f t="shared" si="24"/>
        <v>0</v>
      </c>
      <c r="Z35" s="255">
        <f t="shared" si="24"/>
        <v>26.287500000000001</v>
      </c>
      <c r="AA35" s="254">
        <f t="shared" si="24"/>
        <v>0</v>
      </c>
      <c r="AB35" s="253">
        <f t="shared" si="24"/>
        <v>26.287500000000001</v>
      </c>
      <c r="AC35" s="252">
        <f t="shared" si="24"/>
        <v>255.89166666666665</v>
      </c>
      <c r="AD35" s="251">
        <v>4.0932271788460255E-2</v>
      </c>
      <c r="AE35" s="250">
        <f t="shared" si="8"/>
        <v>0.19901151138176965</v>
      </c>
      <c r="AF35" s="249">
        <f>SUM(AF21:AF23,AF30:AF32)</f>
        <v>0</v>
      </c>
      <c r="AG35" s="248">
        <v>0</v>
      </c>
      <c r="AH35" s="247">
        <f t="shared" si="9"/>
        <v>1</v>
      </c>
      <c r="AI35" s="246">
        <f>SUM(AI21:AI23,AI30:AI32)</f>
        <v>255.89166666666665</v>
      </c>
    </row>
    <row r="36" spans="1:35" ht="15.75" thickTop="1" x14ac:dyDescent="0.2">
      <c r="A36" s="404" t="s">
        <v>50</v>
      </c>
      <c r="B36" s="245" t="s">
        <v>22</v>
      </c>
      <c r="C36" s="244">
        <f t="shared" si="0"/>
        <v>1</v>
      </c>
      <c r="D36" s="239">
        <v>0</v>
      </c>
      <c r="E36" s="243">
        <v>0</v>
      </c>
      <c r="F36" s="235">
        <v>0</v>
      </c>
      <c r="G36" s="242">
        <v>0</v>
      </c>
      <c r="H36" s="241">
        <f t="shared" ref="H36:H47" si="25">D36-F36</f>
        <v>0</v>
      </c>
      <c r="I36" s="239">
        <v>0</v>
      </c>
      <c r="J36" s="243">
        <v>0</v>
      </c>
      <c r="K36" s="235">
        <v>0</v>
      </c>
      <c r="L36" s="242">
        <v>0</v>
      </c>
      <c r="M36" s="241">
        <f t="shared" ref="M36:M47" si="26">I36-K36</f>
        <v>0</v>
      </c>
      <c r="N36" s="239">
        <v>0</v>
      </c>
      <c r="O36" s="88">
        <v>0</v>
      </c>
      <c r="P36" s="240">
        <f t="shared" ref="P36:P47" si="27">N36-O36</f>
        <v>0</v>
      </c>
      <c r="Q36" s="239">
        <v>0</v>
      </c>
      <c r="R36" s="88">
        <v>0</v>
      </c>
      <c r="S36" s="240">
        <f t="shared" ref="S36:S47" si="28">Q36-R36</f>
        <v>0</v>
      </c>
      <c r="T36" s="239">
        <v>21.012499999999999</v>
      </c>
      <c r="U36" s="88">
        <v>0</v>
      </c>
      <c r="V36" s="238">
        <f t="shared" ref="V36:V47" si="29">T36-U36</f>
        <v>21.012499999999999</v>
      </c>
      <c r="W36" s="239">
        <v>0</v>
      </c>
      <c r="X36" s="88">
        <v>0</v>
      </c>
      <c r="Y36" s="238">
        <f t="shared" ref="Y36:Y47" si="30">W36-X36</f>
        <v>0</v>
      </c>
      <c r="Z36" s="239">
        <v>0</v>
      </c>
      <c r="AA36" s="88">
        <v>0</v>
      </c>
      <c r="AB36" s="238">
        <f t="shared" ref="AB36:AB47" si="31">Z36-AA36</f>
        <v>0</v>
      </c>
      <c r="AC36" s="92">
        <v>21.012499999999999</v>
      </c>
      <c r="AD36" s="237">
        <v>3.3611464263719193E-3</v>
      </c>
      <c r="AE36" s="236">
        <f t="shared" si="8"/>
        <v>0</v>
      </c>
      <c r="AF36" s="235">
        <v>0</v>
      </c>
      <c r="AG36" s="234">
        <v>0</v>
      </c>
      <c r="AH36" s="233">
        <f t="shared" si="9"/>
        <v>1</v>
      </c>
      <c r="AI36" s="232">
        <f t="shared" ref="AI36:AI47" si="32">AC36-AF36</f>
        <v>21.012499999999999</v>
      </c>
    </row>
    <row r="37" spans="1:35" ht="15" x14ac:dyDescent="0.2">
      <c r="A37" s="405"/>
      <c r="B37" s="217" t="s">
        <v>21</v>
      </c>
      <c r="C37" s="215">
        <f t="shared" si="0"/>
        <v>1</v>
      </c>
      <c r="D37" s="210">
        <v>0</v>
      </c>
      <c r="E37" s="214">
        <v>0</v>
      </c>
      <c r="F37" s="206">
        <v>0</v>
      </c>
      <c r="G37" s="213">
        <v>0</v>
      </c>
      <c r="H37" s="212">
        <f t="shared" si="25"/>
        <v>0</v>
      </c>
      <c r="I37" s="210">
        <v>0</v>
      </c>
      <c r="J37" s="214">
        <v>0</v>
      </c>
      <c r="K37" s="206">
        <v>0</v>
      </c>
      <c r="L37" s="213">
        <v>0</v>
      </c>
      <c r="M37" s="212">
        <f t="shared" si="26"/>
        <v>0</v>
      </c>
      <c r="N37" s="210">
        <v>0</v>
      </c>
      <c r="O37" s="66">
        <v>0</v>
      </c>
      <c r="P37" s="211">
        <f t="shared" si="27"/>
        <v>0</v>
      </c>
      <c r="Q37" s="210">
        <v>0</v>
      </c>
      <c r="R37" s="66">
        <v>0</v>
      </c>
      <c r="S37" s="211">
        <f t="shared" si="28"/>
        <v>0</v>
      </c>
      <c r="T37" s="210">
        <v>6.3650000000000011</v>
      </c>
      <c r="U37" s="66">
        <v>0</v>
      </c>
      <c r="V37" s="209">
        <f t="shared" si="29"/>
        <v>6.3650000000000011</v>
      </c>
      <c r="W37" s="210">
        <v>0</v>
      </c>
      <c r="X37" s="66">
        <v>0</v>
      </c>
      <c r="Y37" s="209">
        <f t="shared" si="30"/>
        <v>0</v>
      </c>
      <c r="Z37" s="210">
        <v>9.7200000000000024</v>
      </c>
      <c r="AA37" s="66">
        <v>0</v>
      </c>
      <c r="AB37" s="209">
        <f t="shared" si="31"/>
        <v>9.7200000000000024</v>
      </c>
      <c r="AC37" s="70">
        <v>16.085000000000004</v>
      </c>
      <c r="AD37" s="208">
        <v>2.5729465921804804E-3</v>
      </c>
      <c r="AE37" s="207">
        <f t="shared" si="8"/>
        <v>0</v>
      </c>
      <c r="AF37" s="206">
        <v>0</v>
      </c>
      <c r="AG37" s="205">
        <v>0</v>
      </c>
      <c r="AH37" s="204">
        <f t="shared" si="9"/>
        <v>1</v>
      </c>
      <c r="AI37" s="203">
        <f t="shared" si="32"/>
        <v>16.085000000000004</v>
      </c>
    </row>
    <row r="38" spans="1:35" ht="15" x14ac:dyDescent="0.2">
      <c r="A38" s="405"/>
      <c r="B38" s="231" t="s">
        <v>20</v>
      </c>
      <c r="C38" s="230">
        <f t="shared" si="0"/>
        <v>0.49000000000000005</v>
      </c>
      <c r="D38" s="225">
        <v>5.0322899999999997</v>
      </c>
      <c r="E38" s="229">
        <v>8.0496197739284459E-4</v>
      </c>
      <c r="F38" s="221">
        <v>0</v>
      </c>
      <c r="G38" s="228">
        <v>0</v>
      </c>
      <c r="H38" s="227">
        <f t="shared" si="25"/>
        <v>5.0322899999999997</v>
      </c>
      <c r="I38" s="225">
        <v>10.269979591836734</v>
      </c>
      <c r="J38" s="229">
        <v>1.6427795456996827E-3</v>
      </c>
      <c r="K38" s="221">
        <v>0</v>
      </c>
      <c r="L38" s="228">
        <v>0</v>
      </c>
      <c r="M38" s="227">
        <f t="shared" si="26"/>
        <v>10.269979591836734</v>
      </c>
      <c r="N38" s="225">
        <v>0</v>
      </c>
      <c r="O38" s="77">
        <v>0</v>
      </c>
      <c r="P38" s="226">
        <f t="shared" si="27"/>
        <v>0</v>
      </c>
      <c r="Q38" s="225">
        <v>0</v>
      </c>
      <c r="R38" s="77">
        <v>0</v>
      </c>
      <c r="S38" s="226">
        <f t="shared" si="28"/>
        <v>0</v>
      </c>
      <c r="T38" s="225">
        <v>29.485000000000003</v>
      </c>
      <c r="U38" s="77">
        <v>0</v>
      </c>
      <c r="V38" s="224">
        <f t="shared" si="29"/>
        <v>29.485000000000003</v>
      </c>
      <c r="W38" s="225">
        <v>0</v>
      </c>
      <c r="X38" s="77">
        <v>0</v>
      </c>
      <c r="Y38" s="224">
        <f t="shared" si="30"/>
        <v>0</v>
      </c>
      <c r="Z38" s="225">
        <v>0</v>
      </c>
      <c r="AA38" s="77">
        <v>0</v>
      </c>
      <c r="AB38" s="224">
        <f t="shared" si="31"/>
        <v>0</v>
      </c>
      <c r="AC38" s="81">
        <v>29.485000000000003</v>
      </c>
      <c r="AD38" s="223">
        <v>4.7164022549233105E-3</v>
      </c>
      <c r="AE38" s="222">
        <f t="shared" si="8"/>
        <v>0.17067288451755128</v>
      </c>
      <c r="AF38" s="221">
        <v>0</v>
      </c>
      <c r="AG38" s="220">
        <v>0</v>
      </c>
      <c r="AH38" s="219">
        <f t="shared" si="9"/>
        <v>1</v>
      </c>
      <c r="AI38" s="218">
        <f t="shared" si="32"/>
        <v>29.485000000000003</v>
      </c>
    </row>
    <row r="39" spans="1:35" ht="15" x14ac:dyDescent="0.2">
      <c r="A39" s="405"/>
      <c r="B39" s="201" t="s">
        <v>19</v>
      </c>
      <c r="C39" s="200">
        <f t="shared" si="0"/>
        <v>0.48999999999999994</v>
      </c>
      <c r="D39" s="195">
        <v>5.2101380000000006</v>
      </c>
      <c r="E39" s="199">
        <v>8.3341043281877651E-4</v>
      </c>
      <c r="F39" s="191">
        <v>50.988819500000005</v>
      </c>
      <c r="G39" s="198">
        <v>8.1561398325432129E-3</v>
      </c>
      <c r="H39" s="197">
        <f t="shared" si="25"/>
        <v>-45.778681500000005</v>
      </c>
      <c r="I39" s="195">
        <v>10.632934693877553</v>
      </c>
      <c r="J39" s="199">
        <v>1.7008376179975034E-3</v>
      </c>
      <c r="K39" s="191">
        <v>104.05881530612245</v>
      </c>
      <c r="L39" s="198">
        <v>1.6645183331720843E-2</v>
      </c>
      <c r="M39" s="197">
        <f t="shared" si="26"/>
        <v>-93.425880612244896</v>
      </c>
      <c r="N39" s="195">
        <v>0</v>
      </c>
      <c r="O39" s="54">
        <v>15.35940383637864</v>
      </c>
      <c r="P39" s="196">
        <f t="shared" si="27"/>
        <v>-15.35940383637864</v>
      </c>
      <c r="Q39" s="195">
        <v>0</v>
      </c>
      <c r="R39" s="54">
        <v>24.551047639838657</v>
      </c>
      <c r="S39" s="196">
        <f t="shared" si="28"/>
        <v>-24.551047639838657</v>
      </c>
      <c r="T39" s="195">
        <v>12.89</v>
      </c>
      <c r="U39" s="54">
        <v>86.237048523782718</v>
      </c>
      <c r="V39" s="194">
        <f t="shared" si="29"/>
        <v>-73.347048523782718</v>
      </c>
      <c r="W39" s="195">
        <v>0</v>
      </c>
      <c r="X39" s="54">
        <v>0</v>
      </c>
      <c r="Y39" s="194">
        <f t="shared" si="30"/>
        <v>0</v>
      </c>
      <c r="Z39" s="195">
        <v>0</v>
      </c>
      <c r="AA39" s="54">
        <v>0</v>
      </c>
      <c r="AB39" s="194">
        <f t="shared" si="31"/>
        <v>0</v>
      </c>
      <c r="AC39" s="58">
        <v>12.89</v>
      </c>
      <c r="AD39" s="193">
        <v>2.0618763800563495E-3</v>
      </c>
      <c r="AE39" s="192">
        <f t="shared" si="8"/>
        <v>0.4042</v>
      </c>
      <c r="AF39" s="191">
        <v>126.14750000000001</v>
      </c>
      <c r="AG39" s="190">
        <v>2.0178475587687317E-2</v>
      </c>
      <c r="AH39" s="189">
        <f t="shared" si="9"/>
        <v>0.4042</v>
      </c>
      <c r="AI39" s="188">
        <f t="shared" si="32"/>
        <v>-113.25750000000001</v>
      </c>
    </row>
    <row r="40" spans="1:35" ht="15" x14ac:dyDescent="0.2">
      <c r="A40" s="405"/>
      <c r="B40" s="217" t="s">
        <v>18</v>
      </c>
      <c r="C40" s="215">
        <f t="shared" si="0"/>
        <v>0.5099999999999999</v>
      </c>
      <c r="D40" s="210">
        <v>245.04726050000002</v>
      </c>
      <c r="E40" s="214">
        <v>3.9197607325249441E-2</v>
      </c>
      <c r="F40" s="206">
        <v>411.53291899999999</v>
      </c>
      <c r="G40" s="213">
        <v>6.5828549591321284E-2</v>
      </c>
      <c r="H40" s="212">
        <f t="shared" si="25"/>
        <v>-166.48565849999997</v>
      </c>
      <c r="I40" s="210">
        <v>480.48482450980401</v>
      </c>
      <c r="J40" s="214">
        <v>7.6858053578920491E-2</v>
      </c>
      <c r="K40" s="206">
        <v>806.92729215686268</v>
      </c>
      <c r="L40" s="213">
        <v>0.12907558743396327</v>
      </c>
      <c r="M40" s="212">
        <f t="shared" si="26"/>
        <v>-326.44246764705866</v>
      </c>
      <c r="N40" s="210">
        <v>455.85535186920617</v>
      </c>
      <c r="O40" s="66">
        <v>0</v>
      </c>
      <c r="P40" s="211">
        <f t="shared" si="27"/>
        <v>455.85535186920617</v>
      </c>
      <c r="Q40" s="210">
        <v>31.945539520418048</v>
      </c>
      <c r="R40" s="66">
        <v>0</v>
      </c>
      <c r="S40" s="211">
        <f t="shared" si="28"/>
        <v>31.945539520418048</v>
      </c>
      <c r="T40" s="210">
        <v>93.706608610375923</v>
      </c>
      <c r="U40" s="66">
        <v>976.58500000000004</v>
      </c>
      <c r="V40" s="209">
        <f t="shared" si="29"/>
        <v>-882.87839138962408</v>
      </c>
      <c r="W40" s="210">
        <v>0</v>
      </c>
      <c r="X40" s="66">
        <v>0</v>
      </c>
      <c r="Y40" s="209">
        <f t="shared" si="30"/>
        <v>0</v>
      </c>
      <c r="Z40" s="210">
        <v>0</v>
      </c>
      <c r="AA40" s="66">
        <v>0</v>
      </c>
      <c r="AB40" s="209">
        <f t="shared" si="31"/>
        <v>0</v>
      </c>
      <c r="AC40" s="70">
        <v>581.50750000000016</v>
      </c>
      <c r="AD40" s="208">
        <v>9.3017577895703488E-2</v>
      </c>
      <c r="AE40" s="207">
        <f t="shared" si="8"/>
        <v>0.42139999999999994</v>
      </c>
      <c r="AF40" s="206">
        <v>976.58500000000004</v>
      </c>
      <c r="AG40" s="205">
        <v>0.15621392878813783</v>
      </c>
      <c r="AH40" s="204">
        <f t="shared" si="9"/>
        <v>0.4214</v>
      </c>
      <c r="AI40" s="203">
        <f t="shared" si="32"/>
        <v>-395.07749999999987</v>
      </c>
    </row>
    <row r="41" spans="1:35" ht="15" x14ac:dyDescent="0.2">
      <c r="A41" s="405"/>
      <c r="B41" s="217" t="s">
        <v>17</v>
      </c>
      <c r="C41" s="215">
        <f t="shared" si="0"/>
        <v>0.56000000000000016</v>
      </c>
      <c r="D41" s="210">
        <v>585.83518200000003</v>
      </c>
      <c r="E41" s="214">
        <v>9.3709831215811695E-2</v>
      </c>
      <c r="F41" s="206">
        <v>698.22064849999992</v>
      </c>
      <c r="G41" s="213">
        <v>0.1116869403719967</v>
      </c>
      <c r="H41" s="212">
        <f t="shared" si="25"/>
        <v>-112.38546649999989</v>
      </c>
      <c r="I41" s="210">
        <v>1046.1342535714284</v>
      </c>
      <c r="J41" s="214">
        <v>0.16733898431394942</v>
      </c>
      <c r="K41" s="206">
        <v>1246.8225866071425</v>
      </c>
      <c r="L41" s="213">
        <v>0.19944096494999408</v>
      </c>
      <c r="M41" s="212">
        <f t="shared" si="26"/>
        <v>-200.68833303571409</v>
      </c>
      <c r="N41" s="210">
        <v>1285.29</v>
      </c>
      <c r="O41" s="66">
        <v>495.70750000000032</v>
      </c>
      <c r="P41" s="211">
        <f t="shared" si="27"/>
        <v>789.58249999999964</v>
      </c>
      <c r="Q41" s="210">
        <v>0</v>
      </c>
      <c r="R41" s="66">
        <v>66.362500000000125</v>
      </c>
      <c r="S41" s="211">
        <f t="shared" si="28"/>
        <v>-66.362500000000125</v>
      </c>
      <c r="T41" s="210">
        <v>0</v>
      </c>
      <c r="U41" s="66">
        <v>844.7999999999995</v>
      </c>
      <c r="V41" s="209">
        <f t="shared" si="29"/>
        <v>-844.7999999999995</v>
      </c>
      <c r="W41" s="210">
        <v>0</v>
      </c>
      <c r="X41" s="66">
        <v>0</v>
      </c>
      <c r="Y41" s="209">
        <f t="shared" si="30"/>
        <v>0</v>
      </c>
      <c r="Z41" s="210">
        <v>0</v>
      </c>
      <c r="AA41" s="66">
        <v>124.98750000000001</v>
      </c>
      <c r="AB41" s="209">
        <f t="shared" si="31"/>
        <v>-124.98750000000001</v>
      </c>
      <c r="AC41" s="70">
        <v>1285.29</v>
      </c>
      <c r="AD41" s="208">
        <v>0.20559418871393526</v>
      </c>
      <c r="AE41" s="207">
        <f t="shared" si="8"/>
        <v>0.45580000000000004</v>
      </c>
      <c r="AF41" s="206">
        <v>1531.8574999999998</v>
      </c>
      <c r="AG41" s="205">
        <v>0.24503497229485893</v>
      </c>
      <c r="AH41" s="204">
        <f t="shared" si="9"/>
        <v>0.45579999999999998</v>
      </c>
      <c r="AI41" s="203">
        <f t="shared" si="32"/>
        <v>-246.56749999999988</v>
      </c>
    </row>
    <row r="42" spans="1:35" ht="15" x14ac:dyDescent="0.2">
      <c r="A42" s="405"/>
      <c r="B42" s="217" t="s">
        <v>16</v>
      </c>
      <c r="C42" s="215">
        <f t="shared" si="0"/>
        <v>0.56000000000000016</v>
      </c>
      <c r="D42" s="210">
        <v>1330.4893159999999</v>
      </c>
      <c r="E42" s="214">
        <v>0.21282424317903245</v>
      </c>
      <c r="F42" s="206">
        <v>1253.7690599999996</v>
      </c>
      <c r="G42" s="213">
        <v>0.20055211851053462</v>
      </c>
      <c r="H42" s="212">
        <f t="shared" si="25"/>
        <v>76.72025600000029</v>
      </c>
      <c r="I42" s="210">
        <v>2375.8737785714279</v>
      </c>
      <c r="J42" s="214">
        <v>0.3800432913911293</v>
      </c>
      <c r="K42" s="206">
        <v>2238.8733214285712</v>
      </c>
      <c r="L42" s="213">
        <v>0.35812878305452617</v>
      </c>
      <c r="M42" s="212">
        <f t="shared" si="26"/>
        <v>137.0004571428567</v>
      </c>
      <c r="N42" s="210">
        <v>1677.6299999999997</v>
      </c>
      <c r="O42" s="66">
        <v>1227.9099999999999</v>
      </c>
      <c r="P42" s="211">
        <f t="shared" si="27"/>
        <v>449.7199999999998</v>
      </c>
      <c r="Q42" s="210">
        <v>194.20500000000001</v>
      </c>
      <c r="R42" s="66">
        <v>144.61500000000001</v>
      </c>
      <c r="S42" s="211">
        <f t="shared" si="28"/>
        <v>49.59</v>
      </c>
      <c r="T42" s="210">
        <v>99.262499999999989</v>
      </c>
      <c r="U42" s="66">
        <v>54.114999999999895</v>
      </c>
      <c r="V42" s="209">
        <f t="shared" si="29"/>
        <v>45.147500000000093</v>
      </c>
      <c r="W42" s="210">
        <v>0</v>
      </c>
      <c r="X42" s="66">
        <v>0</v>
      </c>
      <c r="Y42" s="209">
        <f t="shared" si="30"/>
        <v>0</v>
      </c>
      <c r="Z42" s="210">
        <v>947.92250000000013</v>
      </c>
      <c r="AA42" s="66">
        <v>1324.06</v>
      </c>
      <c r="AB42" s="209">
        <f t="shared" si="31"/>
        <v>-376.13749999999982</v>
      </c>
      <c r="AC42" s="70">
        <v>2919.0199999999995</v>
      </c>
      <c r="AD42" s="208">
        <v>0.46692462303429666</v>
      </c>
      <c r="AE42" s="207">
        <f t="shared" si="8"/>
        <v>0.45580000000000004</v>
      </c>
      <c r="AF42" s="206">
        <v>2750.7</v>
      </c>
      <c r="AG42" s="205">
        <v>0.44000026000556092</v>
      </c>
      <c r="AH42" s="204">
        <f t="shared" si="9"/>
        <v>0.45579999999999987</v>
      </c>
      <c r="AI42" s="203">
        <f t="shared" si="32"/>
        <v>168.31999999999971</v>
      </c>
    </row>
    <row r="43" spans="1:35" ht="15" x14ac:dyDescent="0.2">
      <c r="A43" s="405"/>
      <c r="B43" s="217" t="s">
        <v>15</v>
      </c>
      <c r="C43" s="215">
        <f t="shared" si="0"/>
        <v>0.61</v>
      </c>
      <c r="D43" s="210">
        <v>1375.121768</v>
      </c>
      <c r="E43" s="214">
        <v>0.21996362243138301</v>
      </c>
      <c r="F43" s="206">
        <v>945.72729400000003</v>
      </c>
      <c r="G43" s="213">
        <v>0.1512779493417514</v>
      </c>
      <c r="H43" s="212">
        <f t="shared" si="25"/>
        <v>429.39447399999995</v>
      </c>
      <c r="I43" s="210">
        <v>2254.297980327869</v>
      </c>
      <c r="J43" s="214">
        <v>0.36059610234652956</v>
      </c>
      <c r="K43" s="206">
        <v>1550.3726131147541</v>
      </c>
      <c r="L43" s="213">
        <v>0.24799663826516621</v>
      </c>
      <c r="M43" s="212">
        <f t="shared" si="26"/>
        <v>703.9253672131149</v>
      </c>
      <c r="N43" s="210">
        <v>150.2708045607572</v>
      </c>
      <c r="O43" s="66">
        <v>0</v>
      </c>
      <c r="P43" s="211">
        <f t="shared" si="27"/>
        <v>150.2708045607572</v>
      </c>
      <c r="Q43" s="210">
        <v>43.129049449585601</v>
      </c>
      <c r="R43" s="66">
        <v>1.8939998875085848</v>
      </c>
      <c r="S43" s="211">
        <f t="shared" si="28"/>
        <v>41.235049562077016</v>
      </c>
      <c r="T43" s="210">
        <v>359.98962373624084</v>
      </c>
      <c r="U43" s="66">
        <v>471.20358848419596</v>
      </c>
      <c r="V43" s="209">
        <f t="shared" si="29"/>
        <v>-111.21396474795512</v>
      </c>
      <c r="W43" s="210">
        <v>0</v>
      </c>
      <c r="X43" s="66">
        <v>0</v>
      </c>
      <c r="Y43" s="209">
        <f t="shared" si="30"/>
        <v>0</v>
      </c>
      <c r="Z43" s="210">
        <v>2203.4705222534167</v>
      </c>
      <c r="AA43" s="66">
        <v>1422.9074116282957</v>
      </c>
      <c r="AB43" s="209">
        <f t="shared" si="31"/>
        <v>780.563110625121</v>
      </c>
      <c r="AC43" s="70">
        <v>2756.8600000000006</v>
      </c>
      <c r="AD43" s="208">
        <v>0.44098561032755229</v>
      </c>
      <c r="AE43" s="207">
        <f t="shared" si="8"/>
        <v>0.49879999999999991</v>
      </c>
      <c r="AF43" s="206">
        <v>1896.0050000000001</v>
      </c>
      <c r="AG43" s="205">
        <v>0.30328377975491461</v>
      </c>
      <c r="AH43" s="204">
        <f t="shared" si="9"/>
        <v>0.49879999999999997</v>
      </c>
      <c r="AI43" s="203">
        <f t="shared" si="32"/>
        <v>860.85500000000047</v>
      </c>
    </row>
    <row r="44" spans="1:35" ht="15" x14ac:dyDescent="0.2">
      <c r="A44" s="405"/>
      <c r="B44" s="216" t="s">
        <v>14</v>
      </c>
      <c r="C44" s="215">
        <f t="shared" si="0"/>
        <v>0.61</v>
      </c>
      <c r="D44" s="210">
        <v>379.89979699999998</v>
      </c>
      <c r="E44" s="214">
        <v>6.0768535160783704E-2</v>
      </c>
      <c r="F44" s="206">
        <v>659.69417499999997</v>
      </c>
      <c r="G44" s="213">
        <v>0.1055242696492362</v>
      </c>
      <c r="H44" s="212">
        <f t="shared" si="25"/>
        <v>-279.79437799999999</v>
      </c>
      <c r="I44" s="210">
        <v>622.78655245901632</v>
      </c>
      <c r="J44" s="214">
        <v>9.9620549443907705E-2</v>
      </c>
      <c r="K44" s="206">
        <v>1081.4658606557377</v>
      </c>
      <c r="L44" s="213">
        <v>0.17299060598235444</v>
      </c>
      <c r="M44" s="212">
        <f t="shared" si="26"/>
        <v>-458.67930819672142</v>
      </c>
      <c r="N44" s="210">
        <v>0</v>
      </c>
      <c r="O44" s="66">
        <v>68.416326474526812</v>
      </c>
      <c r="P44" s="211">
        <f t="shared" si="27"/>
        <v>-68.416326474526812</v>
      </c>
      <c r="Q44" s="210">
        <v>0</v>
      </c>
      <c r="R44" s="66">
        <v>64.696488100358806</v>
      </c>
      <c r="S44" s="211">
        <f t="shared" si="28"/>
        <v>-64.696488100358806</v>
      </c>
      <c r="T44" s="210">
        <v>80.942291696340419</v>
      </c>
      <c r="U44" s="66">
        <v>0</v>
      </c>
      <c r="V44" s="209">
        <f t="shared" si="29"/>
        <v>80.942291696340419</v>
      </c>
      <c r="W44" s="210">
        <v>0</v>
      </c>
      <c r="X44" s="66">
        <v>0</v>
      </c>
      <c r="Y44" s="209">
        <f t="shared" si="30"/>
        <v>0</v>
      </c>
      <c r="Z44" s="210">
        <v>680.68520830365958</v>
      </c>
      <c r="AA44" s="66">
        <v>1189.4496854251145</v>
      </c>
      <c r="AB44" s="209">
        <f t="shared" si="31"/>
        <v>-508.76447712145489</v>
      </c>
      <c r="AC44" s="70">
        <v>761.62750000000005</v>
      </c>
      <c r="AD44" s="208">
        <v>0.12182946102803471</v>
      </c>
      <c r="AE44" s="207">
        <f t="shared" si="8"/>
        <v>0.49879999999999991</v>
      </c>
      <c r="AF44" s="206">
        <v>1322.5625</v>
      </c>
      <c r="AG44" s="205">
        <v>0.21155627435692903</v>
      </c>
      <c r="AH44" s="204">
        <f t="shared" si="9"/>
        <v>0.49879999999999997</v>
      </c>
      <c r="AI44" s="203">
        <f t="shared" si="32"/>
        <v>-560.93499999999995</v>
      </c>
    </row>
    <row r="45" spans="1:35" ht="15" x14ac:dyDescent="0.2">
      <c r="A45" s="405"/>
      <c r="B45" s="202" t="s">
        <v>13</v>
      </c>
      <c r="C45" s="158">
        <f t="shared" si="0"/>
        <v>0.55999999999999994</v>
      </c>
      <c r="D45" s="153">
        <v>48.825296000000002</v>
      </c>
      <c r="E45" s="157">
        <v>7.8100639698727515E-3</v>
      </c>
      <c r="F45" s="149">
        <v>0</v>
      </c>
      <c r="G45" s="156">
        <v>0</v>
      </c>
      <c r="H45" s="155">
        <f t="shared" si="25"/>
        <v>48.825296000000002</v>
      </c>
      <c r="I45" s="153">
        <v>87.188028571428575</v>
      </c>
      <c r="J45" s="157">
        <v>1.3946542803344199E-2</v>
      </c>
      <c r="K45" s="149">
        <v>0</v>
      </c>
      <c r="L45" s="156">
        <v>0</v>
      </c>
      <c r="M45" s="155">
        <f t="shared" si="26"/>
        <v>87.188028571428575</v>
      </c>
      <c r="N45" s="153">
        <v>0</v>
      </c>
      <c r="O45" s="21">
        <v>0</v>
      </c>
      <c r="P45" s="154">
        <f t="shared" si="27"/>
        <v>0</v>
      </c>
      <c r="Q45" s="153">
        <v>0</v>
      </c>
      <c r="R45" s="21">
        <v>0</v>
      </c>
      <c r="S45" s="154">
        <f t="shared" si="28"/>
        <v>0</v>
      </c>
      <c r="T45" s="153">
        <v>35.332500000000003</v>
      </c>
      <c r="U45" s="21">
        <v>0</v>
      </c>
      <c r="V45" s="152">
        <f t="shared" si="29"/>
        <v>35.332500000000003</v>
      </c>
      <c r="W45" s="153">
        <v>0</v>
      </c>
      <c r="X45" s="21">
        <v>0</v>
      </c>
      <c r="Y45" s="152">
        <f t="shared" si="30"/>
        <v>0</v>
      </c>
      <c r="Z45" s="153">
        <v>71.787499999999994</v>
      </c>
      <c r="AA45" s="21">
        <v>0</v>
      </c>
      <c r="AB45" s="152">
        <f t="shared" si="31"/>
        <v>71.787499999999994</v>
      </c>
      <c r="AC45" s="25">
        <v>107.12</v>
      </c>
      <c r="AD45" s="151">
        <v>1.7134848551717312E-2</v>
      </c>
      <c r="AE45" s="150">
        <f t="shared" si="8"/>
        <v>0.45579999999999998</v>
      </c>
      <c r="AF45" s="149">
        <v>0</v>
      </c>
      <c r="AG45" s="148">
        <v>0</v>
      </c>
      <c r="AH45" s="147">
        <f t="shared" si="9"/>
        <v>1</v>
      </c>
      <c r="AI45" s="146">
        <f t="shared" si="32"/>
        <v>107.12</v>
      </c>
    </row>
    <row r="46" spans="1:35" ht="15" x14ac:dyDescent="0.2">
      <c r="A46" s="405"/>
      <c r="B46" s="201" t="s">
        <v>12</v>
      </c>
      <c r="C46" s="200">
        <f t="shared" si="0"/>
        <v>1</v>
      </c>
      <c r="D46" s="195">
        <v>0</v>
      </c>
      <c r="E46" s="199">
        <v>0</v>
      </c>
      <c r="F46" s="191">
        <v>0</v>
      </c>
      <c r="G46" s="198">
        <v>0</v>
      </c>
      <c r="H46" s="197">
        <f t="shared" si="25"/>
        <v>0</v>
      </c>
      <c r="I46" s="195">
        <v>0</v>
      </c>
      <c r="J46" s="199">
        <v>0</v>
      </c>
      <c r="K46" s="191">
        <v>0</v>
      </c>
      <c r="L46" s="198">
        <v>0</v>
      </c>
      <c r="M46" s="197">
        <f t="shared" si="26"/>
        <v>0</v>
      </c>
      <c r="N46" s="195">
        <v>0</v>
      </c>
      <c r="O46" s="54">
        <v>0</v>
      </c>
      <c r="P46" s="196">
        <f t="shared" si="27"/>
        <v>0</v>
      </c>
      <c r="Q46" s="195">
        <v>0</v>
      </c>
      <c r="R46" s="54">
        <v>0</v>
      </c>
      <c r="S46" s="196">
        <f t="shared" si="28"/>
        <v>0</v>
      </c>
      <c r="T46" s="195">
        <v>65.45</v>
      </c>
      <c r="U46" s="54">
        <v>0</v>
      </c>
      <c r="V46" s="194">
        <f t="shared" si="29"/>
        <v>65.45</v>
      </c>
      <c r="W46" s="195">
        <v>0</v>
      </c>
      <c r="X46" s="54">
        <v>0</v>
      </c>
      <c r="Y46" s="194">
        <f t="shared" si="30"/>
        <v>0</v>
      </c>
      <c r="Z46" s="195">
        <v>0</v>
      </c>
      <c r="AA46" s="54">
        <v>0</v>
      </c>
      <c r="AB46" s="194">
        <f t="shared" si="31"/>
        <v>0</v>
      </c>
      <c r="AC46" s="58">
        <v>65.45</v>
      </c>
      <c r="AD46" s="193">
        <v>1.0469341278098378E-2</v>
      </c>
      <c r="AE46" s="192">
        <f t="shared" si="8"/>
        <v>0</v>
      </c>
      <c r="AF46" s="191">
        <v>0</v>
      </c>
      <c r="AG46" s="190">
        <v>0</v>
      </c>
      <c r="AH46" s="189">
        <f t="shared" si="9"/>
        <v>1</v>
      </c>
      <c r="AI46" s="188">
        <f t="shared" si="32"/>
        <v>65.45</v>
      </c>
    </row>
    <row r="47" spans="1:35" ht="15.75" thickBot="1" x14ac:dyDescent="0.25">
      <c r="A47" s="405"/>
      <c r="B47" s="187" t="s">
        <v>11</v>
      </c>
      <c r="C47" s="186">
        <f t="shared" si="0"/>
        <v>1</v>
      </c>
      <c r="D47" s="181">
        <v>0</v>
      </c>
      <c r="E47" s="185">
        <v>0</v>
      </c>
      <c r="F47" s="177">
        <v>0</v>
      </c>
      <c r="G47" s="184">
        <v>0</v>
      </c>
      <c r="H47" s="183">
        <f t="shared" si="25"/>
        <v>0</v>
      </c>
      <c r="I47" s="181">
        <v>0</v>
      </c>
      <c r="J47" s="185">
        <v>0</v>
      </c>
      <c r="K47" s="177">
        <v>0</v>
      </c>
      <c r="L47" s="184">
        <v>0</v>
      </c>
      <c r="M47" s="183">
        <f t="shared" si="26"/>
        <v>0</v>
      </c>
      <c r="N47" s="181">
        <v>0</v>
      </c>
      <c r="O47" s="43">
        <v>0</v>
      </c>
      <c r="P47" s="182">
        <f t="shared" si="27"/>
        <v>0</v>
      </c>
      <c r="Q47" s="181">
        <v>0</v>
      </c>
      <c r="R47" s="43">
        <v>0</v>
      </c>
      <c r="S47" s="182">
        <f t="shared" si="28"/>
        <v>0</v>
      </c>
      <c r="T47" s="181">
        <v>16.14</v>
      </c>
      <c r="U47" s="43">
        <v>0</v>
      </c>
      <c r="V47" s="180">
        <f t="shared" si="29"/>
        <v>16.14</v>
      </c>
      <c r="W47" s="181">
        <v>0</v>
      </c>
      <c r="X47" s="43">
        <v>0</v>
      </c>
      <c r="Y47" s="180">
        <f t="shared" si="30"/>
        <v>0</v>
      </c>
      <c r="Z47" s="181">
        <v>5.38</v>
      </c>
      <c r="AA47" s="43">
        <v>0</v>
      </c>
      <c r="AB47" s="180">
        <f t="shared" si="31"/>
        <v>5.38</v>
      </c>
      <c r="AC47" s="47">
        <v>21.52</v>
      </c>
      <c r="AD47" s="179">
        <v>3.4423258106138586E-3</v>
      </c>
      <c r="AE47" s="178">
        <f t="shared" si="8"/>
        <v>0</v>
      </c>
      <c r="AF47" s="177">
        <v>0</v>
      </c>
      <c r="AG47" s="176">
        <v>0</v>
      </c>
      <c r="AH47" s="175">
        <f t="shared" si="9"/>
        <v>1</v>
      </c>
      <c r="AI47" s="174">
        <f t="shared" si="32"/>
        <v>21.52</v>
      </c>
    </row>
    <row r="48" spans="1:35" ht="15" x14ac:dyDescent="0.2">
      <c r="A48" s="405"/>
      <c r="B48" s="173" t="s">
        <v>10</v>
      </c>
      <c r="C48" s="172">
        <f t="shared" si="0"/>
        <v>0.57718531957452501</v>
      </c>
      <c r="D48" s="167">
        <f>SUM(D36:D47)</f>
        <v>3975.4610474999999</v>
      </c>
      <c r="E48" s="171">
        <v>0.63591227569234465</v>
      </c>
      <c r="F48" s="163">
        <f>SUM(F36:F47)</f>
        <v>4019.9329159999993</v>
      </c>
      <c r="G48" s="170">
        <v>0.64302596729738337</v>
      </c>
      <c r="H48" s="169">
        <f>SUM(H36:H47)</f>
        <v>-44.471868499999609</v>
      </c>
      <c r="I48" s="167">
        <f>SUM(I36:I47)</f>
        <v>6887.6683322966892</v>
      </c>
      <c r="J48" s="171">
        <v>1.1017471410414779</v>
      </c>
      <c r="K48" s="163">
        <f>SUM(K36:K47)</f>
        <v>7028.5204892691909</v>
      </c>
      <c r="L48" s="170">
        <v>1.124277763017725</v>
      </c>
      <c r="M48" s="169">
        <f t="shared" ref="M48:AC48" si="33">SUM(M36:M47)</f>
        <v>-140.8521569725022</v>
      </c>
      <c r="N48" s="167">
        <f t="shared" si="33"/>
        <v>3569.046156429963</v>
      </c>
      <c r="O48" s="32">
        <f t="shared" si="33"/>
        <v>1807.3932303109057</v>
      </c>
      <c r="P48" s="168">
        <f t="shared" si="33"/>
        <v>1761.6529261190572</v>
      </c>
      <c r="Q48" s="167">
        <f t="shared" si="33"/>
        <v>269.27958897000366</v>
      </c>
      <c r="R48" s="32">
        <f t="shared" si="33"/>
        <v>302.11903562770618</v>
      </c>
      <c r="S48" s="168">
        <f t="shared" si="33"/>
        <v>-32.839446657702517</v>
      </c>
      <c r="T48" s="167">
        <f t="shared" si="33"/>
        <v>820.5760240429571</v>
      </c>
      <c r="U48" s="32">
        <f t="shared" si="33"/>
        <v>2432.9406370079778</v>
      </c>
      <c r="V48" s="166">
        <f t="shared" si="33"/>
        <v>-1612.3646129650208</v>
      </c>
      <c r="W48" s="167">
        <f t="shared" si="33"/>
        <v>0</v>
      </c>
      <c r="X48" s="32">
        <f t="shared" si="33"/>
        <v>0</v>
      </c>
      <c r="Y48" s="166">
        <f t="shared" si="33"/>
        <v>0</v>
      </c>
      <c r="Z48" s="167">
        <f t="shared" si="33"/>
        <v>3918.9657305570763</v>
      </c>
      <c r="AA48" s="32">
        <f t="shared" si="33"/>
        <v>4061.4045970534098</v>
      </c>
      <c r="AB48" s="166">
        <f t="shared" si="33"/>
        <v>-142.43886649633376</v>
      </c>
      <c r="AC48" s="36">
        <f t="shared" si="33"/>
        <v>8577.8675000000021</v>
      </c>
      <c r="AD48" s="165">
        <v>1.3721103482934842</v>
      </c>
      <c r="AE48" s="164">
        <f t="shared" si="8"/>
        <v>0.46345563713825133</v>
      </c>
      <c r="AF48" s="163">
        <f>SUM(AF36:AF47)</f>
        <v>8603.8575000000001</v>
      </c>
      <c r="AG48" s="162">
        <v>1.3762676907880886</v>
      </c>
      <c r="AH48" s="161">
        <f t="shared" si="9"/>
        <v>0.46722448808572192</v>
      </c>
      <c r="AI48" s="160">
        <f>SUM(AI36:AI47)</f>
        <v>-25.989999999999466</v>
      </c>
    </row>
    <row r="49" spans="1:35" ht="15" x14ac:dyDescent="0.2">
      <c r="A49" s="405"/>
      <c r="B49" s="159" t="s">
        <v>9</v>
      </c>
      <c r="C49" s="158">
        <f t="shared" si="0"/>
        <v>0.57753784850552192</v>
      </c>
      <c r="D49" s="153">
        <f>SUM(D39:D44)</f>
        <v>3921.6034614999999</v>
      </c>
      <c r="E49" s="157">
        <v>0.62729724974507906</v>
      </c>
      <c r="F49" s="149">
        <f>SUM(F39:F44)</f>
        <v>4019.9329159999993</v>
      </c>
      <c r="G49" s="156">
        <v>0.64302596729738337</v>
      </c>
      <c r="H49" s="155">
        <f>SUM(H39:H44)</f>
        <v>-98.329454499999599</v>
      </c>
      <c r="I49" s="153">
        <f>SUM(I39:I44)</f>
        <v>6790.2103241334225</v>
      </c>
      <c r="J49" s="157">
        <v>1.0861578186924339</v>
      </c>
      <c r="K49" s="149">
        <f>SUM(K39:K44)</f>
        <v>7028.5204892691909</v>
      </c>
      <c r="L49" s="156">
        <v>1.124277763017725</v>
      </c>
      <c r="M49" s="155">
        <f t="shared" ref="M49:AC49" si="34">SUM(M39:M44)</f>
        <v>-238.31016513576742</v>
      </c>
      <c r="N49" s="153">
        <f t="shared" si="34"/>
        <v>3569.046156429963</v>
      </c>
      <c r="O49" s="21">
        <f t="shared" si="34"/>
        <v>1807.3932303109057</v>
      </c>
      <c r="P49" s="154">
        <f t="shared" si="34"/>
        <v>1761.6529261190572</v>
      </c>
      <c r="Q49" s="153">
        <f t="shared" si="34"/>
        <v>269.27958897000366</v>
      </c>
      <c r="R49" s="21">
        <f t="shared" si="34"/>
        <v>302.11903562770618</v>
      </c>
      <c r="S49" s="154">
        <f t="shared" si="34"/>
        <v>-32.839446657702517</v>
      </c>
      <c r="T49" s="153">
        <f t="shared" si="34"/>
        <v>646.79102404295713</v>
      </c>
      <c r="U49" s="21">
        <f t="shared" si="34"/>
        <v>2432.9406370079778</v>
      </c>
      <c r="V49" s="152">
        <f t="shared" si="34"/>
        <v>-1786.1496129650211</v>
      </c>
      <c r="W49" s="153">
        <f t="shared" si="34"/>
        <v>0</v>
      </c>
      <c r="X49" s="21">
        <f t="shared" si="34"/>
        <v>0</v>
      </c>
      <c r="Y49" s="152">
        <f t="shared" si="34"/>
        <v>0</v>
      </c>
      <c r="Z49" s="153">
        <f t="shared" si="34"/>
        <v>3832.0782305570765</v>
      </c>
      <c r="AA49" s="21">
        <f t="shared" si="34"/>
        <v>4061.4045970534098</v>
      </c>
      <c r="AB49" s="152">
        <f t="shared" si="34"/>
        <v>-229.32636649633372</v>
      </c>
      <c r="AC49" s="25">
        <f t="shared" si="34"/>
        <v>8317.1949999999997</v>
      </c>
      <c r="AD49" s="151">
        <v>1.3304133373795786</v>
      </c>
      <c r="AE49" s="150">
        <f t="shared" si="8"/>
        <v>0.47150553299519848</v>
      </c>
      <c r="AF49" s="149">
        <f>SUM(AF39:AF44)</f>
        <v>8603.8575000000001</v>
      </c>
      <c r="AG49" s="148">
        <v>1.3762676907880886</v>
      </c>
      <c r="AH49" s="147">
        <f t="shared" si="9"/>
        <v>0.46722448808572192</v>
      </c>
      <c r="AI49" s="146">
        <f>SUM(AI39:AI44)</f>
        <v>-286.66249999999945</v>
      </c>
    </row>
    <row r="50" spans="1:35" ht="15.75" thickBot="1" x14ac:dyDescent="0.25">
      <c r="A50" s="422"/>
      <c r="B50" s="145" t="s">
        <v>8</v>
      </c>
      <c r="C50" s="144">
        <f t="shared" si="0"/>
        <v>0.55262350436893548</v>
      </c>
      <c r="D50" s="139">
        <f>SUM(D36:D38,D45:D47)</f>
        <v>53.857585999999998</v>
      </c>
      <c r="E50" s="143">
        <v>8.6150259472655959E-3</v>
      </c>
      <c r="F50" s="135">
        <f>SUM(F36:F38,F45:F47)</f>
        <v>0</v>
      </c>
      <c r="G50" s="142">
        <v>0</v>
      </c>
      <c r="H50" s="141">
        <f>SUM(H36:H38,H45:H47)</f>
        <v>53.857585999999998</v>
      </c>
      <c r="I50" s="139">
        <f>SUM(I36:I38,I45:I47)</f>
        <v>97.458008163265305</v>
      </c>
      <c r="J50" s="143">
        <v>1.5589322349043882E-2</v>
      </c>
      <c r="K50" s="135">
        <f>SUM(K36:K38,K45:K47)</f>
        <v>0</v>
      </c>
      <c r="L50" s="142">
        <v>0</v>
      </c>
      <c r="M50" s="141">
        <f t="shared" ref="M50:AC50" si="35">SUM(M36:M38,M45:M47)</f>
        <v>97.458008163265305</v>
      </c>
      <c r="N50" s="139">
        <f t="shared" si="35"/>
        <v>0</v>
      </c>
      <c r="O50" s="10">
        <f t="shared" si="35"/>
        <v>0</v>
      </c>
      <c r="P50" s="140">
        <f t="shared" si="35"/>
        <v>0</v>
      </c>
      <c r="Q50" s="139">
        <f t="shared" si="35"/>
        <v>0</v>
      </c>
      <c r="R50" s="10">
        <f t="shared" si="35"/>
        <v>0</v>
      </c>
      <c r="S50" s="140">
        <f t="shared" si="35"/>
        <v>0</v>
      </c>
      <c r="T50" s="139">
        <f t="shared" si="35"/>
        <v>173.78500000000003</v>
      </c>
      <c r="U50" s="10">
        <f t="shared" si="35"/>
        <v>0</v>
      </c>
      <c r="V50" s="138">
        <f t="shared" si="35"/>
        <v>173.78500000000003</v>
      </c>
      <c r="W50" s="139">
        <f t="shared" si="35"/>
        <v>0</v>
      </c>
      <c r="X50" s="10">
        <f t="shared" si="35"/>
        <v>0</v>
      </c>
      <c r="Y50" s="138">
        <f t="shared" si="35"/>
        <v>0</v>
      </c>
      <c r="Z50" s="139">
        <f t="shared" si="35"/>
        <v>86.887499999999989</v>
      </c>
      <c r="AA50" s="10">
        <f t="shared" si="35"/>
        <v>0</v>
      </c>
      <c r="AB50" s="138">
        <f t="shared" si="35"/>
        <v>86.887499999999989</v>
      </c>
      <c r="AC50" s="14">
        <f t="shared" si="35"/>
        <v>260.67250000000001</v>
      </c>
      <c r="AD50" s="137">
        <v>4.1697010913905257E-2</v>
      </c>
      <c r="AE50" s="136">
        <f t="shared" si="8"/>
        <v>0.20661015642233069</v>
      </c>
      <c r="AF50" s="135">
        <f>SUM(AF36:AF38,AF45:AF47)</f>
        <v>0</v>
      </c>
      <c r="AG50" s="134">
        <v>0</v>
      </c>
      <c r="AH50" s="133">
        <f t="shared" si="9"/>
        <v>1</v>
      </c>
      <c r="AI50" s="132">
        <f>SUM(AI36:AI38,AI45:AI47)</f>
        <v>260.67250000000001</v>
      </c>
    </row>
    <row r="51" spans="1:35"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row>
    <row r="53" spans="1:35"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row>
    <row r="56" spans="1:35"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row>
    <row r="57" spans="1:35"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row>
    <row r="58" spans="1:35"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row>
    <row r="59" spans="1:35" x14ac:dyDescent="0.2">
      <c r="A59" s="391" t="s">
        <v>176</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391"/>
    </row>
    <row r="60" spans="1:35"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c r="AG60" s="391"/>
      <c r="AH60" s="391"/>
      <c r="AI60" s="391"/>
    </row>
    <row r="61" spans="1:35"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row>
    <row r="62" spans="1:35"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row>
  </sheetData>
  <mergeCells count="25">
    <mergeCell ref="A61:AI61"/>
    <mergeCell ref="A62:AI62"/>
    <mergeCell ref="A59:AI59"/>
    <mergeCell ref="A55:AI55"/>
    <mergeCell ref="I4:J4"/>
    <mergeCell ref="K4:L4"/>
    <mergeCell ref="A56:AI56"/>
    <mergeCell ref="A57:AI57"/>
    <mergeCell ref="A58:AI58"/>
    <mergeCell ref="A6:A20"/>
    <mergeCell ref="AH3:AH4"/>
    <mergeCell ref="AI3:AI4"/>
    <mergeCell ref="AF3:AG4"/>
    <mergeCell ref="AC3:AD4"/>
    <mergeCell ref="A60:AI60"/>
    <mergeCell ref="AE3:AE4"/>
    <mergeCell ref="B52:AI52"/>
    <mergeCell ref="B53:AI53"/>
    <mergeCell ref="C3:C4"/>
    <mergeCell ref="A21:A35"/>
    <mergeCell ref="A36:A50"/>
    <mergeCell ref="A3:A5"/>
    <mergeCell ref="B3:B5"/>
    <mergeCell ref="D4:E4"/>
    <mergeCell ref="F4:G4"/>
  </mergeCells>
  <pageMargins left="0.7" right="0.3" top="0.7" bottom="0.7" header="0.3" footer="0.3"/>
  <pageSetup paperSize="3" scale="62" orientation="landscape" r:id="rId1"/>
  <headerFooter>
    <oddFooter>&amp;L&amp;Z&amp;F
Tab: &amp;A&amp;R&amp;D &amp;T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TotalFIIP!A1</f>
        <v>Total FIIP Diversions</v>
      </c>
      <c r="C1" s="129"/>
      <c r="D1" s="129"/>
      <c r="E1" s="129"/>
      <c r="F1" s="129"/>
      <c r="G1" s="129"/>
      <c r="H1" s="129"/>
      <c r="I1" s="129"/>
      <c r="J1" s="129"/>
      <c r="K1" s="129"/>
      <c r="L1" s="129"/>
      <c r="M1" s="129"/>
      <c r="N1" s="129"/>
      <c r="O1" s="129"/>
    </row>
    <row r="2" spans="2:15" ht="93" x14ac:dyDescent="0.35">
      <c r="B2" s="289" t="str">
        <f>TotalFIIP!A2</f>
        <v>2009 HIA: 102,080 Acres (67% Sprinkler / 33% Flood) [includes 654 acres of Private Irrigation]
Oper. Improv.: 102,239 Acres (67% Sprinkler / 33% Flood) [includes 654 acres of Private Irrigation]</v>
      </c>
      <c r="C2" s="288"/>
      <c r="D2" s="288"/>
      <c r="E2" s="288"/>
      <c r="F2" s="288"/>
      <c r="G2" s="288"/>
      <c r="H2" s="288"/>
      <c r="I2" s="288"/>
      <c r="J2" s="288"/>
      <c r="K2" s="288"/>
      <c r="L2" s="288"/>
      <c r="M2" s="288"/>
      <c r="N2" s="288"/>
      <c r="O2" s="288"/>
    </row>
  </sheetData>
  <pageMargins left="0.7" right="0.3" top="0.3" bottom="0.7" header="0.3" footer="0.3"/>
  <pageSetup scale="53" orientation="portrait" r:id="rId1"/>
  <headerFooter>
    <oddFooter>&amp;L&amp;Z&amp;F
Tab: &amp;A&amp;R&amp;D &amp;T
Page &amp;P of &amp;N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MissionC!A1</f>
        <v>FIIP DIVERSION: Mission C Canal &amp; 6C Lateral</v>
      </c>
      <c r="C1" s="129"/>
      <c r="D1" s="129"/>
      <c r="E1" s="129"/>
      <c r="F1" s="129"/>
      <c r="G1" s="129"/>
      <c r="H1" s="129"/>
      <c r="I1" s="129"/>
      <c r="J1" s="129"/>
      <c r="K1" s="129"/>
      <c r="L1" s="129"/>
      <c r="M1" s="129"/>
      <c r="N1" s="129"/>
      <c r="O1" s="129"/>
    </row>
    <row r="2" spans="2:15" ht="23.25" x14ac:dyDescent="0.35">
      <c r="B2" s="130" t="str">
        <f>MissionC!A2</f>
        <v>6,252 Acres (37% Sprinkler / 63%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178</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278</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81">
        <v>0</v>
      </c>
      <c r="R8" s="223">
        <v>0</v>
      </c>
      <c r="S8" s="222">
        <f t="shared" si="4"/>
        <v>1</v>
      </c>
      <c r="T8" s="221">
        <v>0</v>
      </c>
      <c r="U8" s="220">
        <v>0</v>
      </c>
      <c r="V8" s="219">
        <f t="shared" si="5"/>
        <v>1</v>
      </c>
      <c r="W8" s="218">
        <f t="shared" si="6"/>
        <v>0</v>
      </c>
    </row>
    <row r="9" spans="1:24" ht="15" x14ac:dyDescent="0.2">
      <c r="A9" s="405"/>
      <c r="B9" s="201" t="s">
        <v>19</v>
      </c>
      <c r="C9" s="200">
        <f t="shared" si="0"/>
        <v>0.74</v>
      </c>
      <c r="D9" s="195">
        <v>5.8684960000000004</v>
      </c>
      <c r="E9" s="199">
        <v>8.9587013351157107E-3</v>
      </c>
      <c r="F9" s="191">
        <v>2.6346959999999999</v>
      </c>
      <c r="G9" s="198">
        <v>4.0220619714877665E-3</v>
      </c>
      <c r="H9" s="197">
        <f t="shared" si="1"/>
        <v>3.2338000000000005</v>
      </c>
      <c r="I9" s="195">
        <v>7.9304000000000006</v>
      </c>
      <c r="J9" s="199">
        <v>1.210635315556177E-2</v>
      </c>
      <c r="K9" s="191">
        <v>3.5604</v>
      </c>
      <c r="L9" s="198">
        <v>5.4352188803888733E-3</v>
      </c>
      <c r="M9" s="197">
        <f t="shared" si="2"/>
        <v>4.370000000000001</v>
      </c>
      <c r="N9" s="195">
        <v>8.620000000000001</v>
      </c>
      <c r="O9" s="54">
        <v>3.87</v>
      </c>
      <c r="P9" s="196">
        <f t="shared" si="3"/>
        <v>4.7500000000000009</v>
      </c>
      <c r="Q9" s="58">
        <v>8.620000000000001</v>
      </c>
      <c r="R9" s="193">
        <v>1.3159079516914968E-2</v>
      </c>
      <c r="S9" s="192">
        <f t="shared" si="4"/>
        <v>0.68079999999999996</v>
      </c>
      <c r="T9" s="191">
        <v>3.87</v>
      </c>
      <c r="U9" s="190">
        <v>5.9078466091183413E-3</v>
      </c>
      <c r="V9" s="189">
        <f t="shared" si="5"/>
        <v>0.68079999999999996</v>
      </c>
      <c r="W9" s="188">
        <f t="shared" si="6"/>
        <v>4.7500000000000009</v>
      </c>
    </row>
    <row r="10" spans="1:24" ht="15" x14ac:dyDescent="0.2">
      <c r="A10" s="405"/>
      <c r="B10" s="217" t="s">
        <v>18</v>
      </c>
      <c r="C10" s="215">
        <f t="shared" si="0"/>
        <v>0.74</v>
      </c>
      <c r="D10" s="210">
        <v>41.484548000000004</v>
      </c>
      <c r="E10" s="214">
        <v>6.3329288382282578E-2</v>
      </c>
      <c r="F10" s="206">
        <v>32.404378000000001</v>
      </c>
      <c r="G10" s="213">
        <v>4.9467724725552706E-2</v>
      </c>
      <c r="H10" s="212">
        <f t="shared" si="1"/>
        <v>9.0801700000000025</v>
      </c>
      <c r="I10" s="210">
        <v>56.060200000000002</v>
      </c>
      <c r="J10" s="214">
        <v>8.5580119435516994E-2</v>
      </c>
      <c r="K10" s="206">
        <v>43.789699999999996</v>
      </c>
      <c r="L10" s="213">
        <v>6.6848276656152297E-2</v>
      </c>
      <c r="M10" s="212">
        <f t="shared" si="2"/>
        <v>12.270500000000006</v>
      </c>
      <c r="N10" s="210">
        <v>55.594999999999999</v>
      </c>
      <c r="O10" s="66">
        <v>47.597499999999997</v>
      </c>
      <c r="P10" s="211">
        <f t="shared" si="3"/>
        <v>7.9975000000000023</v>
      </c>
      <c r="Q10" s="70">
        <v>60.935000000000002</v>
      </c>
      <c r="R10" s="208">
        <v>9.3021868951648906E-2</v>
      </c>
      <c r="S10" s="207">
        <f t="shared" si="4"/>
        <v>0.68080000000000007</v>
      </c>
      <c r="T10" s="206">
        <v>47.597499999999997</v>
      </c>
      <c r="U10" s="205">
        <v>7.2661170278426404E-2</v>
      </c>
      <c r="V10" s="204">
        <f t="shared" si="5"/>
        <v>0.68080000000000007</v>
      </c>
      <c r="W10" s="203">
        <f t="shared" si="6"/>
        <v>13.337500000000006</v>
      </c>
    </row>
    <row r="11" spans="1:24" ht="15" x14ac:dyDescent="0.2">
      <c r="A11" s="405"/>
      <c r="B11" s="217" t="s">
        <v>17</v>
      </c>
      <c r="C11" s="215">
        <f t="shared" si="0"/>
        <v>0.74</v>
      </c>
      <c r="D11" s="210">
        <v>99.070015999999995</v>
      </c>
      <c r="E11" s="214">
        <v>0.15123784434872831</v>
      </c>
      <c r="F11" s="206">
        <v>38.174157999999998</v>
      </c>
      <c r="G11" s="213">
        <v>5.8275728655361181E-2</v>
      </c>
      <c r="H11" s="212">
        <f t="shared" si="1"/>
        <v>60.895857999999997</v>
      </c>
      <c r="I11" s="210">
        <v>133.8784</v>
      </c>
      <c r="J11" s="214">
        <v>0.20437546533611933</v>
      </c>
      <c r="K11" s="206">
        <v>51.5867</v>
      </c>
      <c r="L11" s="213">
        <v>7.8750984669406998E-2</v>
      </c>
      <c r="M11" s="212">
        <f t="shared" si="2"/>
        <v>82.291699999999992</v>
      </c>
      <c r="N11" s="210">
        <v>145.51999999999998</v>
      </c>
      <c r="O11" s="66">
        <v>56.072499999999998</v>
      </c>
      <c r="P11" s="211">
        <f t="shared" si="3"/>
        <v>89.447499999999991</v>
      </c>
      <c r="Q11" s="70">
        <v>145.51999999999998</v>
      </c>
      <c r="R11" s="208">
        <v>0.22214724493056448</v>
      </c>
      <c r="S11" s="207">
        <f t="shared" si="4"/>
        <v>0.68080000000000007</v>
      </c>
      <c r="T11" s="206">
        <v>56.072499999999998</v>
      </c>
      <c r="U11" s="205">
        <v>8.5598896379790221E-2</v>
      </c>
      <c r="V11" s="204">
        <f t="shared" si="5"/>
        <v>0.68079999999999996</v>
      </c>
      <c r="W11" s="203">
        <f t="shared" si="6"/>
        <v>89.447499999999991</v>
      </c>
    </row>
    <row r="12" spans="1:24" ht="15" x14ac:dyDescent="0.2">
      <c r="A12" s="405"/>
      <c r="B12" s="217" t="s">
        <v>16</v>
      </c>
      <c r="C12" s="215">
        <f t="shared" si="0"/>
        <v>0.74</v>
      </c>
      <c r="D12" s="210">
        <v>185.99285800000001</v>
      </c>
      <c r="E12" s="214">
        <v>0.28393211229701559</v>
      </c>
      <c r="F12" s="206">
        <v>172.38366600000001</v>
      </c>
      <c r="G12" s="213">
        <v>0.26315665546395056</v>
      </c>
      <c r="H12" s="212">
        <f t="shared" si="1"/>
        <v>13.609192000000007</v>
      </c>
      <c r="I12" s="210">
        <v>251.3417</v>
      </c>
      <c r="J12" s="214">
        <v>0.38369204364461562</v>
      </c>
      <c r="K12" s="206">
        <v>232.95089999999999</v>
      </c>
      <c r="L12" s="213">
        <v>0.35561710197831153</v>
      </c>
      <c r="M12" s="212">
        <f t="shared" si="2"/>
        <v>18.390800000000013</v>
      </c>
      <c r="N12" s="210">
        <v>273.19749999999999</v>
      </c>
      <c r="O12" s="66">
        <v>253.20749999999998</v>
      </c>
      <c r="P12" s="211">
        <f t="shared" si="3"/>
        <v>19.990000000000009</v>
      </c>
      <c r="Q12" s="70">
        <v>273.19749999999999</v>
      </c>
      <c r="R12" s="208">
        <v>0.41705656917893003</v>
      </c>
      <c r="S12" s="207">
        <f t="shared" si="4"/>
        <v>0.68080000000000007</v>
      </c>
      <c r="T12" s="206">
        <v>253.20749999999998</v>
      </c>
      <c r="U12" s="205">
        <v>0.38654032823729512</v>
      </c>
      <c r="V12" s="204">
        <f t="shared" si="5"/>
        <v>0.68080000000000007</v>
      </c>
      <c r="W12" s="203">
        <f t="shared" si="6"/>
        <v>19.990000000000009</v>
      </c>
    </row>
    <row r="13" spans="1:24" ht="15" x14ac:dyDescent="0.2">
      <c r="A13" s="405"/>
      <c r="B13" s="217" t="s">
        <v>15</v>
      </c>
      <c r="C13" s="215">
        <f t="shared" si="0"/>
        <v>0.74</v>
      </c>
      <c r="D13" s="210">
        <v>167.43424999999999</v>
      </c>
      <c r="E13" s="214">
        <v>0.25560099879408582</v>
      </c>
      <c r="F13" s="206">
        <v>163.23711800000001</v>
      </c>
      <c r="G13" s="213">
        <v>0.24919376073864355</v>
      </c>
      <c r="H13" s="212">
        <f t="shared" si="1"/>
        <v>4.1971319999999821</v>
      </c>
      <c r="I13" s="210">
        <v>226.26249999999999</v>
      </c>
      <c r="J13" s="214">
        <v>0.34540675512714297</v>
      </c>
      <c r="K13" s="206">
        <v>220.5907</v>
      </c>
      <c r="L13" s="213">
        <v>0.33674832532249127</v>
      </c>
      <c r="M13" s="212">
        <f t="shared" si="2"/>
        <v>5.6717999999999904</v>
      </c>
      <c r="N13" s="210">
        <v>245.93749999999997</v>
      </c>
      <c r="O13" s="66">
        <v>239.77250000000001</v>
      </c>
      <c r="P13" s="211">
        <f t="shared" si="3"/>
        <v>6.1649999999999636</v>
      </c>
      <c r="Q13" s="70">
        <v>245.93749999999997</v>
      </c>
      <c r="R13" s="208">
        <v>0.37544212513819886</v>
      </c>
      <c r="S13" s="207">
        <f t="shared" si="4"/>
        <v>0.68080000000000007</v>
      </c>
      <c r="T13" s="206">
        <v>239.77250000000001</v>
      </c>
      <c r="U13" s="205">
        <v>0.36603078839401226</v>
      </c>
      <c r="V13" s="204">
        <f t="shared" si="5"/>
        <v>0.68080000000000007</v>
      </c>
      <c r="W13" s="203">
        <f t="shared" si="6"/>
        <v>6.1649999999999636</v>
      </c>
    </row>
    <row r="14" spans="1:24" ht="15" x14ac:dyDescent="0.2">
      <c r="A14" s="405"/>
      <c r="B14" s="262" t="s">
        <v>14</v>
      </c>
      <c r="C14" s="186">
        <f t="shared" si="0"/>
        <v>0.74</v>
      </c>
      <c r="D14" s="181">
        <v>86.650522000000009</v>
      </c>
      <c r="E14" s="185">
        <v>0.13227855094897795</v>
      </c>
      <c r="F14" s="177">
        <v>78.210304000000008</v>
      </c>
      <c r="G14" s="184">
        <v>0.11939392229574022</v>
      </c>
      <c r="H14" s="183">
        <f t="shared" si="1"/>
        <v>8.4402180000000016</v>
      </c>
      <c r="I14" s="181">
        <v>117.09530000000001</v>
      </c>
      <c r="J14" s="185">
        <v>0.17875479857969992</v>
      </c>
      <c r="K14" s="177">
        <v>105.68960000000001</v>
      </c>
      <c r="L14" s="184">
        <v>0.16134313823748678</v>
      </c>
      <c r="M14" s="183">
        <f t="shared" si="2"/>
        <v>11.405699999999996</v>
      </c>
      <c r="N14" s="181">
        <v>127.2775</v>
      </c>
      <c r="O14" s="43">
        <v>114.88000000000001</v>
      </c>
      <c r="P14" s="182">
        <f t="shared" si="3"/>
        <v>12.397499999999994</v>
      </c>
      <c r="Q14" s="47">
        <v>127.2775</v>
      </c>
      <c r="R14" s="179">
        <v>0.19429869410836947</v>
      </c>
      <c r="S14" s="178">
        <f t="shared" si="4"/>
        <v>0.68080000000000007</v>
      </c>
      <c r="T14" s="177">
        <v>114.88000000000001</v>
      </c>
      <c r="U14" s="176">
        <v>0.17537297634509433</v>
      </c>
      <c r="V14" s="175">
        <f t="shared" si="5"/>
        <v>0.68079999999999996</v>
      </c>
      <c r="W14" s="174">
        <f t="shared" si="6"/>
        <v>12.397499999999994</v>
      </c>
    </row>
    <row r="15" spans="1:24" ht="15" x14ac:dyDescent="0.2">
      <c r="A15" s="405"/>
      <c r="B15" s="202" t="s">
        <v>13</v>
      </c>
      <c r="C15" s="158">
        <f t="shared" si="0"/>
        <v>0.74</v>
      </c>
      <c r="D15" s="153">
        <v>5.0481319999999998</v>
      </c>
      <c r="E15" s="157">
        <v>7.7063538746964021E-3</v>
      </c>
      <c r="F15" s="149">
        <v>0</v>
      </c>
      <c r="G15" s="156">
        <v>0</v>
      </c>
      <c r="H15" s="155">
        <f t="shared" si="1"/>
        <v>5.0481319999999998</v>
      </c>
      <c r="I15" s="153">
        <v>6.8217999999999996</v>
      </c>
      <c r="J15" s="157">
        <v>1.0413991722562705E-2</v>
      </c>
      <c r="K15" s="149">
        <v>0</v>
      </c>
      <c r="L15" s="156">
        <v>0</v>
      </c>
      <c r="M15" s="155">
        <f t="shared" si="2"/>
        <v>6.8217999999999996</v>
      </c>
      <c r="N15" s="153">
        <v>7.415</v>
      </c>
      <c r="O15" s="21">
        <v>0</v>
      </c>
      <c r="P15" s="154">
        <f t="shared" si="3"/>
        <v>7.415</v>
      </c>
      <c r="Q15" s="25">
        <v>7.415</v>
      </c>
      <c r="R15" s="151">
        <v>1.1319556220176854E-2</v>
      </c>
      <c r="S15" s="150">
        <f t="shared" si="4"/>
        <v>0.68079999999999996</v>
      </c>
      <c r="T15" s="149">
        <v>0</v>
      </c>
      <c r="U15" s="148">
        <v>0</v>
      </c>
      <c r="V15" s="147">
        <f t="shared" si="5"/>
        <v>1</v>
      </c>
      <c r="W15" s="146">
        <f t="shared" si="6"/>
        <v>7.415</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0.74000000000000021</v>
      </c>
      <c r="D18" s="167">
        <f>SUM(D6:D17)</f>
        <v>591.54882200000009</v>
      </c>
      <c r="E18" s="171">
        <v>0.90304384998090248</v>
      </c>
      <c r="F18" s="163">
        <f>SUM(F6:F17)</f>
        <v>487.04432000000003</v>
      </c>
      <c r="G18" s="170">
        <v>0.74350985385073598</v>
      </c>
      <c r="H18" s="169">
        <f>SUM(H6:H17)</f>
        <v>104.50450199999999</v>
      </c>
      <c r="I18" s="167">
        <f>SUM(I6:I17)</f>
        <v>799.39029999999991</v>
      </c>
      <c r="J18" s="171">
        <v>1.2203295270012191</v>
      </c>
      <c r="K18" s="163">
        <f>SUM(K6:K17)</f>
        <v>658.16800000000001</v>
      </c>
      <c r="L18" s="170">
        <v>1.0047430457442377</v>
      </c>
      <c r="M18" s="169">
        <f>SUM(M6:M17)</f>
        <v>141.22229999999999</v>
      </c>
      <c r="N18" s="167">
        <f>SUM(N6:N17)</f>
        <v>863.5625</v>
      </c>
      <c r="O18" s="32">
        <f>SUM(O6:O17)</f>
        <v>715.4</v>
      </c>
      <c r="P18" s="168">
        <f>SUM(P6:P17)</f>
        <v>148.16249999999994</v>
      </c>
      <c r="Q18" s="36">
        <f>SUM(Q6:Q17)</f>
        <v>868.90249999999992</v>
      </c>
      <c r="R18" s="165">
        <v>1.3264451380448035</v>
      </c>
      <c r="S18" s="164">
        <f t="shared" si="4"/>
        <v>0.68080000000000018</v>
      </c>
      <c r="T18" s="163">
        <f>SUM(T6:T17)</f>
        <v>715.4</v>
      </c>
      <c r="U18" s="162">
        <v>1.0921120062437366</v>
      </c>
      <c r="V18" s="161">
        <f t="shared" si="5"/>
        <v>0.68080000000000007</v>
      </c>
      <c r="W18" s="160">
        <f>SUM(W6:W17)</f>
        <v>153.50249999999997</v>
      </c>
    </row>
    <row r="19" spans="1:23" ht="15" x14ac:dyDescent="0.2">
      <c r="A19" s="405"/>
      <c r="B19" s="159" t="s">
        <v>9</v>
      </c>
      <c r="C19" s="158">
        <f t="shared" si="0"/>
        <v>0.74000000000000021</v>
      </c>
      <c r="D19" s="153">
        <f>SUM(D9:D14)</f>
        <v>586.50069000000008</v>
      </c>
      <c r="E19" s="157">
        <v>0.89533749610620605</v>
      </c>
      <c r="F19" s="149">
        <f>SUM(F9:F14)</f>
        <v>487.04432000000003</v>
      </c>
      <c r="G19" s="156">
        <v>0.74350985385073598</v>
      </c>
      <c r="H19" s="155">
        <f>SUM(H9:H14)</f>
        <v>99.456369999999993</v>
      </c>
      <c r="I19" s="153">
        <f>SUM(I9:I14)</f>
        <v>792.56849999999986</v>
      </c>
      <c r="J19" s="157">
        <v>1.2099155352786564</v>
      </c>
      <c r="K19" s="149">
        <f>SUM(K9:K14)</f>
        <v>658.16800000000001</v>
      </c>
      <c r="L19" s="156">
        <v>1.0047430457442377</v>
      </c>
      <c r="M19" s="155">
        <f>SUM(M9:M14)</f>
        <v>134.40049999999999</v>
      </c>
      <c r="N19" s="153">
        <f>SUM(N9:N14)</f>
        <v>856.14750000000004</v>
      </c>
      <c r="O19" s="21">
        <f>SUM(O9:O14)</f>
        <v>715.4</v>
      </c>
      <c r="P19" s="154">
        <f>SUM(P9:P14)</f>
        <v>140.74749999999995</v>
      </c>
      <c r="Q19" s="25">
        <f>SUM(Q9:Q14)</f>
        <v>861.48749999999995</v>
      </c>
      <c r="R19" s="151">
        <v>1.3151255818246268</v>
      </c>
      <c r="S19" s="150">
        <f t="shared" si="4"/>
        <v>0.68080000000000007</v>
      </c>
      <c r="T19" s="149">
        <f>SUM(T9:T14)</f>
        <v>715.4</v>
      </c>
      <c r="U19" s="148">
        <v>1.0921120062437366</v>
      </c>
      <c r="V19" s="147">
        <f t="shared" si="5"/>
        <v>0.68080000000000007</v>
      </c>
      <c r="W19" s="146">
        <f>SUM(W9:W14)</f>
        <v>146.08749999999998</v>
      </c>
    </row>
    <row r="20" spans="1:23" ht="15.75" thickBot="1" x14ac:dyDescent="0.25">
      <c r="A20" s="406"/>
      <c r="B20" s="261" t="s">
        <v>8</v>
      </c>
      <c r="C20" s="260">
        <f t="shared" si="0"/>
        <v>0.74</v>
      </c>
      <c r="D20" s="255">
        <f>SUM(D6:D8,D15:D17)</f>
        <v>5.0481319999999998</v>
      </c>
      <c r="E20" s="259">
        <v>7.7063538746964021E-3</v>
      </c>
      <c r="F20" s="249">
        <f>SUM(F6:F8,F15:F17)</f>
        <v>0</v>
      </c>
      <c r="G20" s="258">
        <v>0</v>
      </c>
      <c r="H20" s="257">
        <f>SUM(H6:H8,H15:H17)</f>
        <v>5.0481319999999998</v>
      </c>
      <c r="I20" s="255">
        <f>SUM(I6:I8,I15:I17)</f>
        <v>6.8217999999999996</v>
      </c>
      <c r="J20" s="259">
        <v>1.0413991722562705E-2</v>
      </c>
      <c r="K20" s="249">
        <f>SUM(K6:K8,K15:K17)</f>
        <v>0</v>
      </c>
      <c r="L20" s="258">
        <v>0</v>
      </c>
      <c r="M20" s="257">
        <f>SUM(M6:M8,M15:M17)</f>
        <v>6.8217999999999996</v>
      </c>
      <c r="N20" s="255">
        <f>SUM(N6:N8,N15:N17)</f>
        <v>7.415</v>
      </c>
      <c r="O20" s="254">
        <f>SUM(O6:O8,O15:O17)</f>
        <v>0</v>
      </c>
      <c r="P20" s="256">
        <f>SUM(P6:P8,P15:P17)</f>
        <v>7.415</v>
      </c>
      <c r="Q20" s="252">
        <f>SUM(Q6:Q8,Q15:Q17)</f>
        <v>7.415</v>
      </c>
      <c r="R20" s="251">
        <v>1.1319556220176854E-2</v>
      </c>
      <c r="S20" s="250">
        <f t="shared" si="4"/>
        <v>0.68079999999999996</v>
      </c>
      <c r="T20" s="249">
        <f>SUM(T6:T8,T15:T17)</f>
        <v>0</v>
      </c>
      <c r="U20" s="248">
        <v>0</v>
      </c>
      <c r="V20" s="247">
        <f t="shared" si="5"/>
        <v>1</v>
      </c>
      <c r="W20" s="246">
        <f>SUM(W6:W8,W15:W17)</f>
        <v>7.415</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0.74</v>
      </c>
      <c r="D23" s="225">
        <v>9.0773333333333331E-2</v>
      </c>
      <c r="E23" s="229">
        <v>1.3857233310310456E-4</v>
      </c>
      <c r="F23" s="221">
        <v>0</v>
      </c>
      <c r="G23" s="228">
        <v>0</v>
      </c>
      <c r="H23" s="227">
        <f t="shared" si="7"/>
        <v>9.0773333333333331E-2</v>
      </c>
      <c r="I23" s="225">
        <v>0.12266666666666666</v>
      </c>
      <c r="J23" s="229">
        <v>1.8725990959878993E-4</v>
      </c>
      <c r="K23" s="221">
        <v>0</v>
      </c>
      <c r="L23" s="228">
        <v>0</v>
      </c>
      <c r="M23" s="227">
        <f t="shared" si="8"/>
        <v>0.12266666666666666</v>
      </c>
      <c r="N23" s="225">
        <v>0.13333333333333333</v>
      </c>
      <c r="O23" s="77">
        <v>0</v>
      </c>
      <c r="P23" s="226">
        <f t="shared" si="9"/>
        <v>0.13333333333333333</v>
      </c>
      <c r="Q23" s="81">
        <v>0.13333333333333333</v>
      </c>
      <c r="R23" s="223">
        <v>2.0354337999868471E-4</v>
      </c>
      <c r="S23" s="222">
        <f t="shared" si="4"/>
        <v>0.68079999999999996</v>
      </c>
      <c r="T23" s="221">
        <v>0</v>
      </c>
      <c r="U23" s="220">
        <v>0</v>
      </c>
      <c r="V23" s="219">
        <f t="shared" si="5"/>
        <v>1</v>
      </c>
      <c r="W23" s="218">
        <f t="shared" si="10"/>
        <v>0.13333333333333333</v>
      </c>
    </row>
    <row r="24" spans="1:23" ht="15" x14ac:dyDescent="0.2">
      <c r="A24" s="405"/>
      <c r="B24" s="201" t="s">
        <v>19</v>
      </c>
      <c r="C24" s="200">
        <f t="shared" si="0"/>
        <v>0.73999999999999988</v>
      </c>
      <c r="D24" s="195">
        <v>4.5483113333333334</v>
      </c>
      <c r="E24" s="199">
        <v>6.9433399655474326E-3</v>
      </c>
      <c r="F24" s="191">
        <v>7.686799333333334</v>
      </c>
      <c r="G24" s="198">
        <v>1.1734478391836294E-2</v>
      </c>
      <c r="H24" s="197">
        <f t="shared" si="7"/>
        <v>-3.1384880000000006</v>
      </c>
      <c r="I24" s="195">
        <v>6.1463666666666681</v>
      </c>
      <c r="J24" s="199">
        <v>9.3828918453343711E-3</v>
      </c>
      <c r="K24" s="191">
        <v>10.387566666666668</v>
      </c>
      <c r="L24" s="198">
        <v>1.5857403232211211E-2</v>
      </c>
      <c r="M24" s="197">
        <f t="shared" si="8"/>
        <v>-4.2412000000000001</v>
      </c>
      <c r="N24" s="195">
        <v>6.6808333333333332</v>
      </c>
      <c r="O24" s="54">
        <v>11.290833333333333</v>
      </c>
      <c r="P24" s="196">
        <f t="shared" si="9"/>
        <v>-4.6100000000000003</v>
      </c>
      <c r="Q24" s="58">
        <v>6.6808333333333332</v>
      </c>
      <c r="R24" s="193">
        <v>1.0198795484059097E-2</v>
      </c>
      <c r="S24" s="192">
        <f t="shared" si="4"/>
        <v>0.68080000000000007</v>
      </c>
      <c r="T24" s="191">
        <v>11.290833333333333</v>
      </c>
      <c r="U24" s="190">
        <v>1.7236307861099139E-2</v>
      </c>
      <c r="V24" s="189">
        <f t="shared" si="5"/>
        <v>0.68080000000000007</v>
      </c>
      <c r="W24" s="188">
        <f t="shared" si="10"/>
        <v>-4.6100000000000003</v>
      </c>
    </row>
    <row r="25" spans="1:23" ht="15" x14ac:dyDescent="0.2">
      <c r="A25" s="405"/>
      <c r="B25" s="217" t="s">
        <v>18</v>
      </c>
      <c r="C25" s="215">
        <f t="shared" si="0"/>
        <v>0.7400000000000001</v>
      </c>
      <c r="D25" s="210">
        <v>52.536201333333338</v>
      </c>
      <c r="E25" s="214">
        <v>8.0200469937585561E-2</v>
      </c>
      <c r="F25" s="206">
        <v>37.74809066666667</v>
      </c>
      <c r="G25" s="213">
        <v>5.7625304766345829E-2</v>
      </c>
      <c r="H25" s="212">
        <f t="shared" si="7"/>
        <v>14.788110666666668</v>
      </c>
      <c r="I25" s="210">
        <v>70.994866666666667</v>
      </c>
      <c r="J25" s="214">
        <v>0.10837901342916967</v>
      </c>
      <c r="K25" s="206">
        <v>51.010933333333334</v>
      </c>
      <c r="L25" s="213">
        <v>7.787203346803491E-2</v>
      </c>
      <c r="M25" s="212">
        <f t="shared" si="8"/>
        <v>19.983933333333333</v>
      </c>
      <c r="N25" s="210">
        <v>77.168333333333322</v>
      </c>
      <c r="O25" s="66">
        <v>55.446666666666665</v>
      </c>
      <c r="P25" s="211">
        <f t="shared" si="9"/>
        <v>21.721666666666657</v>
      </c>
      <c r="Q25" s="70">
        <v>77.168333333333322</v>
      </c>
      <c r="R25" s="208">
        <v>0.11780327546648875</v>
      </c>
      <c r="S25" s="207">
        <f t="shared" si="4"/>
        <v>0.68080000000000018</v>
      </c>
      <c r="T25" s="206">
        <v>55.446666666666665</v>
      </c>
      <c r="U25" s="205">
        <v>8.4643514639168374E-2</v>
      </c>
      <c r="V25" s="204">
        <f t="shared" si="5"/>
        <v>0.68080000000000007</v>
      </c>
      <c r="W25" s="203">
        <f t="shared" si="10"/>
        <v>21.721666666666657</v>
      </c>
    </row>
    <row r="26" spans="1:23" ht="15" x14ac:dyDescent="0.2">
      <c r="A26" s="405"/>
      <c r="B26" s="217" t="s">
        <v>17</v>
      </c>
      <c r="C26" s="215">
        <f t="shared" si="0"/>
        <v>0.73999999999999977</v>
      </c>
      <c r="D26" s="210">
        <v>103.48103266666664</v>
      </c>
      <c r="E26" s="214">
        <v>0.15797159366045727</v>
      </c>
      <c r="F26" s="206">
        <v>92.653475999999955</v>
      </c>
      <c r="G26" s="213">
        <v>0.14144251266398639</v>
      </c>
      <c r="H26" s="212">
        <f t="shared" si="7"/>
        <v>10.82755666666668</v>
      </c>
      <c r="I26" s="210">
        <v>139.83923333333334</v>
      </c>
      <c r="J26" s="214">
        <v>0.21347512656818554</v>
      </c>
      <c r="K26" s="206">
        <v>125.20740000000001</v>
      </c>
      <c r="L26" s="213">
        <v>0.19113853062700872</v>
      </c>
      <c r="M26" s="212">
        <f t="shared" si="8"/>
        <v>14.631833333333333</v>
      </c>
      <c r="N26" s="210">
        <v>151.9991666666667</v>
      </c>
      <c r="O26" s="66">
        <v>136.09500000000003</v>
      </c>
      <c r="P26" s="211">
        <f t="shared" si="9"/>
        <v>15.904166666666669</v>
      </c>
      <c r="Q26" s="70">
        <v>151.9991666666667</v>
      </c>
      <c r="R26" s="208">
        <v>0.23203818105237564</v>
      </c>
      <c r="S26" s="207">
        <f t="shared" si="4"/>
        <v>0.68079999999999963</v>
      </c>
      <c r="T26" s="206">
        <v>136.09500000000003</v>
      </c>
      <c r="U26" s="205">
        <v>0.20775927242066169</v>
      </c>
      <c r="V26" s="204">
        <f t="shared" si="5"/>
        <v>0.68079999999999952</v>
      </c>
      <c r="W26" s="203">
        <f t="shared" si="10"/>
        <v>15.904166666666669</v>
      </c>
    </row>
    <row r="27" spans="1:23" ht="15" x14ac:dyDescent="0.2">
      <c r="A27" s="405"/>
      <c r="B27" s="217" t="s">
        <v>16</v>
      </c>
      <c r="C27" s="215">
        <f t="shared" si="0"/>
        <v>0.73999999999999988</v>
      </c>
      <c r="D27" s="210">
        <v>225.38394599999995</v>
      </c>
      <c r="E27" s="214">
        <v>0.34406557624710771</v>
      </c>
      <c r="F27" s="206">
        <v>196.90948600000002</v>
      </c>
      <c r="G27" s="213">
        <v>0.30059716774375594</v>
      </c>
      <c r="H27" s="212">
        <f t="shared" si="7"/>
        <v>28.474459999999937</v>
      </c>
      <c r="I27" s="210">
        <v>304.5729</v>
      </c>
      <c r="J27" s="214">
        <v>0.46495348141501053</v>
      </c>
      <c r="K27" s="206">
        <v>266.09390000000002</v>
      </c>
      <c r="L27" s="213">
        <v>0.40621238884291344</v>
      </c>
      <c r="M27" s="212">
        <f t="shared" si="8"/>
        <v>38.478999999999985</v>
      </c>
      <c r="N27" s="210">
        <v>331.05749999999995</v>
      </c>
      <c r="O27" s="66">
        <v>289.23249999999996</v>
      </c>
      <c r="P27" s="211">
        <f t="shared" si="9"/>
        <v>41.824999999999989</v>
      </c>
      <c r="Q27" s="70">
        <v>331.05749999999995</v>
      </c>
      <c r="R27" s="208">
        <v>0.50538421892935914</v>
      </c>
      <c r="S27" s="207">
        <f t="shared" si="4"/>
        <v>0.68079999999999996</v>
      </c>
      <c r="T27" s="206">
        <v>289.23249999999996</v>
      </c>
      <c r="U27" s="205">
        <v>0.44153520526403622</v>
      </c>
      <c r="V27" s="204">
        <f t="shared" si="5"/>
        <v>0.68080000000000018</v>
      </c>
      <c r="W27" s="203">
        <f t="shared" si="10"/>
        <v>41.824999999999989</v>
      </c>
    </row>
    <row r="28" spans="1:23" ht="15" x14ac:dyDescent="0.2">
      <c r="A28" s="405"/>
      <c r="B28" s="217" t="s">
        <v>15</v>
      </c>
      <c r="C28" s="215">
        <f t="shared" si="0"/>
        <v>0.7400000000000001</v>
      </c>
      <c r="D28" s="210">
        <v>170.11830399999999</v>
      </c>
      <c r="E28" s="214">
        <v>0.25969840946852824</v>
      </c>
      <c r="F28" s="206">
        <v>116.48998599999999</v>
      </c>
      <c r="G28" s="213">
        <v>0.17783074128846069</v>
      </c>
      <c r="H28" s="212">
        <f t="shared" si="7"/>
        <v>53.628318000000007</v>
      </c>
      <c r="I28" s="210">
        <v>229.88959999999997</v>
      </c>
      <c r="J28" s="214">
        <v>0.35094379657909219</v>
      </c>
      <c r="K28" s="206">
        <v>157.41890000000001</v>
      </c>
      <c r="L28" s="213">
        <v>0.24031181255197395</v>
      </c>
      <c r="M28" s="212">
        <f t="shared" si="8"/>
        <v>72.470699999999965</v>
      </c>
      <c r="N28" s="210">
        <v>249.88</v>
      </c>
      <c r="O28" s="66">
        <v>171.10750000000004</v>
      </c>
      <c r="P28" s="211">
        <f t="shared" si="9"/>
        <v>78.772499999999951</v>
      </c>
      <c r="Q28" s="70">
        <v>249.88</v>
      </c>
      <c r="R28" s="208">
        <v>0.38146064845553501</v>
      </c>
      <c r="S28" s="207">
        <f t="shared" si="4"/>
        <v>0.68079999999999996</v>
      </c>
      <c r="T28" s="206">
        <v>171.10750000000004</v>
      </c>
      <c r="U28" s="205">
        <v>0.26120849190431955</v>
      </c>
      <c r="V28" s="204">
        <f t="shared" si="5"/>
        <v>0.68079999999999974</v>
      </c>
      <c r="W28" s="203">
        <f t="shared" si="10"/>
        <v>78.772499999999951</v>
      </c>
    </row>
    <row r="29" spans="1:23" ht="15" x14ac:dyDescent="0.2">
      <c r="A29" s="405"/>
      <c r="B29" s="216" t="s">
        <v>14</v>
      </c>
      <c r="C29" s="215">
        <f t="shared" si="0"/>
        <v>0.74</v>
      </c>
      <c r="D29" s="210">
        <v>69.275371333333325</v>
      </c>
      <c r="E29" s="214">
        <v>0.10575407423887992</v>
      </c>
      <c r="F29" s="206">
        <v>69.269130666666669</v>
      </c>
      <c r="G29" s="213">
        <v>0.10574454747432609</v>
      </c>
      <c r="H29" s="212">
        <f t="shared" si="7"/>
        <v>6.240666666656125E-3</v>
      </c>
      <c r="I29" s="210">
        <v>93.61536666666666</v>
      </c>
      <c r="J29" s="214">
        <v>0.1429109111336215</v>
      </c>
      <c r="K29" s="206">
        <v>93.606933333333316</v>
      </c>
      <c r="L29" s="213">
        <v>0.14289803712746765</v>
      </c>
      <c r="M29" s="212">
        <f t="shared" si="8"/>
        <v>8.4333333333432847E-3</v>
      </c>
      <c r="N29" s="210">
        <v>101.75583333333333</v>
      </c>
      <c r="O29" s="66">
        <v>101.74666666666667</v>
      </c>
      <c r="P29" s="211">
        <f t="shared" si="9"/>
        <v>9.1666666666583296E-3</v>
      </c>
      <c r="Q29" s="70">
        <v>101.75583333333333</v>
      </c>
      <c r="R29" s="208">
        <v>0.15533794688437122</v>
      </c>
      <c r="S29" s="207">
        <f t="shared" si="4"/>
        <v>0.68079999999999996</v>
      </c>
      <c r="T29" s="206">
        <v>101.74666666666667</v>
      </c>
      <c r="U29" s="205">
        <v>0.1553239533994214</v>
      </c>
      <c r="V29" s="204">
        <f t="shared" si="5"/>
        <v>0.68079999999999996</v>
      </c>
      <c r="W29" s="203">
        <f t="shared" si="10"/>
        <v>9.1666666666583296E-3</v>
      </c>
    </row>
    <row r="30" spans="1:23" ht="15" x14ac:dyDescent="0.2">
      <c r="A30" s="405"/>
      <c r="B30" s="202" t="s">
        <v>13</v>
      </c>
      <c r="C30" s="158">
        <f t="shared" si="0"/>
        <v>0.73999999999999988</v>
      </c>
      <c r="D30" s="153">
        <v>2.8792166666666663</v>
      </c>
      <c r="E30" s="157">
        <v>4.3953411906140971E-3</v>
      </c>
      <c r="F30" s="149">
        <v>0</v>
      </c>
      <c r="G30" s="156">
        <v>0</v>
      </c>
      <c r="H30" s="155">
        <f t="shared" si="7"/>
        <v>2.8792166666666663</v>
      </c>
      <c r="I30" s="153">
        <v>3.8908333333333336</v>
      </c>
      <c r="J30" s="157">
        <v>5.939650257586619E-3</v>
      </c>
      <c r="K30" s="149">
        <v>0</v>
      </c>
      <c r="L30" s="156">
        <v>0</v>
      </c>
      <c r="M30" s="155">
        <f t="shared" si="8"/>
        <v>3.8908333333333336</v>
      </c>
      <c r="N30" s="153">
        <v>4.229166666666667</v>
      </c>
      <c r="O30" s="21">
        <v>0</v>
      </c>
      <c r="P30" s="154">
        <f t="shared" si="9"/>
        <v>4.229166666666667</v>
      </c>
      <c r="Q30" s="25">
        <v>4.229166666666667</v>
      </c>
      <c r="R30" s="151">
        <v>6.4561415843332817E-3</v>
      </c>
      <c r="S30" s="150">
        <f t="shared" si="4"/>
        <v>0.68079999999999985</v>
      </c>
      <c r="T30" s="149">
        <v>0</v>
      </c>
      <c r="U30" s="148">
        <v>0</v>
      </c>
      <c r="V30" s="147">
        <f t="shared" si="5"/>
        <v>1</v>
      </c>
      <c r="W30" s="146">
        <f t="shared" si="10"/>
        <v>4.229166666666667</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0.73999999999999988</v>
      </c>
      <c r="D33" s="167">
        <f>SUM(D21:D32)</f>
        <v>628.3131566666666</v>
      </c>
      <c r="E33" s="171">
        <v>0.95916737704182331</v>
      </c>
      <c r="F33" s="163">
        <f>SUM(F21:F32)</f>
        <v>520.75696866666658</v>
      </c>
      <c r="G33" s="170">
        <v>0.79497475232871118</v>
      </c>
      <c r="H33" s="169">
        <f>SUM(H21:H32)</f>
        <v>107.55618799999995</v>
      </c>
      <c r="I33" s="167">
        <f>SUM(I21:I32)</f>
        <v>849.07183333333342</v>
      </c>
      <c r="J33" s="171">
        <v>1.2961721311375993</v>
      </c>
      <c r="K33" s="163">
        <f>SUM(K21:K32)</f>
        <v>703.72563333333335</v>
      </c>
      <c r="L33" s="170">
        <v>1.0742902058496098</v>
      </c>
      <c r="M33" s="169">
        <f>SUM(M21:M32)</f>
        <v>145.34619999999998</v>
      </c>
      <c r="N33" s="167">
        <f>SUM(N21:N32)</f>
        <v>922.90416666666658</v>
      </c>
      <c r="O33" s="32">
        <f>SUM(O21:O32)</f>
        <v>764.91916666666668</v>
      </c>
      <c r="P33" s="168">
        <f>SUM(P21:P32)</f>
        <v>157.98499999999993</v>
      </c>
      <c r="Q33" s="36">
        <f>SUM(Q21:Q32)</f>
        <v>922.90416666666658</v>
      </c>
      <c r="R33" s="165">
        <v>1.4088827512365207</v>
      </c>
      <c r="S33" s="164">
        <f t="shared" si="4"/>
        <v>0.68079999999999996</v>
      </c>
      <c r="T33" s="163">
        <f>SUM(T21:T32)</f>
        <v>764.91916666666668</v>
      </c>
      <c r="U33" s="162">
        <v>1.1677067454887065</v>
      </c>
      <c r="V33" s="161">
        <f t="shared" si="5"/>
        <v>0.68079999999999985</v>
      </c>
      <c r="W33" s="160">
        <f>SUM(W21:W32)</f>
        <v>157.98499999999993</v>
      </c>
    </row>
    <row r="34" spans="1:23" ht="15" x14ac:dyDescent="0.2">
      <c r="A34" s="405"/>
      <c r="B34" s="159" t="s">
        <v>9</v>
      </c>
      <c r="C34" s="158">
        <f t="shared" si="0"/>
        <v>0.73999999999999988</v>
      </c>
      <c r="D34" s="153">
        <f>SUM(D24:D29)</f>
        <v>625.34316666666655</v>
      </c>
      <c r="E34" s="157">
        <v>0.95463346351810607</v>
      </c>
      <c r="F34" s="149">
        <f>SUM(F24:F29)</f>
        <v>520.75696866666658</v>
      </c>
      <c r="G34" s="156">
        <v>0.79497475232871118</v>
      </c>
      <c r="H34" s="155">
        <f>SUM(H24:H29)</f>
        <v>104.58619799999994</v>
      </c>
      <c r="I34" s="153">
        <f>SUM(I24:I29)</f>
        <v>845.05833333333328</v>
      </c>
      <c r="J34" s="157">
        <v>1.2900452209704139</v>
      </c>
      <c r="K34" s="149">
        <f>SUM(K24:K29)</f>
        <v>703.72563333333335</v>
      </c>
      <c r="L34" s="156">
        <v>1.0742902058496098</v>
      </c>
      <c r="M34" s="155">
        <f>SUM(M24:M29)</f>
        <v>141.33269999999999</v>
      </c>
      <c r="N34" s="153">
        <f>SUM(N24:N29)</f>
        <v>918.54166666666652</v>
      </c>
      <c r="O34" s="21">
        <f>SUM(O24:O29)</f>
        <v>764.91916666666668</v>
      </c>
      <c r="P34" s="154">
        <f>SUM(P24:P29)</f>
        <v>153.62249999999992</v>
      </c>
      <c r="Q34" s="25">
        <f>SUM(Q24:Q29)</f>
        <v>918.54166666666652</v>
      </c>
      <c r="R34" s="151">
        <v>1.4022230662721886</v>
      </c>
      <c r="S34" s="150">
        <f t="shared" si="4"/>
        <v>0.68079999999999996</v>
      </c>
      <c r="T34" s="149">
        <f>SUM(T24:T29)</f>
        <v>764.91916666666668</v>
      </c>
      <c r="U34" s="148">
        <v>1.1677067454887065</v>
      </c>
      <c r="V34" s="147">
        <f t="shared" si="5"/>
        <v>0.68079999999999985</v>
      </c>
      <c r="W34" s="146">
        <f>SUM(W24:W29)</f>
        <v>153.62249999999992</v>
      </c>
    </row>
    <row r="35" spans="1:23" ht="15.75" thickBot="1" x14ac:dyDescent="0.25">
      <c r="A35" s="406"/>
      <c r="B35" s="261" t="s">
        <v>8</v>
      </c>
      <c r="C35" s="260">
        <f t="shared" si="0"/>
        <v>0.73999999999999988</v>
      </c>
      <c r="D35" s="255">
        <f>SUM(D21:D23,D30:D32)</f>
        <v>2.9699899999999997</v>
      </c>
      <c r="E35" s="259">
        <v>4.5339135237172021E-3</v>
      </c>
      <c r="F35" s="249">
        <f>SUM(F21:F23,F30:F32)</f>
        <v>0</v>
      </c>
      <c r="G35" s="258">
        <v>0</v>
      </c>
      <c r="H35" s="257">
        <f>SUM(H21:H23,H30:H32)</f>
        <v>2.9699899999999997</v>
      </c>
      <c r="I35" s="255">
        <f>SUM(I21:I23,I30:I32)</f>
        <v>4.0135000000000005</v>
      </c>
      <c r="J35" s="259">
        <v>6.1269101671854089E-3</v>
      </c>
      <c r="K35" s="249">
        <f>SUM(K21:K23,K30:K32)</f>
        <v>0</v>
      </c>
      <c r="L35" s="258">
        <v>0</v>
      </c>
      <c r="M35" s="257">
        <f>SUM(M21:M23,M30:M32)</f>
        <v>4.0135000000000005</v>
      </c>
      <c r="N35" s="255">
        <f>SUM(N21:N23,N30:N32)</f>
        <v>4.3625000000000007</v>
      </c>
      <c r="O35" s="254">
        <f>SUM(O21:O23,O30:O32)</f>
        <v>0</v>
      </c>
      <c r="P35" s="256">
        <f>SUM(P21:P23,P30:P32)</f>
        <v>4.3625000000000007</v>
      </c>
      <c r="Q35" s="252">
        <f>SUM(Q21:Q23,Q30:Q32)</f>
        <v>4.3625000000000007</v>
      </c>
      <c r="R35" s="251">
        <v>6.6596849643319666E-3</v>
      </c>
      <c r="S35" s="250">
        <f t="shared" si="4"/>
        <v>0.68079999999999985</v>
      </c>
      <c r="T35" s="249">
        <f>SUM(T21:T23,T30:T32)</f>
        <v>0</v>
      </c>
      <c r="U35" s="248">
        <v>0</v>
      </c>
      <c r="V35" s="247">
        <f t="shared" si="5"/>
        <v>1</v>
      </c>
      <c r="W35" s="246">
        <f>SUM(W21:W23,W30:W32)</f>
        <v>4.3625000000000007</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0.74</v>
      </c>
      <c r="D38" s="225">
        <v>0.54634199999999999</v>
      </c>
      <c r="E38" s="229">
        <v>8.340322298643106E-4</v>
      </c>
      <c r="F38" s="221">
        <v>0</v>
      </c>
      <c r="G38" s="228">
        <v>0</v>
      </c>
      <c r="H38" s="227">
        <f t="shared" si="11"/>
        <v>0.54634199999999999</v>
      </c>
      <c r="I38" s="225">
        <v>0.73829999999999996</v>
      </c>
      <c r="J38" s="229">
        <v>1.1270705808977168E-3</v>
      </c>
      <c r="K38" s="221">
        <v>0</v>
      </c>
      <c r="L38" s="228">
        <v>0</v>
      </c>
      <c r="M38" s="227">
        <f t="shared" si="12"/>
        <v>0.73829999999999996</v>
      </c>
      <c r="N38" s="225">
        <v>0.80249999999999999</v>
      </c>
      <c r="O38" s="77">
        <v>0</v>
      </c>
      <c r="P38" s="226">
        <f t="shared" si="13"/>
        <v>0.80249999999999999</v>
      </c>
      <c r="Q38" s="81">
        <v>0.80249999999999999</v>
      </c>
      <c r="R38" s="223">
        <v>1.2250767183670836E-3</v>
      </c>
      <c r="S38" s="222">
        <f t="shared" si="4"/>
        <v>0.68079999999999996</v>
      </c>
      <c r="T38" s="221">
        <v>0</v>
      </c>
      <c r="U38" s="220">
        <v>0</v>
      </c>
      <c r="V38" s="219">
        <f t="shared" si="5"/>
        <v>1</v>
      </c>
      <c r="W38" s="218">
        <f t="shared" si="14"/>
        <v>0.80249999999999999</v>
      </c>
    </row>
    <row r="39" spans="1:23" ht="15" x14ac:dyDescent="0.2">
      <c r="A39" s="405"/>
      <c r="B39" s="201" t="s">
        <v>19</v>
      </c>
      <c r="C39" s="200">
        <f t="shared" si="0"/>
        <v>0.74</v>
      </c>
      <c r="D39" s="195">
        <v>0.54634199999999999</v>
      </c>
      <c r="E39" s="199">
        <v>8.340322298643106E-4</v>
      </c>
      <c r="F39" s="191">
        <v>12.096114</v>
      </c>
      <c r="G39" s="198">
        <v>1.8465629477625038E-2</v>
      </c>
      <c r="H39" s="197">
        <f t="shared" si="11"/>
        <v>-11.549772000000001</v>
      </c>
      <c r="I39" s="195">
        <v>0.73829999999999996</v>
      </c>
      <c r="J39" s="199">
        <v>1.1270705808977168E-3</v>
      </c>
      <c r="K39" s="191">
        <v>16.3461</v>
      </c>
      <c r="L39" s="198">
        <v>2.4953553348141939E-2</v>
      </c>
      <c r="M39" s="197">
        <f t="shared" si="12"/>
        <v>-15.607799999999999</v>
      </c>
      <c r="N39" s="195">
        <v>0.80249999999999999</v>
      </c>
      <c r="O39" s="54">
        <v>17.767499999999998</v>
      </c>
      <c r="P39" s="196">
        <f t="shared" si="13"/>
        <v>-16.965</v>
      </c>
      <c r="Q39" s="58">
        <v>0.80249999999999999</v>
      </c>
      <c r="R39" s="193">
        <v>1.2250767183670836E-3</v>
      </c>
      <c r="S39" s="192">
        <f t="shared" si="4"/>
        <v>0.68079999999999996</v>
      </c>
      <c r="T39" s="191">
        <v>17.767499999999998</v>
      </c>
      <c r="U39" s="190">
        <v>2.7123427552328192E-2</v>
      </c>
      <c r="V39" s="189">
        <f t="shared" si="5"/>
        <v>0.68080000000000007</v>
      </c>
      <c r="W39" s="188">
        <f t="shared" si="14"/>
        <v>-16.965</v>
      </c>
    </row>
    <row r="40" spans="1:23" ht="15" x14ac:dyDescent="0.2">
      <c r="A40" s="405"/>
      <c r="B40" s="217" t="s">
        <v>18</v>
      </c>
      <c r="C40" s="215">
        <f t="shared" si="0"/>
        <v>0.74</v>
      </c>
      <c r="D40" s="210">
        <v>72.869427999999999</v>
      </c>
      <c r="E40" s="214">
        <v>0.11124067255268097</v>
      </c>
      <c r="F40" s="206">
        <v>39.709361999999999</v>
      </c>
      <c r="G40" s="213">
        <v>6.061933324081465E-2</v>
      </c>
      <c r="H40" s="212">
        <f t="shared" si="11"/>
        <v>33.160066</v>
      </c>
      <c r="I40" s="210">
        <v>98.472200000000001</v>
      </c>
      <c r="J40" s="214">
        <v>0.15032523317929861</v>
      </c>
      <c r="K40" s="206">
        <v>53.661299999999997</v>
      </c>
      <c r="L40" s="213">
        <v>8.1918017892992759E-2</v>
      </c>
      <c r="M40" s="212">
        <f t="shared" si="12"/>
        <v>44.810900000000004</v>
      </c>
      <c r="N40" s="210">
        <v>107.035</v>
      </c>
      <c r="O40" s="66">
        <v>58.327499999999993</v>
      </c>
      <c r="P40" s="211">
        <f t="shared" si="13"/>
        <v>48.707500000000003</v>
      </c>
      <c r="Q40" s="70">
        <v>107.035</v>
      </c>
      <c r="R40" s="208">
        <v>0.16339699258619414</v>
      </c>
      <c r="S40" s="207">
        <f t="shared" si="4"/>
        <v>0.68079999999999996</v>
      </c>
      <c r="T40" s="206">
        <v>58.327499999999993</v>
      </c>
      <c r="U40" s="205">
        <v>8.9041323796731256E-2</v>
      </c>
      <c r="V40" s="204">
        <f t="shared" si="5"/>
        <v>0.68080000000000007</v>
      </c>
      <c r="W40" s="203">
        <f t="shared" si="14"/>
        <v>48.707500000000003</v>
      </c>
    </row>
    <row r="41" spans="1:23" ht="15" x14ac:dyDescent="0.2">
      <c r="A41" s="405"/>
      <c r="B41" s="217" t="s">
        <v>17</v>
      </c>
      <c r="C41" s="215">
        <f t="shared" si="0"/>
        <v>0.7400000000000001</v>
      </c>
      <c r="D41" s="210">
        <v>159.92843000000002</v>
      </c>
      <c r="E41" s="214">
        <v>0.24414279900062291</v>
      </c>
      <c r="F41" s="206">
        <v>125.384638</v>
      </c>
      <c r="G41" s="213">
        <v>0.19140909778910353</v>
      </c>
      <c r="H41" s="212">
        <f t="shared" si="11"/>
        <v>34.543792000000025</v>
      </c>
      <c r="I41" s="210">
        <v>216.11949999999999</v>
      </c>
      <c r="J41" s="214">
        <v>0.32992270135219304</v>
      </c>
      <c r="K41" s="206">
        <v>169.43869999999998</v>
      </c>
      <c r="L41" s="213">
        <v>0.25866094295824799</v>
      </c>
      <c r="M41" s="212">
        <f t="shared" si="12"/>
        <v>46.680800000000005</v>
      </c>
      <c r="N41" s="210">
        <v>234.91249999999997</v>
      </c>
      <c r="O41" s="66">
        <v>184.17249999999996</v>
      </c>
      <c r="P41" s="211">
        <f t="shared" si="13"/>
        <v>50.740000000000009</v>
      </c>
      <c r="Q41" s="70">
        <v>234.91249999999997</v>
      </c>
      <c r="R41" s="208">
        <v>0.35861163190455764</v>
      </c>
      <c r="S41" s="207">
        <f t="shared" si="4"/>
        <v>0.68080000000000018</v>
      </c>
      <c r="T41" s="206">
        <v>184.17249999999996</v>
      </c>
      <c r="U41" s="205">
        <v>0.28115319886766083</v>
      </c>
      <c r="V41" s="204">
        <f t="shared" si="5"/>
        <v>0.68080000000000018</v>
      </c>
      <c r="W41" s="203">
        <f t="shared" si="14"/>
        <v>50.740000000000009</v>
      </c>
    </row>
    <row r="42" spans="1:23" ht="15" x14ac:dyDescent="0.2">
      <c r="A42" s="405"/>
      <c r="B42" s="217" t="s">
        <v>16</v>
      </c>
      <c r="C42" s="215">
        <f t="shared" si="0"/>
        <v>0.74</v>
      </c>
      <c r="D42" s="210">
        <v>217.24328</v>
      </c>
      <c r="E42" s="214">
        <v>0.33163823619900495</v>
      </c>
      <c r="F42" s="206">
        <v>33.160066</v>
      </c>
      <c r="G42" s="213">
        <v>5.0621339399545322E-2</v>
      </c>
      <c r="H42" s="212">
        <f t="shared" si="11"/>
        <v>184.083214</v>
      </c>
      <c r="I42" s="210">
        <v>293.572</v>
      </c>
      <c r="J42" s="214">
        <v>0.44815977864730405</v>
      </c>
      <c r="K42" s="206">
        <v>44.810900000000004</v>
      </c>
      <c r="L42" s="213">
        <v>6.8407215404790972E-2</v>
      </c>
      <c r="M42" s="212">
        <f t="shared" si="12"/>
        <v>248.7611</v>
      </c>
      <c r="N42" s="210">
        <v>319.10000000000002</v>
      </c>
      <c r="O42" s="66">
        <v>48.707500000000003</v>
      </c>
      <c r="P42" s="211">
        <f t="shared" si="13"/>
        <v>270.39250000000004</v>
      </c>
      <c r="Q42" s="70">
        <v>319.10000000000002</v>
      </c>
      <c r="R42" s="208">
        <v>0.48713019418185222</v>
      </c>
      <c r="S42" s="207">
        <f t="shared" si="4"/>
        <v>0.68079999999999996</v>
      </c>
      <c r="T42" s="206">
        <v>48.707500000000003</v>
      </c>
      <c r="U42" s="205">
        <v>7.4355668918251058E-2</v>
      </c>
      <c r="V42" s="204">
        <f t="shared" si="5"/>
        <v>0.68079999999999996</v>
      </c>
      <c r="W42" s="203">
        <f t="shared" si="14"/>
        <v>270.39250000000004</v>
      </c>
    </row>
    <row r="43" spans="1:23" ht="15" x14ac:dyDescent="0.2">
      <c r="A43" s="405"/>
      <c r="B43" s="217" t="s">
        <v>15</v>
      </c>
      <c r="C43" s="215">
        <f t="shared" si="0"/>
        <v>0.74</v>
      </c>
      <c r="D43" s="210">
        <v>155.28877799999998</v>
      </c>
      <c r="E43" s="214">
        <v>0.2370600206248904</v>
      </c>
      <c r="F43" s="206">
        <v>36.707034</v>
      </c>
      <c r="G43" s="213">
        <v>5.603605331981696E-2</v>
      </c>
      <c r="H43" s="212">
        <f t="shared" si="11"/>
        <v>118.58174399999999</v>
      </c>
      <c r="I43" s="210">
        <v>209.84969999999998</v>
      </c>
      <c r="J43" s="214">
        <v>0.32035137922282492</v>
      </c>
      <c r="K43" s="206">
        <v>49.604100000000003</v>
      </c>
      <c r="L43" s="213">
        <v>7.572439637813104E-2</v>
      </c>
      <c r="M43" s="212">
        <f t="shared" si="12"/>
        <v>160.24559999999997</v>
      </c>
      <c r="N43" s="210">
        <v>228.0975</v>
      </c>
      <c r="O43" s="66">
        <v>53.917500000000004</v>
      </c>
      <c r="P43" s="211">
        <f t="shared" si="13"/>
        <v>174.18</v>
      </c>
      <c r="Q43" s="70">
        <v>228.0975</v>
      </c>
      <c r="R43" s="208">
        <v>0.34820802089437491</v>
      </c>
      <c r="S43" s="207">
        <f t="shared" si="4"/>
        <v>0.68079999999999996</v>
      </c>
      <c r="T43" s="206">
        <v>53.917500000000004</v>
      </c>
      <c r="U43" s="205">
        <v>8.230912649796851E-2</v>
      </c>
      <c r="V43" s="204">
        <f t="shared" si="5"/>
        <v>0.68079999999999996</v>
      </c>
      <c r="W43" s="203">
        <f t="shared" si="14"/>
        <v>174.18</v>
      </c>
    </row>
    <row r="44" spans="1:23" ht="15" x14ac:dyDescent="0.2">
      <c r="A44" s="405"/>
      <c r="B44" s="216" t="s">
        <v>14</v>
      </c>
      <c r="C44" s="215">
        <f t="shared" si="0"/>
        <v>0.74</v>
      </c>
      <c r="D44" s="210">
        <v>53.900638000000001</v>
      </c>
      <c r="E44" s="214">
        <v>8.2283385319541588E-2</v>
      </c>
      <c r="F44" s="206">
        <v>101.114118</v>
      </c>
      <c r="G44" s="213">
        <v>0.15435832019645784</v>
      </c>
      <c r="H44" s="212">
        <f t="shared" si="11"/>
        <v>-47.213480000000004</v>
      </c>
      <c r="I44" s="210">
        <v>72.838700000000003</v>
      </c>
      <c r="J44" s="214">
        <v>0.11119376394532648</v>
      </c>
      <c r="K44" s="206">
        <v>136.64069999999998</v>
      </c>
      <c r="L44" s="213">
        <v>0.20859232458980784</v>
      </c>
      <c r="M44" s="212">
        <f t="shared" si="12"/>
        <v>-63.801999999999978</v>
      </c>
      <c r="N44" s="210">
        <v>79.172499999999999</v>
      </c>
      <c r="O44" s="66">
        <v>148.52250000000001</v>
      </c>
      <c r="P44" s="211">
        <f t="shared" si="13"/>
        <v>-69.350000000000009</v>
      </c>
      <c r="Q44" s="70">
        <v>79.172499999999999</v>
      </c>
      <c r="R44" s="208">
        <v>0.120862786897094</v>
      </c>
      <c r="S44" s="207">
        <f t="shared" si="4"/>
        <v>0.68079999999999996</v>
      </c>
      <c r="T44" s="206">
        <v>148.52250000000001</v>
      </c>
      <c r="U44" s="205">
        <v>0.22673078759761725</v>
      </c>
      <c r="V44" s="204">
        <f t="shared" si="5"/>
        <v>0.68079999999999996</v>
      </c>
      <c r="W44" s="203">
        <f t="shared" si="14"/>
        <v>-69.350000000000009</v>
      </c>
    </row>
    <row r="45" spans="1:23" ht="15" x14ac:dyDescent="0.2">
      <c r="A45" s="405"/>
      <c r="B45" s="202" t="s">
        <v>13</v>
      </c>
      <c r="C45" s="158">
        <f t="shared" si="0"/>
        <v>0.74</v>
      </c>
      <c r="D45" s="153">
        <v>5.9569999999999998E-2</v>
      </c>
      <c r="E45" s="157">
        <v>9.0938093598912369E-5</v>
      </c>
      <c r="F45" s="149">
        <v>0</v>
      </c>
      <c r="G45" s="156">
        <v>0</v>
      </c>
      <c r="H45" s="155">
        <f t="shared" si="11"/>
        <v>5.9569999999999998E-2</v>
      </c>
      <c r="I45" s="153">
        <v>8.0500000000000002E-2</v>
      </c>
      <c r="J45" s="157">
        <v>1.228893156742059E-4</v>
      </c>
      <c r="K45" s="149">
        <v>0</v>
      </c>
      <c r="L45" s="156">
        <v>0</v>
      </c>
      <c r="M45" s="155">
        <f t="shared" si="12"/>
        <v>8.0500000000000002E-2</v>
      </c>
      <c r="N45" s="153">
        <v>8.7499999999999994E-2</v>
      </c>
      <c r="O45" s="21">
        <v>0</v>
      </c>
      <c r="P45" s="154">
        <f t="shared" si="13"/>
        <v>8.7499999999999994E-2</v>
      </c>
      <c r="Q45" s="25">
        <v>8.7499999999999994E-2</v>
      </c>
      <c r="R45" s="151">
        <v>1.3357534312413683E-4</v>
      </c>
      <c r="S45" s="150">
        <f t="shared" si="4"/>
        <v>0.68080000000000007</v>
      </c>
      <c r="T45" s="149">
        <v>0</v>
      </c>
      <c r="U45" s="148">
        <v>0</v>
      </c>
      <c r="V45" s="147">
        <f t="shared" si="5"/>
        <v>1</v>
      </c>
      <c r="W45" s="146">
        <f t="shared" si="14"/>
        <v>8.7499999999999994E-2</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0.73999999999999988</v>
      </c>
      <c r="D48" s="167">
        <f>SUM(D36:D47)</f>
        <v>660.38280799999995</v>
      </c>
      <c r="E48" s="171">
        <v>1.0081241162500683</v>
      </c>
      <c r="F48" s="163">
        <f>SUM(F36:F47)</f>
        <v>348.17133200000001</v>
      </c>
      <c r="G48" s="170">
        <v>0.53150977342336336</v>
      </c>
      <c r="H48" s="169">
        <f>SUM(H36:H47)</f>
        <v>312.211476</v>
      </c>
      <c r="I48" s="167">
        <f>SUM(I36:I47)</f>
        <v>892.40920000000006</v>
      </c>
      <c r="J48" s="171">
        <v>1.3623298868244169</v>
      </c>
      <c r="K48" s="163">
        <f>SUM(K36:K47)</f>
        <v>470.50179999999995</v>
      </c>
      <c r="L48" s="170">
        <v>0.71825645057211251</v>
      </c>
      <c r="M48" s="169">
        <f>SUM(M36:M47)</f>
        <v>421.9074</v>
      </c>
      <c r="N48" s="167">
        <f>SUM(N36:N47)</f>
        <v>970.00999999999988</v>
      </c>
      <c r="O48" s="32">
        <f>SUM(O36:O47)</f>
        <v>511.41499999999996</v>
      </c>
      <c r="P48" s="168">
        <f>SUM(P36:P47)</f>
        <v>458.59500000000003</v>
      </c>
      <c r="Q48" s="36">
        <f>SUM(Q36:Q47)</f>
        <v>970.00999999999988</v>
      </c>
      <c r="R48" s="165">
        <v>1.480793355243931</v>
      </c>
      <c r="S48" s="164">
        <f t="shared" si="4"/>
        <v>0.68080000000000007</v>
      </c>
      <c r="T48" s="163">
        <f>SUM(T36:T47)</f>
        <v>511.41499999999996</v>
      </c>
      <c r="U48" s="162">
        <v>0.78071353323055714</v>
      </c>
      <c r="V48" s="161">
        <f t="shared" si="5"/>
        <v>0.68080000000000007</v>
      </c>
      <c r="W48" s="160">
        <f>SUM(W36:W47)</f>
        <v>458.59500000000003</v>
      </c>
    </row>
    <row r="49" spans="1:23" ht="15" x14ac:dyDescent="0.2">
      <c r="A49" s="405"/>
      <c r="B49" s="159" t="s">
        <v>9</v>
      </c>
      <c r="C49" s="158">
        <f t="shared" si="0"/>
        <v>0.73999999999999988</v>
      </c>
      <c r="D49" s="153">
        <f>SUM(D39:D44)</f>
        <v>659.77689599999997</v>
      </c>
      <c r="E49" s="157">
        <v>1.0071991459266052</v>
      </c>
      <c r="F49" s="149">
        <f>SUM(F39:F44)</f>
        <v>348.17133200000001</v>
      </c>
      <c r="G49" s="156">
        <v>0.53150977342336336</v>
      </c>
      <c r="H49" s="155">
        <f>SUM(H39:H44)</f>
        <v>311.60556399999996</v>
      </c>
      <c r="I49" s="153">
        <f>SUM(I39:I44)</f>
        <v>891.59040000000005</v>
      </c>
      <c r="J49" s="157">
        <v>1.3610799269278449</v>
      </c>
      <c r="K49" s="149">
        <f>SUM(K39:K44)</f>
        <v>470.50179999999995</v>
      </c>
      <c r="L49" s="156">
        <v>0.71825645057211251</v>
      </c>
      <c r="M49" s="155">
        <f>SUM(M39:M44)</f>
        <v>421.08859999999999</v>
      </c>
      <c r="N49" s="153">
        <f>SUM(N39:N44)</f>
        <v>969.11999999999989</v>
      </c>
      <c r="O49" s="21">
        <f>SUM(O39:O44)</f>
        <v>511.41499999999996</v>
      </c>
      <c r="P49" s="154">
        <f>SUM(P39:P44)</f>
        <v>457.70500000000004</v>
      </c>
      <c r="Q49" s="25">
        <f>SUM(Q39:Q44)</f>
        <v>969.11999999999989</v>
      </c>
      <c r="R49" s="151">
        <v>1.4794347031824397</v>
      </c>
      <c r="S49" s="150">
        <f t="shared" si="4"/>
        <v>0.68080000000000007</v>
      </c>
      <c r="T49" s="149">
        <f>SUM(T39:T44)</f>
        <v>511.41499999999996</v>
      </c>
      <c r="U49" s="148">
        <v>0.78071353323055714</v>
      </c>
      <c r="V49" s="147">
        <f t="shared" si="5"/>
        <v>0.68080000000000007</v>
      </c>
      <c r="W49" s="146">
        <f>SUM(W39:W44)</f>
        <v>457.70500000000004</v>
      </c>
    </row>
    <row r="50" spans="1:23" ht="15.75" thickBot="1" x14ac:dyDescent="0.25">
      <c r="A50" s="422"/>
      <c r="B50" s="145" t="s">
        <v>8</v>
      </c>
      <c r="C50" s="144">
        <f t="shared" si="0"/>
        <v>0.74</v>
      </c>
      <c r="D50" s="139">
        <f>SUM(D36:D38,D45:D47)</f>
        <v>0.60591200000000001</v>
      </c>
      <c r="E50" s="143">
        <v>9.249703234632229E-4</v>
      </c>
      <c r="F50" s="135">
        <f>SUM(F36:F38,F45:F47)</f>
        <v>0</v>
      </c>
      <c r="G50" s="142">
        <v>0</v>
      </c>
      <c r="H50" s="141">
        <f>SUM(H36:H38,H45:H47)</f>
        <v>0.60591200000000001</v>
      </c>
      <c r="I50" s="139">
        <f>SUM(I36:I38,I45:I47)</f>
        <v>0.81879999999999997</v>
      </c>
      <c r="J50" s="143">
        <v>1.2499598965719227E-3</v>
      </c>
      <c r="K50" s="135">
        <f>SUM(K36:K38,K45:K47)</f>
        <v>0</v>
      </c>
      <c r="L50" s="142">
        <v>0</v>
      </c>
      <c r="M50" s="141">
        <f>SUM(M36:M38,M45:M47)</f>
        <v>0.81879999999999997</v>
      </c>
      <c r="N50" s="139">
        <f>SUM(N36:N38,N45:N47)</f>
        <v>0.89</v>
      </c>
      <c r="O50" s="10">
        <f>SUM(O36:O38,O45:O47)</f>
        <v>0</v>
      </c>
      <c r="P50" s="140">
        <f>SUM(P36:P38,P45:P47)</f>
        <v>0.89</v>
      </c>
      <c r="Q50" s="14">
        <f>SUM(Q36:Q38,Q45:Q47)</f>
        <v>0.89</v>
      </c>
      <c r="R50" s="137">
        <v>1.3586520614912204E-3</v>
      </c>
      <c r="S50" s="136">
        <f t="shared" si="4"/>
        <v>0.68079999999999996</v>
      </c>
      <c r="T50" s="135">
        <f>SUM(T36:T38,T45:T47)</f>
        <v>0</v>
      </c>
      <c r="U50" s="134">
        <v>0</v>
      </c>
      <c r="V50" s="133">
        <f t="shared" si="5"/>
        <v>1</v>
      </c>
      <c r="W50" s="132">
        <f>SUM(W36:W38,W45:W47)</f>
        <v>0.89</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1:W61"/>
    <mergeCell ref="A62:W62"/>
    <mergeCell ref="A59:W59"/>
    <mergeCell ref="A55:W55"/>
    <mergeCell ref="I4:J4"/>
    <mergeCell ref="K4:L4"/>
    <mergeCell ref="A56:W56"/>
    <mergeCell ref="A57:W57"/>
    <mergeCell ref="A58:W58"/>
    <mergeCell ref="A6:A20"/>
    <mergeCell ref="V3:V4"/>
    <mergeCell ref="W3:W4"/>
    <mergeCell ref="T3:U4"/>
    <mergeCell ref="Q3:R4"/>
    <mergeCell ref="A60:W60"/>
    <mergeCell ref="S3:S4"/>
    <mergeCell ref="B52:W52"/>
    <mergeCell ref="B53:W53"/>
    <mergeCell ref="C3:C4"/>
    <mergeCell ref="A21:A35"/>
    <mergeCell ref="A36:A50"/>
    <mergeCell ref="A3:A5"/>
    <mergeCell ref="B3:B5"/>
    <mergeCell ref="D4:E4"/>
    <mergeCell ref="F4:G4"/>
  </mergeCells>
  <pageMargins left="0.7" right="0.3" top="0.7" bottom="0.7" header="0.3" footer="0.3"/>
  <pageSetup paperSize="3" scale="68" orientation="landscape" r:id="rId1"/>
  <headerFooter>
    <oddFooter>&amp;L&amp;Z&amp;F
Tab: &amp;A&amp;R&amp;D &amp;T
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MissionCrReuse!A1</f>
        <v>FIIP DIVERSION: Project "Pump-Back" Irrigation below Mission C Canal</v>
      </c>
      <c r="C1" s="288"/>
      <c r="D1" s="288"/>
      <c r="E1" s="288"/>
      <c r="F1" s="288"/>
      <c r="G1" s="288"/>
      <c r="H1" s="288"/>
      <c r="I1" s="288"/>
      <c r="J1" s="288"/>
      <c r="K1" s="288"/>
      <c r="L1" s="288"/>
      <c r="M1" s="288"/>
      <c r="N1" s="288"/>
      <c r="O1" s="288"/>
    </row>
    <row r="2" spans="2:15" ht="23.25" x14ac:dyDescent="0.35">
      <c r="B2" s="130" t="str">
        <f>MissionCrReuse!A2</f>
        <v>655 Acres (95% Sprinkler / 5%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7.710937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5703125" bestFit="1" customWidth="1"/>
    <col min="28" max="28" width="9.140625" bestFit="1" customWidth="1"/>
    <col min="29" max="29" width="7.7109375" bestFit="1" customWidth="1"/>
    <col min="30" max="30" width="6.5703125" bestFit="1" customWidth="1"/>
    <col min="31" max="31" width="12.7109375" bestFit="1" customWidth="1"/>
    <col min="32" max="32" width="13.42578125" bestFit="1" customWidth="1"/>
    <col min="33" max="33" width="1.7109375" bestFit="1" customWidth="1"/>
  </cols>
  <sheetData>
    <row r="1" spans="1:33" ht="18.75" x14ac:dyDescent="0.3">
      <c r="A1" s="287" t="s">
        <v>181</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279</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180</v>
      </c>
      <c r="U3" s="280"/>
      <c r="V3" s="279"/>
      <c r="W3" s="281" t="s">
        <v>119</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58.44250000000001</v>
      </c>
      <c r="O6" s="88">
        <v>76.459999999999994</v>
      </c>
      <c r="P6" s="240">
        <f t="shared" ref="P6:P17" si="3">N6-O6</f>
        <v>-18.017499999999984</v>
      </c>
      <c r="Q6" s="239">
        <v>0</v>
      </c>
      <c r="R6" s="88">
        <v>0</v>
      </c>
      <c r="S6" s="240">
        <f t="shared" ref="S6:S17" si="4">Q6-R6</f>
        <v>0</v>
      </c>
      <c r="T6" s="239">
        <v>0</v>
      </c>
      <c r="U6" s="88">
        <v>0</v>
      </c>
      <c r="V6" s="238">
        <f t="shared" ref="V6:V17" si="5">T6-U6</f>
        <v>0</v>
      </c>
      <c r="W6" s="239">
        <v>0</v>
      </c>
      <c r="X6" s="88">
        <v>0</v>
      </c>
      <c r="Y6" s="238">
        <f t="shared" ref="Y6:Y17" si="6">W6-X6</f>
        <v>0</v>
      </c>
      <c r="Z6" s="92">
        <v>58.44250000000001</v>
      </c>
      <c r="AA6" s="237">
        <v>0.36479826794706927</v>
      </c>
      <c r="AB6" s="236">
        <f t="shared" ref="AB6:AB50" si="7">IFERROR(D6/Z6,1)</f>
        <v>0</v>
      </c>
      <c r="AC6" s="235">
        <v>76.459999999999994</v>
      </c>
      <c r="AD6" s="234">
        <v>0.4772635600685734</v>
      </c>
      <c r="AE6" s="233">
        <f t="shared" ref="AE6:AE50" si="8">IFERROR(F6/AC6,1)</f>
        <v>0</v>
      </c>
      <c r="AF6" s="232">
        <f t="shared" ref="AF6:AF17" si="9">Z6-AC6</f>
        <v>-18.017499999999984</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55.252499999999984</v>
      </c>
      <c r="O7" s="66">
        <v>18.345000000000002</v>
      </c>
      <c r="P7" s="211">
        <f t="shared" si="3"/>
        <v>36.907499999999985</v>
      </c>
      <c r="Q7" s="210">
        <v>0</v>
      </c>
      <c r="R7" s="66">
        <v>0</v>
      </c>
      <c r="S7" s="211">
        <f t="shared" si="4"/>
        <v>0</v>
      </c>
      <c r="T7" s="210">
        <v>499.82999999999993</v>
      </c>
      <c r="U7" s="66">
        <v>0</v>
      </c>
      <c r="V7" s="209">
        <f t="shared" si="5"/>
        <v>499.82999999999993</v>
      </c>
      <c r="W7" s="210">
        <v>0</v>
      </c>
      <c r="X7" s="66">
        <v>0</v>
      </c>
      <c r="Y7" s="209">
        <f t="shared" si="6"/>
        <v>0</v>
      </c>
      <c r="Z7" s="70">
        <v>555.08249999999987</v>
      </c>
      <c r="AA7" s="208">
        <v>3.4648267026175983</v>
      </c>
      <c r="AB7" s="207">
        <f t="shared" si="7"/>
        <v>0</v>
      </c>
      <c r="AC7" s="206">
        <v>18.345000000000002</v>
      </c>
      <c r="AD7" s="205">
        <v>0.11450954759950276</v>
      </c>
      <c r="AE7" s="204">
        <f t="shared" si="8"/>
        <v>0</v>
      </c>
      <c r="AF7" s="203">
        <f t="shared" si="9"/>
        <v>536.73749999999984</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117.24750000000006</v>
      </c>
      <c r="O8" s="77">
        <v>18.5</v>
      </c>
      <c r="P8" s="226">
        <f t="shared" si="3"/>
        <v>98.747500000000059</v>
      </c>
      <c r="Q8" s="225">
        <v>0</v>
      </c>
      <c r="R8" s="77">
        <v>0</v>
      </c>
      <c r="S8" s="226">
        <f t="shared" si="4"/>
        <v>0</v>
      </c>
      <c r="T8" s="225">
        <v>765.59999999999991</v>
      </c>
      <c r="U8" s="77">
        <v>126.15499999999999</v>
      </c>
      <c r="V8" s="224">
        <f t="shared" si="5"/>
        <v>639.44499999999994</v>
      </c>
      <c r="W8" s="225">
        <v>130.37499999999994</v>
      </c>
      <c r="X8" s="77">
        <v>0</v>
      </c>
      <c r="Y8" s="224">
        <f t="shared" si="6"/>
        <v>130.37499999999994</v>
      </c>
      <c r="Z8" s="81">
        <v>1013.2224999999999</v>
      </c>
      <c r="AA8" s="223">
        <v>6.3245380167686065</v>
      </c>
      <c r="AB8" s="222">
        <f t="shared" si="7"/>
        <v>0</v>
      </c>
      <c r="AC8" s="221">
        <v>144.65499999999997</v>
      </c>
      <c r="AD8" s="220">
        <v>0.90293696418675751</v>
      </c>
      <c r="AE8" s="219">
        <f t="shared" si="8"/>
        <v>0</v>
      </c>
      <c r="AF8" s="218">
        <f t="shared" si="9"/>
        <v>868.56749999999988</v>
      </c>
    </row>
    <row r="9" spans="1:33" ht="15" x14ac:dyDescent="0.2">
      <c r="A9" s="405"/>
      <c r="B9" s="201" t="s">
        <v>19</v>
      </c>
      <c r="C9" s="200">
        <f t="shared" si="0"/>
        <v>0.52</v>
      </c>
      <c r="D9" s="195">
        <v>3.6003240000000001</v>
      </c>
      <c r="E9" s="199">
        <v>2.2473233678372145E-2</v>
      </c>
      <c r="F9" s="191">
        <v>1.1389560000000001</v>
      </c>
      <c r="G9" s="198">
        <v>7.1093669280860869E-3</v>
      </c>
      <c r="H9" s="197">
        <f t="shared" si="1"/>
        <v>2.4613680000000002</v>
      </c>
      <c r="I9" s="195">
        <v>6.9236999999999993</v>
      </c>
      <c r="J9" s="199">
        <v>4.3217757073792579E-2</v>
      </c>
      <c r="K9" s="191">
        <v>2.1903000000000001</v>
      </c>
      <c r="L9" s="198">
        <v>1.3671859477088629E-2</v>
      </c>
      <c r="M9" s="197">
        <f t="shared" si="2"/>
        <v>4.7333999999999996</v>
      </c>
      <c r="N9" s="195">
        <v>644.78999999999985</v>
      </c>
      <c r="O9" s="54">
        <v>325.06750000000056</v>
      </c>
      <c r="P9" s="196">
        <f t="shared" si="3"/>
        <v>319.72249999999929</v>
      </c>
      <c r="Q9" s="195">
        <v>0.375</v>
      </c>
      <c r="R9" s="54">
        <v>54.185000000000002</v>
      </c>
      <c r="S9" s="196">
        <f t="shared" si="4"/>
        <v>-53.81</v>
      </c>
      <c r="T9" s="195">
        <v>1265.1125000000002</v>
      </c>
      <c r="U9" s="54">
        <v>2537.3975</v>
      </c>
      <c r="V9" s="194">
        <f t="shared" si="5"/>
        <v>-1272.2849999999999</v>
      </c>
      <c r="W9" s="195">
        <v>871.5775000000001</v>
      </c>
      <c r="X9" s="54">
        <v>40.629999999999939</v>
      </c>
      <c r="Y9" s="194">
        <f t="shared" si="6"/>
        <v>830.94750000000022</v>
      </c>
      <c r="Z9" s="58">
        <v>2781.8550000000005</v>
      </c>
      <c r="AA9" s="193">
        <v>17.364347618255454</v>
      </c>
      <c r="AB9" s="192">
        <f t="shared" si="7"/>
        <v>1.2942169883045664E-3</v>
      </c>
      <c r="AC9" s="191">
        <v>2957.2800000000007</v>
      </c>
      <c r="AD9" s="190">
        <v>18.459351045247072</v>
      </c>
      <c r="AE9" s="189">
        <f t="shared" si="8"/>
        <v>3.851363415030027E-4</v>
      </c>
      <c r="AF9" s="188">
        <f t="shared" si="9"/>
        <v>-175.42500000000018</v>
      </c>
    </row>
    <row r="10" spans="1:33" ht="15" x14ac:dyDescent="0.2">
      <c r="A10" s="405"/>
      <c r="B10" s="217" t="s">
        <v>18</v>
      </c>
      <c r="C10" s="215">
        <f t="shared" si="0"/>
        <v>0.54000000000000015</v>
      </c>
      <c r="D10" s="210">
        <v>9.133992000000001</v>
      </c>
      <c r="E10" s="214">
        <v>5.7014406656840259E-2</v>
      </c>
      <c r="F10" s="206">
        <v>3.6038520000000003</v>
      </c>
      <c r="G10" s="213">
        <v>2.2495255499349318E-2</v>
      </c>
      <c r="H10" s="212">
        <f t="shared" si="1"/>
        <v>5.5301400000000012</v>
      </c>
      <c r="I10" s="210">
        <v>16.914799999999996</v>
      </c>
      <c r="J10" s="214">
        <v>0.10558223454970415</v>
      </c>
      <c r="K10" s="206">
        <v>6.6738</v>
      </c>
      <c r="L10" s="213">
        <v>4.1657880554350581E-2</v>
      </c>
      <c r="M10" s="212">
        <f t="shared" si="2"/>
        <v>10.240999999999996</v>
      </c>
      <c r="N10" s="210">
        <v>1831.96</v>
      </c>
      <c r="O10" s="66">
        <v>21.265000000000057</v>
      </c>
      <c r="P10" s="211">
        <f t="shared" si="3"/>
        <v>1810.6949999999999</v>
      </c>
      <c r="Q10" s="210">
        <v>0</v>
      </c>
      <c r="R10" s="66">
        <v>0</v>
      </c>
      <c r="S10" s="211">
        <f t="shared" si="4"/>
        <v>0</v>
      </c>
      <c r="T10" s="210">
        <v>1002.15</v>
      </c>
      <c r="U10" s="66">
        <v>1639.84</v>
      </c>
      <c r="V10" s="209">
        <f t="shared" si="5"/>
        <v>-637.68999999999994</v>
      </c>
      <c r="W10" s="210">
        <v>0</v>
      </c>
      <c r="X10" s="66">
        <v>0</v>
      </c>
      <c r="Y10" s="209">
        <f t="shared" si="6"/>
        <v>0</v>
      </c>
      <c r="Z10" s="70">
        <v>2834.11</v>
      </c>
      <c r="AA10" s="208">
        <v>17.690523491833311</v>
      </c>
      <c r="AB10" s="207">
        <f t="shared" si="7"/>
        <v>3.2228784344997198E-3</v>
      </c>
      <c r="AC10" s="206">
        <v>1661.105</v>
      </c>
      <c r="AD10" s="205">
        <v>10.368622625525866</v>
      </c>
      <c r="AE10" s="204">
        <f t="shared" si="8"/>
        <v>2.1695509916591668E-3</v>
      </c>
      <c r="AF10" s="203">
        <f t="shared" si="9"/>
        <v>1173.0050000000001</v>
      </c>
    </row>
    <row r="11" spans="1:33" ht="15" x14ac:dyDescent="0.2">
      <c r="A11" s="405"/>
      <c r="B11" s="217" t="s">
        <v>17</v>
      </c>
      <c r="C11" s="215">
        <f t="shared" si="0"/>
        <v>0.59</v>
      </c>
      <c r="D11" s="210">
        <v>24.1673145</v>
      </c>
      <c r="E11" s="214">
        <v>0.15085245276181017</v>
      </c>
      <c r="F11" s="206">
        <v>17.684246999999999</v>
      </c>
      <c r="G11" s="213">
        <v>0.11038512529887509</v>
      </c>
      <c r="H11" s="212">
        <f t="shared" si="1"/>
        <v>6.4830675000000006</v>
      </c>
      <c r="I11" s="210">
        <v>40.961550000000003</v>
      </c>
      <c r="J11" s="214">
        <v>0.25568212332510198</v>
      </c>
      <c r="K11" s="206">
        <v>29.973299999999998</v>
      </c>
      <c r="L11" s="213">
        <v>0.18709343270995779</v>
      </c>
      <c r="M11" s="212">
        <f t="shared" si="2"/>
        <v>10.988250000000004</v>
      </c>
      <c r="N11" s="210">
        <v>3577.2799999999997</v>
      </c>
      <c r="O11" s="66">
        <v>1409.6275000000005</v>
      </c>
      <c r="P11" s="211">
        <f t="shared" si="3"/>
        <v>2167.6524999999992</v>
      </c>
      <c r="Q11" s="210">
        <v>0</v>
      </c>
      <c r="R11" s="66">
        <v>0</v>
      </c>
      <c r="S11" s="211">
        <f t="shared" si="4"/>
        <v>0</v>
      </c>
      <c r="T11" s="210">
        <v>7952.7125000000005</v>
      </c>
      <c r="U11" s="66">
        <v>5023.38</v>
      </c>
      <c r="V11" s="209">
        <f t="shared" si="5"/>
        <v>2929.3325000000004</v>
      </c>
      <c r="W11" s="210">
        <v>0</v>
      </c>
      <c r="X11" s="66">
        <v>0</v>
      </c>
      <c r="Y11" s="209">
        <f t="shared" si="6"/>
        <v>0</v>
      </c>
      <c r="Z11" s="70">
        <v>11529.9925</v>
      </c>
      <c r="AA11" s="208">
        <v>71.97024927822558</v>
      </c>
      <c r="AB11" s="207">
        <f t="shared" si="7"/>
        <v>2.0960390477270476E-3</v>
      </c>
      <c r="AC11" s="206">
        <v>6433.0075000000006</v>
      </c>
      <c r="AD11" s="205">
        <v>40.154853013311978</v>
      </c>
      <c r="AE11" s="204">
        <f t="shared" si="8"/>
        <v>2.7489859136647981E-3</v>
      </c>
      <c r="AF11" s="203">
        <f t="shared" si="9"/>
        <v>5096.9849999999997</v>
      </c>
    </row>
    <row r="12" spans="1:33" ht="15" x14ac:dyDescent="0.2">
      <c r="A12" s="405"/>
      <c r="B12" s="217" t="s">
        <v>16</v>
      </c>
      <c r="C12" s="215">
        <f t="shared" si="0"/>
        <v>0.59</v>
      </c>
      <c r="D12" s="210">
        <v>43.299952500000003</v>
      </c>
      <c r="E12" s="214">
        <v>0.27027843905018384</v>
      </c>
      <c r="F12" s="206">
        <v>35.274536499999996</v>
      </c>
      <c r="G12" s="213">
        <v>0.22018376758774308</v>
      </c>
      <c r="H12" s="212">
        <f t="shared" si="1"/>
        <v>8.025416000000007</v>
      </c>
      <c r="I12" s="210">
        <v>73.389750000000006</v>
      </c>
      <c r="J12" s="214">
        <v>0.45809904923759975</v>
      </c>
      <c r="K12" s="206">
        <v>59.787350000000004</v>
      </c>
      <c r="L12" s="213">
        <v>0.37319282641990359</v>
      </c>
      <c r="M12" s="212">
        <f t="shared" si="2"/>
        <v>13.602400000000003</v>
      </c>
      <c r="N12" s="210">
        <v>6064.5725000000002</v>
      </c>
      <c r="O12" s="66">
        <v>3029.0850000000019</v>
      </c>
      <c r="P12" s="211">
        <f t="shared" si="3"/>
        <v>3035.4874999999984</v>
      </c>
      <c r="Q12" s="210">
        <v>0</v>
      </c>
      <c r="R12" s="66">
        <v>143.33499999999941</v>
      </c>
      <c r="S12" s="211">
        <f t="shared" si="4"/>
        <v>-143.33499999999941</v>
      </c>
      <c r="T12" s="210">
        <v>4427.1099999999997</v>
      </c>
      <c r="U12" s="66">
        <v>8483.5450000000001</v>
      </c>
      <c r="V12" s="209">
        <f t="shared" si="5"/>
        <v>-4056.4350000000004</v>
      </c>
      <c r="W12" s="210">
        <v>1026.25</v>
      </c>
      <c r="X12" s="66">
        <v>858.75</v>
      </c>
      <c r="Y12" s="209">
        <f t="shared" si="6"/>
        <v>167.5</v>
      </c>
      <c r="Z12" s="70">
        <v>11517.932499999999</v>
      </c>
      <c r="AA12" s="208">
        <v>71.894970720473225</v>
      </c>
      <c r="AB12" s="207">
        <f t="shared" si="7"/>
        <v>3.7593511248655092E-3</v>
      </c>
      <c r="AC12" s="206">
        <v>12514.715000000002</v>
      </c>
      <c r="AD12" s="205">
        <v>78.116890323614683</v>
      </c>
      <c r="AE12" s="204">
        <f t="shared" si="8"/>
        <v>2.818644811328104E-3</v>
      </c>
      <c r="AF12" s="203">
        <f t="shared" si="9"/>
        <v>-996.78250000000298</v>
      </c>
    </row>
    <row r="13" spans="1:33" ht="15" x14ac:dyDescent="0.2">
      <c r="A13" s="405"/>
      <c r="B13" s="217" t="s">
        <v>15</v>
      </c>
      <c r="C13" s="215">
        <f t="shared" si="0"/>
        <v>0.64000000000000012</v>
      </c>
      <c r="D13" s="210">
        <v>31.599904000000002</v>
      </c>
      <c r="E13" s="214">
        <v>0.19724669968761885</v>
      </c>
      <c r="F13" s="206">
        <v>29.191456000000002</v>
      </c>
      <c r="G13" s="213">
        <v>0.18221316000712948</v>
      </c>
      <c r="H13" s="212">
        <f t="shared" si="1"/>
        <v>2.4084479999999999</v>
      </c>
      <c r="I13" s="210">
        <v>49.374849999999995</v>
      </c>
      <c r="J13" s="214">
        <v>0.30819796826190438</v>
      </c>
      <c r="K13" s="206">
        <v>45.611649999999997</v>
      </c>
      <c r="L13" s="213">
        <v>0.28470806251113978</v>
      </c>
      <c r="M13" s="212">
        <f t="shared" si="2"/>
        <v>3.7631999999999977</v>
      </c>
      <c r="N13" s="210">
        <v>3211.8974999999987</v>
      </c>
      <c r="O13" s="66">
        <v>2077.6049999999996</v>
      </c>
      <c r="P13" s="211">
        <f t="shared" si="3"/>
        <v>1134.2924999999991</v>
      </c>
      <c r="Q13" s="210">
        <v>0</v>
      </c>
      <c r="R13" s="66">
        <v>104.12</v>
      </c>
      <c r="S13" s="211">
        <f t="shared" si="4"/>
        <v>-104.12</v>
      </c>
      <c r="T13" s="210">
        <v>5452.9225000000006</v>
      </c>
      <c r="U13" s="66">
        <v>3778.6624999999999</v>
      </c>
      <c r="V13" s="209">
        <f t="shared" si="5"/>
        <v>1674.2600000000007</v>
      </c>
      <c r="W13" s="210">
        <v>3528.75</v>
      </c>
      <c r="X13" s="66">
        <v>3524.5675000000001</v>
      </c>
      <c r="Y13" s="209">
        <f t="shared" si="6"/>
        <v>4.1824999999998909</v>
      </c>
      <c r="Z13" s="70">
        <v>12193.57</v>
      </c>
      <c r="AA13" s="208">
        <v>76.112302110473451</v>
      </c>
      <c r="AB13" s="207">
        <f t="shared" si="7"/>
        <v>2.5915219250801859E-3</v>
      </c>
      <c r="AC13" s="206">
        <v>9484.9549999999981</v>
      </c>
      <c r="AD13" s="205">
        <v>59.205118890795383</v>
      </c>
      <c r="AE13" s="204">
        <f t="shared" si="8"/>
        <v>3.0776588818818866E-3</v>
      </c>
      <c r="AF13" s="203">
        <f t="shared" si="9"/>
        <v>2708.6150000000016</v>
      </c>
    </row>
    <row r="14" spans="1:33" ht="15" x14ac:dyDescent="0.2">
      <c r="A14" s="405"/>
      <c r="B14" s="262" t="s">
        <v>14</v>
      </c>
      <c r="C14" s="186">
        <f t="shared" si="0"/>
        <v>0.64</v>
      </c>
      <c r="D14" s="181">
        <v>16.434207999999998</v>
      </c>
      <c r="E14" s="185">
        <v>0.10258237778126993</v>
      </c>
      <c r="F14" s="177">
        <v>13.133567999999999</v>
      </c>
      <c r="G14" s="184">
        <v>8.1979772692684985E-2</v>
      </c>
      <c r="H14" s="183">
        <f t="shared" si="1"/>
        <v>3.3006399999999996</v>
      </c>
      <c r="I14" s="181">
        <v>25.678449999999998</v>
      </c>
      <c r="J14" s="185">
        <v>0.16028496528323427</v>
      </c>
      <c r="K14" s="177">
        <v>20.5212</v>
      </c>
      <c r="L14" s="184">
        <v>0.1280933948323203</v>
      </c>
      <c r="M14" s="183">
        <f t="shared" si="2"/>
        <v>5.1572499999999977</v>
      </c>
      <c r="N14" s="181">
        <v>591.78750000000014</v>
      </c>
      <c r="O14" s="43">
        <v>1764.4149999999995</v>
      </c>
      <c r="P14" s="182">
        <f t="shared" si="3"/>
        <v>-1172.6274999999994</v>
      </c>
      <c r="Q14" s="181">
        <v>0</v>
      </c>
      <c r="R14" s="43">
        <v>38.354999999999997</v>
      </c>
      <c r="S14" s="182">
        <f t="shared" si="4"/>
        <v>-38.354999999999997</v>
      </c>
      <c r="T14" s="181">
        <v>3751.71</v>
      </c>
      <c r="U14" s="43">
        <v>1382.2424999999998</v>
      </c>
      <c r="V14" s="180">
        <f t="shared" si="5"/>
        <v>2369.4675000000002</v>
      </c>
      <c r="W14" s="181">
        <v>1591.2599999999998</v>
      </c>
      <c r="X14" s="43">
        <v>2772.3249999999998</v>
      </c>
      <c r="Y14" s="180">
        <f t="shared" si="6"/>
        <v>-1181.0650000000001</v>
      </c>
      <c r="Z14" s="47">
        <v>5934.7574999999997</v>
      </c>
      <c r="AA14" s="179">
        <v>37.044774893029533</v>
      </c>
      <c r="AB14" s="178">
        <f t="shared" si="7"/>
        <v>2.7691456643342206E-3</v>
      </c>
      <c r="AC14" s="177">
        <v>5957.3374999999996</v>
      </c>
      <c r="AD14" s="176">
        <v>37.185719379806635</v>
      </c>
      <c r="AE14" s="175">
        <f t="shared" si="8"/>
        <v>2.2046036505401949E-3</v>
      </c>
      <c r="AF14" s="174">
        <f t="shared" si="9"/>
        <v>-22.579999999999927</v>
      </c>
    </row>
    <row r="15" spans="1:33" ht="15" x14ac:dyDescent="0.2">
      <c r="A15" s="405"/>
      <c r="B15" s="202" t="s">
        <v>13</v>
      </c>
      <c r="C15" s="158">
        <f t="shared" si="0"/>
        <v>0.59</v>
      </c>
      <c r="D15" s="153">
        <v>1.8993870000000002</v>
      </c>
      <c r="E15" s="157">
        <v>1.1855979599797751E-2</v>
      </c>
      <c r="F15" s="149">
        <v>0</v>
      </c>
      <c r="G15" s="156">
        <v>0</v>
      </c>
      <c r="H15" s="155">
        <f t="shared" si="1"/>
        <v>1.8993870000000002</v>
      </c>
      <c r="I15" s="153">
        <v>3.2193000000000005</v>
      </c>
      <c r="J15" s="157">
        <v>2.0094880677623307E-2</v>
      </c>
      <c r="K15" s="149">
        <v>0</v>
      </c>
      <c r="L15" s="156">
        <v>0</v>
      </c>
      <c r="M15" s="155">
        <f t="shared" si="2"/>
        <v>3.2193000000000005</v>
      </c>
      <c r="N15" s="153">
        <v>101.46499999999995</v>
      </c>
      <c r="O15" s="21">
        <v>183.85250000000002</v>
      </c>
      <c r="P15" s="154">
        <f t="shared" si="3"/>
        <v>-82.387500000000074</v>
      </c>
      <c r="Q15" s="153">
        <v>2.4375</v>
      </c>
      <c r="R15" s="21">
        <v>16.05</v>
      </c>
      <c r="S15" s="154">
        <f t="shared" si="4"/>
        <v>-13.612500000000001</v>
      </c>
      <c r="T15" s="153">
        <v>725.32500000000005</v>
      </c>
      <c r="U15" s="21">
        <v>428.02499999999998</v>
      </c>
      <c r="V15" s="152">
        <f t="shared" si="5"/>
        <v>297.30000000000007</v>
      </c>
      <c r="W15" s="153">
        <v>267.44250000000011</v>
      </c>
      <c r="X15" s="21">
        <v>0</v>
      </c>
      <c r="Y15" s="152">
        <f t="shared" si="6"/>
        <v>267.44250000000011</v>
      </c>
      <c r="Z15" s="25">
        <v>1096.67</v>
      </c>
      <c r="AA15" s="151">
        <v>6.8454175729907583</v>
      </c>
      <c r="AB15" s="150">
        <f t="shared" si="7"/>
        <v>1.7319585654754848E-3</v>
      </c>
      <c r="AC15" s="149">
        <v>627.92750000000001</v>
      </c>
      <c r="AD15" s="148">
        <v>3.9195254265623745</v>
      </c>
      <c r="AE15" s="147">
        <f t="shared" si="8"/>
        <v>0</v>
      </c>
      <c r="AF15" s="146">
        <f t="shared" si="9"/>
        <v>468.74250000000006</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285.65999999999997</v>
      </c>
      <c r="O16" s="54">
        <v>134.285</v>
      </c>
      <c r="P16" s="196">
        <f t="shared" si="3"/>
        <v>151.37499999999997</v>
      </c>
      <c r="Q16" s="195">
        <v>2.375</v>
      </c>
      <c r="R16" s="54">
        <v>0</v>
      </c>
      <c r="S16" s="196">
        <f t="shared" si="4"/>
        <v>2.375</v>
      </c>
      <c r="T16" s="195">
        <v>219.6525</v>
      </c>
      <c r="U16" s="54">
        <v>0</v>
      </c>
      <c r="V16" s="194">
        <f t="shared" si="5"/>
        <v>219.6525</v>
      </c>
      <c r="W16" s="195">
        <v>239.29499999999999</v>
      </c>
      <c r="X16" s="54">
        <v>0</v>
      </c>
      <c r="Y16" s="194">
        <f t="shared" si="6"/>
        <v>239.29499999999999</v>
      </c>
      <c r="Z16" s="58">
        <v>746.98249999999996</v>
      </c>
      <c r="AA16" s="193">
        <v>4.6626671033369824</v>
      </c>
      <c r="AB16" s="192">
        <f t="shared" si="7"/>
        <v>0</v>
      </c>
      <c r="AC16" s="191">
        <v>134.285</v>
      </c>
      <c r="AD16" s="190">
        <v>0.83820739162710423</v>
      </c>
      <c r="AE16" s="189">
        <f t="shared" si="8"/>
        <v>0</v>
      </c>
      <c r="AF16" s="188">
        <f t="shared" si="9"/>
        <v>612.69749999999999</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93.504999999999995</v>
      </c>
      <c r="O17" s="43">
        <v>51.444999999999993</v>
      </c>
      <c r="P17" s="182">
        <f t="shared" si="3"/>
        <v>42.06</v>
      </c>
      <c r="Q17" s="181">
        <v>0</v>
      </c>
      <c r="R17" s="43">
        <v>0</v>
      </c>
      <c r="S17" s="182">
        <f t="shared" si="4"/>
        <v>0</v>
      </c>
      <c r="T17" s="181">
        <v>0</v>
      </c>
      <c r="U17" s="43">
        <v>0</v>
      </c>
      <c r="V17" s="180">
        <f t="shared" si="5"/>
        <v>0</v>
      </c>
      <c r="W17" s="181">
        <v>0</v>
      </c>
      <c r="X17" s="43">
        <v>0</v>
      </c>
      <c r="Y17" s="180">
        <f t="shared" si="6"/>
        <v>0</v>
      </c>
      <c r="Z17" s="47">
        <v>93.504999999999995</v>
      </c>
      <c r="AA17" s="179">
        <v>0.58365850270591957</v>
      </c>
      <c r="AB17" s="178">
        <f t="shared" si="7"/>
        <v>0</v>
      </c>
      <c r="AC17" s="177">
        <v>51.444999999999993</v>
      </c>
      <c r="AD17" s="176">
        <v>0.32111985152665129</v>
      </c>
      <c r="AE17" s="175">
        <f t="shared" si="8"/>
        <v>0</v>
      </c>
      <c r="AF17" s="174">
        <f t="shared" si="9"/>
        <v>42.06</v>
      </c>
    </row>
    <row r="18" spans="1:32" ht="15" x14ac:dyDescent="0.2">
      <c r="A18" s="405"/>
      <c r="B18" s="173" t="s">
        <v>10</v>
      </c>
      <c r="C18" s="172">
        <f t="shared" si="0"/>
        <v>0.60119023904382485</v>
      </c>
      <c r="D18" s="167">
        <f>SUM(D6:D17)</f>
        <v>130.13508200000001</v>
      </c>
      <c r="E18" s="171">
        <v>0.81230358921589296</v>
      </c>
      <c r="F18" s="163">
        <f>SUM(F6:F17)</f>
        <v>100.02661549999999</v>
      </c>
      <c r="G18" s="170">
        <v>0.62436644801386798</v>
      </c>
      <c r="H18" s="169">
        <f>SUM(H6:H17)</f>
        <v>30.108466500000009</v>
      </c>
      <c r="I18" s="167">
        <f>SUM(I6:I17)</f>
        <v>216.46239999999997</v>
      </c>
      <c r="J18" s="171">
        <v>1.3511589784089604</v>
      </c>
      <c r="K18" s="163">
        <f>SUM(K6:K17)</f>
        <v>164.7576</v>
      </c>
      <c r="L18" s="170">
        <v>1.0284174565047606</v>
      </c>
      <c r="M18" s="169">
        <f t="shared" ref="M18:Z18" si="10">SUM(M6:M17)</f>
        <v>51.704799999999992</v>
      </c>
      <c r="N18" s="167">
        <f t="shared" si="10"/>
        <v>16633.86</v>
      </c>
      <c r="O18" s="32">
        <f t="shared" si="10"/>
        <v>9109.9525000000031</v>
      </c>
      <c r="P18" s="168">
        <f t="shared" si="10"/>
        <v>7523.9074999999966</v>
      </c>
      <c r="Q18" s="167">
        <f t="shared" si="10"/>
        <v>5.1875</v>
      </c>
      <c r="R18" s="32">
        <f t="shared" si="10"/>
        <v>356.04499999999945</v>
      </c>
      <c r="S18" s="168">
        <f t="shared" si="10"/>
        <v>-350.85749999999945</v>
      </c>
      <c r="T18" s="167">
        <f t="shared" si="10"/>
        <v>26062.125</v>
      </c>
      <c r="U18" s="32">
        <f t="shared" si="10"/>
        <v>23399.247499999998</v>
      </c>
      <c r="V18" s="166">
        <f t="shared" si="10"/>
        <v>2662.8775000000014</v>
      </c>
      <c r="W18" s="167">
        <f t="shared" si="10"/>
        <v>7654.95</v>
      </c>
      <c r="X18" s="32">
        <f t="shared" si="10"/>
        <v>7196.2725</v>
      </c>
      <c r="Y18" s="166">
        <f t="shared" si="10"/>
        <v>458.67750000000012</v>
      </c>
      <c r="Z18" s="36">
        <f t="shared" si="10"/>
        <v>50356.122499999998</v>
      </c>
      <c r="AA18" s="165">
        <v>314.32307427865749</v>
      </c>
      <c r="AB18" s="164">
        <f t="shared" si="7"/>
        <v>2.5842951271714777E-3</v>
      </c>
      <c r="AC18" s="163">
        <f>SUM(AC6:AC17)</f>
        <v>40061.517500000009</v>
      </c>
      <c r="AD18" s="162">
        <v>250.06411801987264</v>
      </c>
      <c r="AE18" s="161">
        <f t="shared" si="8"/>
        <v>2.4968254260463291E-3</v>
      </c>
      <c r="AF18" s="160">
        <f>SUM(AF6:AF17)</f>
        <v>10294.604999999998</v>
      </c>
    </row>
    <row r="19" spans="1:32" ht="15" x14ac:dyDescent="0.2">
      <c r="A19" s="405"/>
      <c r="B19" s="159" t="s">
        <v>9</v>
      </c>
      <c r="C19" s="158">
        <f t="shared" si="0"/>
        <v>0.60135917645166492</v>
      </c>
      <c r="D19" s="153">
        <f>SUM(D9:D14)</f>
        <v>128.23569500000002</v>
      </c>
      <c r="E19" s="157">
        <v>0.80044760961609529</v>
      </c>
      <c r="F19" s="149">
        <f>SUM(F9:F14)</f>
        <v>100.02661549999999</v>
      </c>
      <c r="G19" s="156">
        <v>0.62436644801386798</v>
      </c>
      <c r="H19" s="155">
        <f>SUM(H9:H14)</f>
        <v>28.209079500000009</v>
      </c>
      <c r="I19" s="153">
        <f>SUM(I9:I14)</f>
        <v>213.24309999999997</v>
      </c>
      <c r="J19" s="157">
        <v>1.331064097731337</v>
      </c>
      <c r="K19" s="149">
        <f>SUM(K9:K14)</f>
        <v>164.7576</v>
      </c>
      <c r="L19" s="156">
        <v>1.0284174565047606</v>
      </c>
      <c r="M19" s="155">
        <f t="shared" ref="M19:Z19" si="11">SUM(M9:M14)</f>
        <v>48.485499999999995</v>
      </c>
      <c r="N19" s="153">
        <f t="shared" si="11"/>
        <v>15922.2875</v>
      </c>
      <c r="O19" s="21">
        <f t="shared" si="11"/>
        <v>8627.0650000000023</v>
      </c>
      <c r="P19" s="154">
        <f t="shared" si="11"/>
        <v>7295.2224999999953</v>
      </c>
      <c r="Q19" s="153">
        <f t="shared" si="11"/>
        <v>0.375</v>
      </c>
      <c r="R19" s="21">
        <f t="shared" si="11"/>
        <v>339.99499999999944</v>
      </c>
      <c r="S19" s="154">
        <f t="shared" si="11"/>
        <v>-339.61999999999944</v>
      </c>
      <c r="T19" s="153">
        <f t="shared" si="11"/>
        <v>23851.717499999999</v>
      </c>
      <c r="U19" s="21">
        <f t="shared" si="11"/>
        <v>22845.067499999997</v>
      </c>
      <c r="V19" s="152">
        <f t="shared" si="11"/>
        <v>1006.650000000001</v>
      </c>
      <c r="W19" s="153">
        <f t="shared" si="11"/>
        <v>7017.8374999999996</v>
      </c>
      <c r="X19" s="21">
        <f t="shared" si="11"/>
        <v>7196.2725</v>
      </c>
      <c r="Y19" s="152">
        <f t="shared" si="11"/>
        <v>-178.43499999999995</v>
      </c>
      <c r="Z19" s="25">
        <f t="shared" si="11"/>
        <v>46792.217499999999</v>
      </c>
      <c r="AA19" s="151">
        <v>292.07716811229056</v>
      </c>
      <c r="AB19" s="150">
        <f t="shared" si="7"/>
        <v>2.7405346839995352E-3</v>
      </c>
      <c r="AC19" s="149">
        <f>SUM(AC9:AC14)</f>
        <v>39008.400000000001</v>
      </c>
      <c r="AD19" s="148">
        <v>243.49055527830163</v>
      </c>
      <c r="AE19" s="147">
        <f t="shared" si="8"/>
        <v>2.5642327165431031E-3</v>
      </c>
      <c r="AF19" s="146">
        <f>SUM(AF9:AF14)</f>
        <v>7783.8174999999983</v>
      </c>
    </row>
    <row r="20" spans="1:32" ht="15.75" thickBot="1" x14ac:dyDescent="0.25">
      <c r="A20" s="406"/>
      <c r="B20" s="261" t="s">
        <v>8</v>
      </c>
      <c r="C20" s="260">
        <f t="shared" si="0"/>
        <v>0.59</v>
      </c>
      <c r="D20" s="255">
        <f>SUM(D6:D8,D15:D17)</f>
        <v>1.8993870000000002</v>
      </c>
      <c r="E20" s="259">
        <v>1.1855979599797751E-2</v>
      </c>
      <c r="F20" s="249">
        <f>SUM(F6:F8,F15:F17)</f>
        <v>0</v>
      </c>
      <c r="G20" s="258">
        <v>0</v>
      </c>
      <c r="H20" s="257">
        <f>SUM(H6:H8,H15:H17)</f>
        <v>1.8993870000000002</v>
      </c>
      <c r="I20" s="255">
        <f>SUM(I6:I8,I15:I17)</f>
        <v>3.2193000000000005</v>
      </c>
      <c r="J20" s="259">
        <v>2.0094880677623307E-2</v>
      </c>
      <c r="K20" s="249">
        <f>SUM(K6:K8,K15:K17)</f>
        <v>0</v>
      </c>
      <c r="L20" s="258">
        <v>0</v>
      </c>
      <c r="M20" s="257">
        <f t="shared" ref="M20:Z20" si="12">SUM(M6:M8,M15:M17)</f>
        <v>3.2193000000000005</v>
      </c>
      <c r="N20" s="255">
        <f t="shared" si="12"/>
        <v>711.57249999999999</v>
      </c>
      <c r="O20" s="254">
        <f t="shared" si="12"/>
        <v>482.88749999999999</v>
      </c>
      <c r="P20" s="256">
        <f t="shared" si="12"/>
        <v>228.68499999999995</v>
      </c>
      <c r="Q20" s="255">
        <f t="shared" si="12"/>
        <v>4.8125</v>
      </c>
      <c r="R20" s="254">
        <f t="shared" si="12"/>
        <v>16.05</v>
      </c>
      <c r="S20" s="256">
        <f t="shared" si="12"/>
        <v>-11.237500000000001</v>
      </c>
      <c r="T20" s="255">
        <f t="shared" si="12"/>
        <v>2210.4074999999998</v>
      </c>
      <c r="U20" s="254">
        <f t="shared" si="12"/>
        <v>554.17999999999995</v>
      </c>
      <c r="V20" s="253">
        <f t="shared" si="12"/>
        <v>1656.2274999999997</v>
      </c>
      <c r="W20" s="255">
        <f t="shared" si="12"/>
        <v>637.11250000000007</v>
      </c>
      <c r="X20" s="254">
        <f t="shared" si="12"/>
        <v>0</v>
      </c>
      <c r="Y20" s="253">
        <f t="shared" si="12"/>
        <v>637.11250000000007</v>
      </c>
      <c r="Z20" s="252">
        <f t="shared" si="12"/>
        <v>3563.9049999999997</v>
      </c>
      <c r="AA20" s="251">
        <v>22.245906166366936</v>
      </c>
      <c r="AB20" s="250">
        <f t="shared" si="7"/>
        <v>5.3295107473403476E-4</v>
      </c>
      <c r="AC20" s="249">
        <f>SUM(AC6:AC8,AC15:AC17)</f>
        <v>1053.1175000000001</v>
      </c>
      <c r="AD20" s="248">
        <v>6.5735627415709645</v>
      </c>
      <c r="AE20" s="247">
        <f t="shared" si="8"/>
        <v>0</v>
      </c>
      <c r="AF20" s="246">
        <f>SUM(AF6:AF8,AF15:AF17)</f>
        <v>2510.7874999999999</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50.25916666666668</v>
      </c>
      <c r="O21" s="88">
        <v>14.557499999999999</v>
      </c>
      <c r="P21" s="240">
        <f t="shared" ref="P21:P32" si="15">N21-O21</f>
        <v>35.701666666666682</v>
      </c>
      <c r="Q21" s="239">
        <v>0</v>
      </c>
      <c r="R21" s="88">
        <v>0</v>
      </c>
      <c r="S21" s="240">
        <f t="shared" ref="S21:S32" si="16">Q21-R21</f>
        <v>0</v>
      </c>
      <c r="T21" s="239">
        <v>0</v>
      </c>
      <c r="U21" s="88">
        <v>0</v>
      </c>
      <c r="V21" s="238">
        <f t="shared" ref="V21:V32" si="17">T21-U21</f>
        <v>0</v>
      </c>
      <c r="W21" s="239">
        <v>0</v>
      </c>
      <c r="X21" s="88">
        <v>0</v>
      </c>
      <c r="Y21" s="238">
        <f t="shared" ref="Y21:Y32" si="18">W21-X21</f>
        <v>0</v>
      </c>
      <c r="Z21" s="92">
        <v>50.25916666666668</v>
      </c>
      <c r="AA21" s="237">
        <v>0.31371787566348258</v>
      </c>
      <c r="AB21" s="236">
        <f t="shared" si="7"/>
        <v>0</v>
      </c>
      <c r="AC21" s="235">
        <v>14.557499999999999</v>
      </c>
      <c r="AD21" s="234">
        <v>9.0867960707536721E-2</v>
      </c>
      <c r="AE21" s="233">
        <f t="shared" si="8"/>
        <v>0</v>
      </c>
      <c r="AF21" s="232">
        <f t="shared" ref="AF21:AF32" si="19">Z21-AC21</f>
        <v>35.701666666666682</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54.02</v>
      </c>
      <c r="O22" s="66">
        <v>20.758333333333336</v>
      </c>
      <c r="P22" s="211">
        <f t="shared" si="15"/>
        <v>33.26166666666667</v>
      </c>
      <c r="Q22" s="210">
        <v>0</v>
      </c>
      <c r="R22" s="66">
        <v>0</v>
      </c>
      <c r="S22" s="211">
        <f t="shared" si="16"/>
        <v>0</v>
      </c>
      <c r="T22" s="210">
        <v>499.82999999999993</v>
      </c>
      <c r="U22" s="66">
        <v>0</v>
      </c>
      <c r="V22" s="209">
        <f t="shared" si="17"/>
        <v>499.82999999999993</v>
      </c>
      <c r="W22" s="210">
        <v>0</v>
      </c>
      <c r="X22" s="66">
        <v>0</v>
      </c>
      <c r="Y22" s="209">
        <f t="shared" si="18"/>
        <v>0</v>
      </c>
      <c r="Z22" s="70">
        <v>553.84999999999991</v>
      </c>
      <c r="AA22" s="208">
        <v>3.4571334337594086</v>
      </c>
      <c r="AB22" s="207">
        <f t="shared" si="7"/>
        <v>0</v>
      </c>
      <c r="AC22" s="206">
        <v>20.758333333333336</v>
      </c>
      <c r="AD22" s="205">
        <v>0.12957358184353657</v>
      </c>
      <c r="AE22" s="204">
        <f t="shared" si="8"/>
        <v>0</v>
      </c>
      <c r="AF22" s="203">
        <f t="shared" si="19"/>
        <v>533.09166666666658</v>
      </c>
    </row>
    <row r="23" spans="1:32" ht="15" x14ac:dyDescent="0.2">
      <c r="A23" s="405"/>
      <c r="B23" s="231" t="s">
        <v>20</v>
      </c>
      <c r="C23" s="230">
        <f t="shared" si="0"/>
        <v>0.52</v>
      </c>
      <c r="D23" s="225">
        <v>3.3124000000000001E-2</v>
      </c>
      <c r="E23" s="229">
        <v>2.067601116906142E-4</v>
      </c>
      <c r="F23" s="221">
        <v>0</v>
      </c>
      <c r="G23" s="228">
        <v>0</v>
      </c>
      <c r="H23" s="227">
        <f t="shared" si="13"/>
        <v>3.3124000000000001E-2</v>
      </c>
      <c r="I23" s="225">
        <v>6.3699999999999993E-2</v>
      </c>
      <c r="J23" s="229">
        <v>3.9761559940502727E-4</v>
      </c>
      <c r="K23" s="221">
        <v>0</v>
      </c>
      <c r="L23" s="228">
        <v>0</v>
      </c>
      <c r="M23" s="227">
        <f t="shared" si="14"/>
        <v>6.3699999999999993E-2</v>
      </c>
      <c r="N23" s="225">
        <v>38.364166666666669</v>
      </c>
      <c r="O23" s="77">
        <v>6.0216666666666656</v>
      </c>
      <c r="P23" s="226">
        <f t="shared" si="15"/>
        <v>32.342500000000001</v>
      </c>
      <c r="Q23" s="225">
        <v>0</v>
      </c>
      <c r="R23" s="77">
        <v>0</v>
      </c>
      <c r="S23" s="226">
        <f t="shared" si="16"/>
        <v>0</v>
      </c>
      <c r="T23" s="225">
        <v>518.05916666666678</v>
      </c>
      <c r="U23" s="77">
        <v>0</v>
      </c>
      <c r="V23" s="224">
        <f t="shared" si="17"/>
        <v>518.05916666666678</v>
      </c>
      <c r="W23" s="225">
        <v>24.88500000000003</v>
      </c>
      <c r="X23" s="77">
        <v>0</v>
      </c>
      <c r="Y23" s="224">
        <f t="shared" si="18"/>
        <v>24.88500000000003</v>
      </c>
      <c r="Z23" s="81">
        <v>581.30833333333339</v>
      </c>
      <c r="AA23" s="223">
        <v>3.6285284363810169</v>
      </c>
      <c r="AB23" s="222">
        <f t="shared" si="7"/>
        <v>5.6981808277305501E-5</v>
      </c>
      <c r="AC23" s="221">
        <v>6.0216666666666656</v>
      </c>
      <c r="AD23" s="220">
        <v>3.7587262240120226E-2</v>
      </c>
      <c r="AE23" s="219">
        <f t="shared" si="8"/>
        <v>0</v>
      </c>
      <c r="AF23" s="218">
        <f t="shared" si="19"/>
        <v>575.28666666666675</v>
      </c>
    </row>
    <row r="24" spans="1:32" ht="15" x14ac:dyDescent="0.2">
      <c r="A24" s="405"/>
      <c r="B24" s="201" t="s">
        <v>19</v>
      </c>
      <c r="C24" s="200">
        <f t="shared" si="0"/>
        <v>0.52000000000000013</v>
      </c>
      <c r="D24" s="195">
        <v>3.5778166666666671</v>
      </c>
      <c r="E24" s="199">
        <v>2.2332742833249035E-2</v>
      </c>
      <c r="F24" s="191">
        <v>2.7335793333333336</v>
      </c>
      <c r="G24" s="198">
        <v>1.7063010781539947E-2</v>
      </c>
      <c r="H24" s="197">
        <f t="shared" si="13"/>
        <v>0.84423733333333351</v>
      </c>
      <c r="I24" s="195">
        <v>6.8804166666666662</v>
      </c>
      <c r="J24" s="199">
        <v>4.294758237163275E-2</v>
      </c>
      <c r="K24" s="191">
        <v>5.2568833333333336</v>
      </c>
      <c r="L24" s="198">
        <v>3.2813482272192204E-2</v>
      </c>
      <c r="M24" s="197">
        <f t="shared" si="14"/>
        <v>1.6235333333333326</v>
      </c>
      <c r="N24" s="195">
        <v>337.26000000000005</v>
      </c>
      <c r="O24" s="54">
        <v>165.55416666666667</v>
      </c>
      <c r="P24" s="196">
        <f t="shared" si="15"/>
        <v>171.70583333333337</v>
      </c>
      <c r="Q24" s="195">
        <v>3.4758333333333336</v>
      </c>
      <c r="R24" s="54">
        <v>11.505000000000001</v>
      </c>
      <c r="S24" s="196">
        <f t="shared" si="16"/>
        <v>-8.0291666666666668</v>
      </c>
      <c r="T24" s="195">
        <v>341.85500000000002</v>
      </c>
      <c r="U24" s="54">
        <v>630.05416666666667</v>
      </c>
      <c r="V24" s="194">
        <f t="shared" si="17"/>
        <v>-288.19916666666666</v>
      </c>
      <c r="W24" s="195">
        <v>421.4083333333333</v>
      </c>
      <c r="X24" s="54">
        <v>50.798333333333325</v>
      </c>
      <c r="Y24" s="194">
        <f t="shared" si="18"/>
        <v>370.60999999999996</v>
      </c>
      <c r="Z24" s="58">
        <v>1103.9991666666667</v>
      </c>
      <c r="AA24" s="193">
        <v>6.8911662542671479</v>
      </c>
      <c r="AB24" s="192">
        <f t="shared" si="7"/>
        <v>3.2407784124233187E-3</v>
      </c>
      <c r="AC24" s="191">
        <v>857.91166666666663</v>
      </c>
      <c r="AD24" s="190">
        <v>5.3550873169983859</v>
      </c>
      <c r="AE24" s="189">
        <f t="shared" si="8"/>
        <v>3.1863179387155247E-3</v>
      </c>
      <c r="AF24" s="188">
        <f t="shared" si="19"/>
        <v>246.08750000000009</v>
      </c>
    </row>
    <row r="25" spans="1:32" ht="15" x14ac:dyDescent="0.2">
      <c r="A25" s="405"/>
      <c r="B25" s="217" t="s">
        <v>18</v>
      </c>
      <c r="C25" s="215">
        <f t="shared" si="0"/>
        <v>0.54</v>
      </c>
      <c r="D25" s="210">
        <v>6.3671579999999999</v>
      </c>
      <c r="E25" s="214">
        <v>3.9743820167606199E-2</v>
      </c>
      <c r="F25" s="206">
        <v>5.6183399999999999</v>
      </c>
      <c r="G25" s="213">
        <v>3.5069695920424651E-2</v>
      </c>
      <c r="H25" s="212">
        <f t="shared" si="13"/>
        <v>0.74881799999999998</v>
      </c>
      <c r="I25" s="210">
        <v>11.791033333333333</v>
      </c>
      <c r="J25" s="214">
        <v>7.359966697704852E-2</v>
      </c>
      <c r="K25" s="206">
        <v>10.404333333333332</v>
      </c>
      <c r="L25" s="213">
        <v>6.4943881334119713E-2</v>
      </c>
      <c r="M25" s="212">
        <f t="shared" si="14"/>
        <v>1.3867000000000012</v>
      </c>
      <c r="N25" s="210">
        <v>1229.403333333333</v>
      </c>
      <c r="O25" s="66">
        <v>230.28583333333347</v>
      </c>
      <c r="P25" s="211">
        <f t="shared" si="15"/>
        <v>999.1174999999995</v>
      </c>
      <c r="Q25" s="210">
        <v>0</v>
      </c>
      <c r="R25" s="66">
        <v>0</v>
      </c>
      <c r="S25" s="211">
        <f t="shared" si="16"/>
        <v>0</v>
      </c>
      <c r="T25" s="210">
        <v>947.84749999999997</v>
      </c>
      <c r="U25" s="66">
        <v>602.02416666666659</v>
      </c>
      <c r="V25" s="209">
        <f t="shared" si="17"/>
        <v>345.82333333333338</v>
      </c>
      <c r="W25" s="210">
        <v>0</v>
      </c>
      <c r="X25" s="66">
        <v>0</v>
      </c>
      <c r="Y25" s="209">
        <f t="shared" si="18"/>
        <v>0</v>
      </c>
      <c r="Z25" s="70">
        <v>2177.250833333333</v>
      </c>
      <c r="AA25" s="208">
        <v>13.590406517283022</v>
      </c>
      <c r="AB25" s="207">
        <f t="shared" si="7"/>
        <v>2.9244026009864889E-3</v>
      </c>
      <c r="AC25" s="206">
        <v>832.31000000000006</v>
      </c>
      <c r="AD25" s="205">
        <v>5.1952816332811196</v>
      </c>
      <c r="AE25" s="204">
        <f t="shared" si="8"/>
        <v>6.750297365164421E-3</v>
      </c>
      <c r="AF25" s="203">
        <f t="shared" si="19"/>
        <v>1344.9408333333331</v>
      </c>
    </row>
    <row r="26" spans="1:32" ht="15" x14ac:dyDescent="0.2">
      <c r="A26" s="405"/>
      <c r="B26" s="217" t="s">
        <v>17</v>
      </c>
      <c r="C26" s="215">
        <f t="shared" si="0"/>
        <v>0.58999999999999986</v>
      </c>
      <c r="D26" s="210">
        <v>21.833795666666663</v>
      </c>
      <c r="E26" s="214">
        <v>0.13628662089934934</v>
      </c>
      <c r="F26" s="206">
        <v>15.101138499999998</v>
      </c>
      <c r="G26" s="213">
        <v>9.4261353931449077E-2</v>
      </c>
      <c r="H26" s="212">
        <f t="shared" si="13"/>
        <v>6.7326571666666659</v>
      </c>
      <c r="I26" s="210">
        <v>37.006433333333334</v>
      </c>
      <c r="J26" s="214">
        <v>0.23099427271076164</v>
      </c>
      <c r="K26" s="206">
        <v>25.59515</v>
      </c>
      <c r="L26" s="213">
        <v>0.15976500666347304</v>
      </c>
      <c r="M26" s="212">
        <f t="shared" si="14"/>
        <v>11.411283333333333</v>
      </c>
      <c r="N26" s="210">
        <v>2115.2816666666663</v>
      </c>
      <c r="O26" s="66">
        <v>302.88416666666654</v>
      </c>
      <c r="P26" s="211">
        <f t="shared" si="15"/>
        <v>1812.3974999999998</v>
      </c>
      <c r="Q26" s="210">
        <v>5.498333333333334</v>
      </c>
      <c r="R26" s="66">
        <v>0</v>
      </c>
      <c r="S26" s="211">
        <f t="shared" si="16"/>
        <v>5.498333333333334</v>
      </c>
      <c r="T26" s="210">
        <v>7675.2949999999992</v>
      </c>
      <c r="U26" s="66">
        <v>2595.8541666666665</v>
      </c>
      <c r="V26" s="209">
        <f t="shared" si="17"/>
        <v>5079.4408333333322</v>
      </c>
      <c r="W26" s="210">
        <v>99.241666666666674</v>
      </c>
      <c r="X26" s="66">
        <v>0</v>
      </c>
      <c r="Y26" s="209">
        <f t="shared" si="18"/>
        <v>99.241666666666674</v>
      </c>
      <c r="Z26" s="70">
        <v>9895.3166666666657</v>
      </c>
      <c r="AA26" s="208">
        <v>61.766597609406958</v>
      </c>
      <c r="AB26" s="207">
        <f t="shared" si="7"/>
        <v>2.206477710836271E-3</v>
      </c>
      <c r="AC26" s="206">
        <v>2898.7383333333332</v>
      </c>
      <c r="AD26" s="205">
        <v>18.093933778105018</v>
      </c>
      <c r="AE26" s="204">
        <f t="shared" si="8"/>
        <v>5.2095555940141767E-3</v>
      </c>
      <c r="AF26" s="203">
        <f t="shared" si="19"/>
        <v>6996.5783333333329</v>
      </c>
    </row>
    <row r="27" spans="1:32" ht="15" x14ac:dyDescent="0.2">
      <c r="A27" s="405"/>
      <c r="B27" s="217" t="s">
        <v>16</v>
      </c>
      <c r="C27" s="215">
        <f t="shared" si="0"/>
        <v>0.59000000000000019</v>
      </c>
      <c r="D27" s="210">
        <v>51.721435500000013</v>
      </c>
      <c r="E27" s="214">
        <v>0.32284536229860222</v>
      </c>
      <c r="F27" s="206">
        <v>40.051913999999996</v>
      </c>
      <c r="G27" s="213">
        <v>0.25000417294271954</v>
      </c>
      <c r="H27" s="212">
        <f t="shared" si="13"/>
        <v>11.669521500000016</v>
      </c>
      <c r="I27" s="210">
        <v>87.663449999999997</v>
      </c>
      <c r="J27" s="214">
        <v>0.54719552931966464</v>
      </c>
      <c r="K27" s="206">
        <v>67.884599999999992</v>
      </c>
      <c r="L27" s="213">
        <v>0.42373588634359244</v>
      </c>
      <c r="M27" s="212">
        <f t="shared" si="14"/>
        <v>19.778850000000006</v>
      </c>
      <c r="N27" s="210">
        <v>5674.3341666666647</v>
      </c>
      <c r="O27" s="66">
        <v>2044.7208333333331</v>
      </c>
      <c r="P27" s="211">
        <f t="shared" si="15"/>
        <v>3629.6133333333319</v>
      </c>
      <c r="Q27" s="210">
        <v>0</v>
      </c>
      <c r="R27" s="66">
        <v>79.318333333333356</v>
      </c>
      <c r="S27" s="211">
        <f t="shared" si="16"/>
        <v>-79.318333333333356</v>
      </c>
      <c r="T27" s="210">
        <v>4373.2683333333334</v>
      </c>
      <c r="U27" s="66">
        <v>4572.024166666667</v>
      </c>
      <c r="V27" s="209">
        <f t="shared" si="17"/>
        <v>-198.75583333333361</v>
      </c>
      <c r="W27" s="210">
        <v>744.25</v>
      </c>
      <c r="X27" s="66">
        <v>586.43416666666667</v>
      </c>
      <c r="Y27" s="209">
        <f t="shared" si="18"/>
        <v>157.81583333333333</v>
      </c>
      <c r="Z27" s="70">
        <v>10791.852499999997</v>
      </c>
      <c r="AA27" s="208">
        <v>67.362777087568944</v>
      </c>
      <c r="AB27" s="207">
        <f t="shared" si="7"/>
        <v>4.7926373623064277E-3</v>
      </c>
      <c r="AC27" s="206">
        <v>7282.4975000000004</v>
      </c>
      <c r="AD27" s="205">
        <v>45.45737226053474</v>
      </c>
      <c r="AE27" s="204">
        <f t="shared" si="8"/>
        <v>5.4997497767764417E-3</v>
      </c>
      <c r="AF27" s="203">
        <f t="shared" si="19"/>
        <v>3509.3549999999968</v>
      </c>
    </row>
    <row r="28" spans="1:32" ht="15" x14ac:dyDescent="0.2">
      <c r="A28" s="405"/>
      <c r="B28" s="217" t="s">
        <v>15</v>
      </c>
      <c r="C28" s="215">
        <f t="shared" si="0"/>
        <v>0.64000000000000012</v>
      </c>
      <c r="D28" s="210">
        <v>33.322090666666668</v>
      </c>
      <c r="E28" s="214">
        <v>0.20799659425204606</v>
      </c>
      <c r="F28" s="206">
        <v>29.91691733333333</v>
      </c>
      <c r="G28" s="213">
        <v>0.18674149192759454</v>
      </c>
      <c r="H28" s="212">
        <f t="shared" si="13"/>
        <v>3.4051733333333374</v>
      </c>
      <c r="I28" s="210">
        <v>52.065766666666661</v>
      </c>
      <c r="J28" s="214">
        <v>0.32499467851882191</v>
      </c>
      <c r="K28" s="206">
        <v>46.74518333333333</v>
      </c>
      <c r="L28" s="213">
        <v>0.29178358113686648</v>
      </c>
      <c r="M28" s="212">
        <f t="shared" si="14"/>
        <v>5.3205833333333317</v>
      </c>
      <c r="N28" s="210">
        <v>1986.5325000000005</v>
      </c>
      <c r="O28" s="66">
        <v>850.99333333333323</v>
      </c>
      <c r="P28" s="211">
        <f t="shared" si="15"/>
        <v>1135.5391666666674</v>
      </c>
      <c r="Q28" s="210">
        <v>0</v>
      </c>
      <c r="R28" s="66">
        <v>17.416666666666668</v>
      </c>
      <c r="S28" s="211">
        <f t="shared" si="16"/>
        <v>-17.416666666666668</v>
      </c>
      <c r="T28" s="210">
        <v>5366.2975000000006</v>
      </c>
      <c r="U28" s="66">
        <v>646.495</v>
      </c>
      <c r="V28" s="209">
        <f t="shared" si="17"/>
        <v>4719.8025000000007</v>
      </c>
      <c r="W28" s="210">
        <v>4226.2449999999999</v>
      </c>
      <c r="X28" s="66">
        <v>2421.3875000000003</v>
      </c>
      <c r="Y28" s="209">
        <f t="shared" si="18"/>
        <v>1804.8574999999996</v>
      </c>
      <c r="Z28" s="70">
        <v>11579.075000000001</v>
      </c>
      <c r="AA28" s="208">
        <v>72.276622396872327</v>
      </c>
      <c r="AB28" s="207">
        <f t="shared" si="7"/>
        <v>2.8777852001707102E-3</v>
      </c>
      <c r="AC28" s="206">
        <v>3936.2925</v>
      </c>
      <c r="AD28" s="205">
        <v>24.570350144143671</v>
      </c>
      <c r="AE28" s="204">
        <f t="shared" si="8"/>
        <v>7.6002780111826878E-3</v>
      </c>
      <c r="AF28" s="203">
        <f t="shared" si="19"/>
        <v>7642.7825000000012</v>
      </c>
    </row>
    <row r="29" spans="1:32" ht="15" x14ac:dyDescent="0.2">
      <c r="A29" s="405"/>
      <c r="B29" s="216" t="s">
        <v>14</v>
      </c>
      <c r="C29" s="215">
        <f t="shared" si="0"/>
        <v>0.64000000000000012</v>
      </c>
      <c r="D29" s="210">
        <v>13.243850666666667</v>
      </c>
      <c r="E29" s="214">
        <v>8.2668157319581437E-2</v>
      </c>
      <c r="F29" s="206">
        <v>11.071648000000001</v>
      </c>
      <c r="G29" s="213">
        <v>6.9109261578682996E-2</v>
      </c>
      <c r="H29" s="212">
        <f t="shared" si="13"/>
        <v>2.1722026666666654</v>
      </c>
      <c r="I29" s="210">
        <v>20.693516666666664</v>
      </c>
      <c r="J29" s="214">
        <v>0.12916899581184596</v>
      </c>
      <c r="K29" s="206">
        <v>17.299449999999997</v>
      </c>
      <c r="L29" s="213">
        <v>0.10798322121669214</v>
      </c>
      <c r="M29" s="212">
        <f t="shared" si="14"/>
        <v>3.3940666666666672</v>
      </c>
      <c r="N29" s="210">
        <v>1076.9308333333329</v>
      </c>
      <c r="O29" s="66">
        <v>359.95333333333309</v>
      </c>
      <c r="P29" s="211">
        <f t="shared" si="15"/>
        <v>716.97749999999974</v>
      </c>
      <c r="Q29" s="210">
        <v>0</v>
      </c>
      <c r="R29" s="66">
        <v>15.047499999999999</v>
      </c>
      <c r="S29" s="211">
        <f t="shared" si="16"/>
        <v>-15.047499999999999</v>
      </c>
      <c r="T29" s="210">
        <v>3128.2316666666666</v>
      </c>
      <c r="U29" s="66">
        <v>465.2383333333334</v>
      </c>
      <c r="V29" s="209">
        <f t="shared" si="17"/>
        <v>2662.9933333333333</v>
      </c>
      <c r="W29" s="210">
        <v>1237.2949999999998</v>
      </c>
      <c r="X29" s="66">
        <v>1067.5074999999999</v>
      </c>
      <c r="Y29" s="209">
        <f t="shared" si="18"/>
        <v>169.78749999999991</v>
      </c>
      <c r="Z29" s="70">
        <v>5442.4574999999995</v>
      </c>
      <c r="AA29" s="208">
        <v>33.971836751944835</v>
      </c>
      <c r="AB29" s="207">
        <f t="shared" si="7"/>
        <v>2.4334320785539747E-3</v>
      </c>
      <c r="AC29" s="206">
        <v>1907.7466666666664</v>
      </c>
      <c r="AD29" s="205">
        <v>11.908160683262979</v>
      </c>
      <c r="AE29" s="204">
        <f t="shared" si="8"/>
        <v>5.8035210824637804E-3</v>
      </c>
      <c r="AF29" s="203">
        <f t="shared" si="19"/>
        <v>3534.7108333333331</v>
      </c>
    </row>
    <row r="30" spans="1:32" ht="15" x14ac:dyDescent="0.2">
      <c r="A30" s="405"/>
      <c r="B30" s="202" t="s">
        <v>13</v>
      </c>
      <c r="C30" s="158">
        <f t="shared" si="0"/>
        <v>0.58999999999999986</v>
      </c>
      <c r="D30" s="153">
        <v>2.8669083333333334</v>
      </c>
      <c r="E30" s="157">
        <v>1.7895250791171134E-2</v>
      </c>
      <c r="F30" s="149">
        <v>0</v>
      </c>
      <c r="G30" s="156">
        <v>0</v>
      </c>
      <c r="H30" s="155">
        <f t="shared" si="13"/>
        <v>2.8669083333333334</v>
      </c>
      <c r="I30" s="153">
        <v>4.8591666666666677</v>
      </c>
      <c r="J30" s="157">
        <v>3.0330933544357858E-2</v>
      </c>
      <c r="K30" s="149">
        <v>0</v>
      </c>
      <c r="L30" s="156">
        <v>0</v>
      </c>
      <c r="M30" s="155">
        <f t="shared" si="14"/>
        <v>4.8591666666666677</v>
      </c>
      <c r="N30" s="153">
        <v>252.38666666666663</v>
      </c>
      <c r="O30" s="21">
        <v>105.14499999999998</v>
      </c>
      <c r="P30" s="154">
        <f t="shared" si="15"/>
        <v>147.24166666666665</v>
      </c>
      <c r="Q30" s="153">
        <v>4.126666666666666</v>
      </c>
      <c r="R30" s="21">
        <v>0</v>
      </c>
      <c r="S30" s="154">
        <f t="shared" si="16"/>
        <v>4.126666666666666</v>
      </c>
      <c r="T30" s="153">
        <v>531.96500000000003</v>
      </c>
      <c r="U30" s="21">
        <v>0</v>
      </c>
      <c r="V30" s="152">
        <f t="shared" si="17"/>
        <v>531.96500000000003</v>
      </c>
      <c r="W30" s="153">
        <v>49.070833333333361</v>
      </c>
      <c r="X30" s="21">
        <v>0</v>
      </c>
      <c r="Y30" s="152">
        <f t="shared" si="18"/>
        <v>49.070833333333361</v>
      </c>
      <c r="Z30" s="25">
        <v>837.54916666666668</v>
      </c>
      <c r="AA30" s="151">
        <v>5.2279845201781443</v>
      </c>
      <c r="AB30" s="150">
        <f t="shared" si="7"/>
        <v>3.4229731786890121E-3</v>
      </c>
      <c r="AC30" s="149">
        <v>105.14499999999998</v>
      </c>
      <c r="AD30" s="148">
        <v>0.65631542013353583</v>
      </c>
      <c r="AE30" s="147">
        <f t="shared" si="8"/>
        <v>0</v>
      </c>
      <c r="AF30" s="146">
        <f t="shared" si="19"/>
        <v>732.4041666666667</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396.51083333333327</v>
      </c>
      <c r="O31" s="54">
        <v>97.570833333333326</v>
      </c>
      <c r="P31" s="196">
        <f t="shared" si="15"/>
        <v>298.93999999999994</v>
      </c>
      <c r="Q31" s="195">
        <v>3.9583333333333335</v>
      </c>
      <c r="R31" s="54">
        <v>0</v>
      </c>
      <c r="S31" s="196">
        <f t="shared" si="16"/>
        <v>3.9583333333333335</v>
      </c>
      <c r="T31" s="195">
        <v>165.00833333333335</v>
      </c>
      <c r="U31" s="54">
        <v>0</v>
      </c>
      <c r="V31" s="194">
        <f t="shared" si="17"/>
        <v>165.00833333333335</v>
      </c>
      <c r="W31" s="195">
        <v>28.583333333333332</v>
      </c>
      <c r="X31" s="54">
        <v>0</v>
      </c>
      <c r="Y31" s="194">
        <f t="shared" si="18"/>
        <v>28.583333333333332</v>
      </c>
      <c r="Z31" s="58">
        <v>594.06083333333333</v>
      </c>
      <c r="AA31" s="193">
        <v>3.7081295813011517</v>
      </c>
      <c r="AB31" s="192">
        <f t="shared" si="7"/>
        <v>0</v>
      </c>
      <c r="AC31" s="191">
        <v>97.570833333333326</v>
      </c>
      <c r="AD31" s="190">
        <v>0.60903744801888704</v>
      </c>
      <c r="AE31" s="189">
        <f t="shared" si="8"/>
        <v>0</v>
      </c>
      <c r="AF31" s="188">
        <f t="shared" si="19"/>
        <v>496.49</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88.735833333333332</v>
      </c>
      <c r="O32" s="43">
        <v>50.141666666666659</v>
      </c>
      <c r="P32" s="182">
        <f t="shared" si="15"/>
        <v>38.594166666666673</v>
      </c>
      <c r="Q32" s="181">
        <v>0</v>
      </c>
      <c r="R32" s="43">
        <v>0</v>
      </c>
      <c r="S32" s="182">
        <f t="shared" si="16"/>
        <v>0</v>
      </c>
      <c r="T32" s="181">
        <v>0</v>
      </c>
      <c r="U32" s="43">
        <v>0</v>
      </c>
      <c r="V32" s="180">
        <f t="shared" si="17"/>
        <v>0</v>
      </c>
      <c r="W32" s="181">
        <v>0</v>
      </c>
      <c r="X32" s="43">
        <v>0</v>
      </c>
      <c r="Y32" s="180">
        <f t="shared" si="18"/>
        <v>0</v>
      </c>
      <c r="Z32" s="47">
        <v>88.735833333333332</v>
      </c>
      <c r="AA32" s="179">
        <v>0.55388934944329571</v>
      </c>
      <c r="AB32" s="178">
        <f t="shared" si="7"/>
        <v>0</v>
      </c>
      <c r="AC32" s="177">
        <v>50.141666666666659</v>
      </c>
      <c r="AD32" s="176">
        <v>0.31298444076778775</v>
      </c>
      <c r="AE32" s="175">
        <f t="shared" si="8"/>
        <v>0</v>
      </c>
      <c r="AF32" s="174">
        <f t="shared" si="19"/>
        <v>38.594166666666673</v>
      </c>
    </row>
    <row r="33" spans="1:32" ht="15" x14ac:dyDescent="0.2">
      <c r="A33" s="405"/>
      <c r="B33" s="173" t="s">
        <v>10</v>
      </c>
      <c r="C33" s="172">
        <f t="shared" si="0"/>
        <v>0.60159299588754112</v>
      </c>
      <c r="D33" s="167">
        <f>SUM(D21:D32)</f>
        <v>132.96617950000001</v>
      </c>
      <c r="E33" s="171">
        <v>0.82997530867329605</v>
      </c>
      <c r="F33" s="163">
        <f>SUM(F21:F32)</f>
        <v>104.49353716666666</v>
      </c>
      <c r="G33" s="170">
        <v>0.65224898708241075</v>
      </c>
      <c r="H33" s="169">
        <f>SUM(H21:H32)</f>
        <v>28.472642333333354</v>
      </c>
      <c r="I33" s="167">
        <f>SUM(I21:I32)</f>
        <v>221.02348333333333</v>
      </c>
      <c r="J33" s="171">
        <v>1.3796292748535384</v>
      </c>
      <c r="K33" s="163">
        <f>SUM(K21:K32)</f>
        <v>173.18559999999999</v>
      </c>
      <c r="L33" s="170">
        <v>1.0810250589669361</v>
      </c>
      <c r="M33" s="169">
        <f t="shared" ref="M33:Z33" si="20">SUM(M21:M32)</f>
        <v>47.837883333333338</v>
      </c>
      <c r="N33" s="167">
        <f t="shared" si="20"/>
        <v>13300.019166666665</v>
      </c>
      <c r="O33" s="32">
        <f t="shared" si="20"/>
        <v>4248.5866666666661</v>
      </c>
      <c r="P33" s="168">
        <f t="shared" si="20"/>
        <v>9051.4324999999972</v>
      </c>
      <c r="Q33" s="167">
        <f t="shared" si="20"/>
        <v>17.059166666666666</v>
      </c>
      <c r="R33" s="32">
        <f t="shared" si="20"/>
        <v>123.28750000000002</v>
      </c>
      <c r="S33" s="168">
        <f t="shared" si="20"/>
        <v>-106.22833333333337</v>
      </c>
      <c r="T33" s="167">
        <f t="shared" si="20"/>
        <v>23547.657500000001</v>
      </c>
      <c r="U33" s="32">
        <f t="shared" si="20"/>
        <v>9511.69</v>
      </c>
      <c r="V33" s="166">
        <f t="shared" si="20"/>
        <v>14035.967499999999</v>
      </c>
      <c r="W33" s="167">
        <f t="shared" si="20"/>
        <v>6830.9791666666661</v>
      </c>
      <c r="X33" s="32">
        <f t="shared" si="20"/>
        <v>4126.1275000000005</v>
      </c>
      <c r="Y33" s="166">
        <f t="shared" si="20"/>
        <v>2704.8516666666665</v>
      </c>
      <c r="Z33" s="36">
        <f t="shared" si="20"/>
        <v>43695.714999999997</v>
      </c>
      <c r="AA33" s="165">
        <v>272.74878981406971</v>
      </c>
      <c r="AB33" s="164">
        <f t="shared" si="7"/>
        <v>3.0430027177722123E-3</v>
      </c>
      <c r="AC33" s="163">
        <f>SUM(AC21:AC32)</f>
        <v>18009.691666666669</v>
      </c>
      <c r="AD33" s="162">
        <v>112.41655193003734</v>
      </c>
      <c r="AE33" s="161">
        <f t="shared" si="8"/>
        <v>5.8020725229887783E-3</v>
      </c>
      <c r="AF33" s="160">
        <f>SUM(AF21:AF32)</f>
        <v>25686.023333333334</v>
      </c>
    </row>
    <row r="34" spans="1:32" ht="15" x14ac:dyDescent="0.2">
      <c r="A34" s="405"/>
      <c r="B34" s="159" t="s">
        <v>9</v>
      </c>
      <c r="C34" s="158">
        <f t="shared" si="0"/>
        <v>0.60187772331669276</v>
      </c>
      <c r="D34" s="153">
        <f>SUM(D24:D29)</f>
        <v>130.06614716666667</v>
      </c>
      <c r="E34" s="157">
        <v>0.81187329777043427</v>
      </c>
      <c r="F34" s="149">
        <f>SUM(F24:F29)</f>
        <v>104.49353716666666</v>
      </c>
      <c r="G34" s="156">
        <v>0.65224898708241075</v>
      </c>
      <c r="H34" s="155">
        <f>SUM(H24:H29)</f>
        <v>25.572610000000019</v>
      </c>
      <c r="I34" s="153">
        <f>SUM(I24:I29)</f>
        <v>216.10061666666664</v>
      </c>
      <c r="J34" s="157">
        <v>1.3489007257097754</v>
      </c>
      <c r="K34" s="149">
        <f>SUM(K24:K29)</f>
        <v>173.18559999999999</v>
      </c>
      <c r="L34" s="156">
        <v>1.0810250589669361</v>
      </c>
      <c r="M34" s="155">
        <f t="shared" ref="M34:Z34" si="21">SUM(M24:M29)</f>
        <v>42.915016666666673</v>
      </c>
      <c r="N34" s="153">
        <f t="shared" si="21"/>
        <v>12419.742499999997</v>
      </c>
      <c r="O34" s="21">
        <f t="shared" si="21"/>
        <v>3954.391666666666</v>
      </c>
      <c r="P34" s="154">
        <f t="shared" si="21"/>
        <v>8465.350833333332</v>
      </c>
      <c r="Q34" s="153">
        <f t="shared" si="21"/>
        <v>8.9741666666666671</v>
      </c>
      <c r="R34" s="21">
        <f t="shared" si="21"/>
        <v>123.28750000000002</v>
      </c>
      <c r="S34" s="154">
        <f t="shared" si="21"/>
        <v>-114.31333333333336</v>
      </c>
      <c r="T34" s="153">
        <f t="shared" si="21"/>
        <v>21832.794999999998</v>
      </c>
      <c r="U34" s="21">
        <f t="shared" si="21"/>
        <v>9511.69</v>
      </c>
      <c r="V34" s="152">
        <f t="shared" si="21"/>
        <v>12321.105</v>
      </c>
      <c r="W34" s="153">
        <f t="shared" si="21"/>
        <v>6728.4400000000005</v>
      </c>
      <c r="X34" s="21">
        <f t="shared" si="21"/>
        <v>4126.1275000000005</v>
      </c>
      <c r="Y34" s="152">
        <f t="shared" si="21"/>
        <v>2602.3124999999995</v>
      </c>
      <c r="Z34" s="25">
        <f t="shared" si="21"/>
        <v>40989.95166666666</v>
      </c>
      <c r="AA34" s="151">
        <v>255.85940661734321</v>
      </c>
      <c r="AB34" s="150">
        <f t="shared" si="7"/>
        <v>3.1731227258908297E-3</v>
      </c>
      <c r="AC34" s="149">
        <f>SUM(AC24:AC29)</f>
        <v>17715.496666666666</v>
      </c>
      <c r="AD34" s="148">
        <v>110.58018581632591</v>
      </c>
      <c r="AE34" s="147">
        <f t="shared" si="8"/>
        <v>5.8984254933862985E-3</v>
      </c>
      <c r="AF34" s="146">
        <f>SUM(AF24:AF29)</f>
        <v>23274.454999999998</v>
      </c>
    </row>
    <row r="35" spans="1:32" ht="15.75" thickBot="1" x14ac:dyDescent="0.25">
      <c r="A35" s="406"/>
      <c r="B35" s="261" t="s">
        <v>8</v>
      </c>
      <c r="C35" s="260">
        <f t="shared" si="0"/>
        <v>0.58909422694094216</v>
      </c>
      <c r="D35" s="255">
        <f>SUM(D21:D23,D30:D32)</f>
        <v>2.9000323333333333</v>
      </c>
      <c r="E35" s="259">
        <v>1.8102010902861745E-2</v>
      </c>
      <c r="F35" s="249">
        <f>SUM(F21:F23,F30:F32)</f>
        <v>0</v>
      </c>
      <c r="G35" s="258">
        <v>0</v>
      </c>
      <c r="H35" s="257">
        <f>SUM(H21:H23,H30:H32)</f>
        <v>2.9000323333333333</v>
      </c>
      <c r="I35" s="255">
        <f>SUM(I21:I23,I30:I32)</f>
        <v>4.9228666666666676</v>
      </c>
      <c r="J35" s="259">
        <v>3.0728549143762884E-2</v>
      </c>
      <c r="K35" s="249">
        <f>SUM(K21:K23,K30:K32)</f>
        <v>0</v>
      </c>
      <c r="L35" s="258">
        <v>0</v>
      </c>
      <c r="M35" s="257">
        <f t="shared" ref="M35:Z35" si="22">SUM(M21:M23,M30:M32)</f>
        <v>4.9228666666666676</v>
      </c>
      <c r="N35" s="255">
        <f t="shared" si="22"/>
        <v>880.27666666666653</v>
      </c>
      <c r="O35" s="254">
        <f t="shared" si="22"/>
        <v>294.19499999999999</v>
      </c>
      <c r="P35" s="256">
        <f t="shared" si="22"/>
        <v>586.08166666666659</v>
      </c>
      <c r="Q35" s="255">
        <f t="shared" si="22"/>
        <v>8.0849999999999991</v>
      </c>
      <c r="R35" s="254">
        <f t="shared" si="22"/>
        <v>0</v>
      </c>
      <c r="S35" s="256">
        <f t="shared" si="22"/>
        <v>8.0849999999999991</v>
      </c>
      <c r="T35" s="255">
        <f t="shared" si="22"/>
        <v>1714.8625000000002</v>
      </c>
      <c r="U35" s="254">
        <f t="shared" si="22"/>
        <v>0</v>
      </c>
      <c r="V35" s="253">
        <f t="shared" si="22"/>
        <v>1714.8625000000002</v>
      </c>
      <c r="W35" s="255">
        <f t="shared" si="22"/>
        <v>102.53916666666672</v>
      </c>
      <c r="X35" s="254">
        <f t="shared" si="22"/>
        <v>0</v>
      </c>
      <c r="Y35" s="253">
        <f t="shared" si="22"/>
        <v>102.53916666666672</v>
      </c>
      <c r="Z35" s="252">
        <f t="shared" si="22"/>
        <v>2705.7633333333333</v>
      </c>
      <c r="AA35" s="251">
        <v>16.889383196726499</v>
      </c>
      <c r="AB35" s="250">
        <f t="shared" si="7"/>
        <v>1.0717982232986624E-3</v>
      </c>
      <c r="AC35" s="249">
        <f>SUM(AC21:AC23,AC30:AC32)</f>
        <v>294.19499999999999</v>
      </c>
      <c r="AD35" s="248">
        <v>1.8363661137114042</v>
      </c>
      <c r="AE35" s="247">
        <f t="shared" si="8"/>
        <v>0</v>
      </c>
      <c r="AF35" s="246">
        <f>SUM(AF21:AF23,AF30:AF32)</f>
        <v>2411.5683333333336</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39.232500000000002</v>
      </c>
      <c r="O36" s="88">
        <v>0</v>
      </c>
      <c r="P36" s="240">
        <f t="shared" ref="P36:P47" si="25">N36-O36</f>
        <v>39.232500000000002</v>
      </c>
      <c r="Q36" s="239">
        <v>0</v>
      </c>
      <c r="R36" s="88">
        <v>0</v>
      </c>
      <c r="S36" s="240">
        <f t="shared" ref="S36:S47" si="26">Q36-R36</f>
        <v>0</v>
      </c>
      <c r="T36" s="239">
        <v>0</v>
      </c>
      <c r="U36" s="88">
        <v>0</v>
      </c>
      <c r="V36" s="238">
        <f t="shared" ref="V36:V47" si="27">T36-U36</f>
        <v>0</v>
      </c>
      <c r="W36" s="239">
        <v>0</v>
      </c>
      <c r="X36" s="88">
        <v>0</v>
      </c>
      <c r="Y36" s="238">
        <f t="shared" ref="Y36:Y47" si="28">W36-X36</f>
        <v>0</v>
      </c>
      <c r="Z36" s="92">
        <v>39.232500000000002</v>
      </c>
      <c r="AA36" s="237">
        <v>0.24488938781252331</v>
      </c>
      <c r="AB36" s="236">
        <f t="shared" si="7"/>
        <v>0</v>
      </c>
      <c r="AC36" s="235">
        <v>0</v>
      </c>
      <c r="AD36" s="234">
        <v>0</v>
      </c>
      <c r="AE36" s="233">
        <f t="shared" si="8"/>
        <v>1</v>
      </c>
      <c r="AF36" s="232">
        <f t="shared" ref="AF36:AF47" si="29">Z36-AC36</f>
        <v>39.232500000000002</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52.727499999999978</v>
      </c>
      <c r="O37" s="66">
        <v>0</v>
      </c>
      <c r="P37" s="211">
        <f t="shared" si="25"/>
        <v>52.727499999999978</v>
      </c>
      <c r="Q37" s="210">
        <v>0</v>
      </c>
      <c r="R37" s="66">
        <v>0</v>
      </c>
      <c r="S37" s="211">
        <f t="shared" si="26"/>
        <v>0</v>
      </c>
      <c r="T37" s="210">
        <v>499.82999999999993</v>
      </c>
      <c r="U37" s="66">
        <v>0</v>
      </c>
      <c r="V37" s="209">
        <f t="shared" si="27"/>
        <v>499.82999999999993</v>
      </c>
      <c r="W37" s="210">
        <v>0</v>
      </c>
      <c r="X37" s="66">
        <v>0</v>
      </c>
      <c r="Y37" s="209">
        <f t="shared" si="28"/>
        <v>0</v>
      </c>
      <c r="Z37" s="70">
        <v>552.55749999999989</v>
      </c>
      <c r="AA37" s="208">
        <v>3.4490656447133961</v>
      </c>
      <c r="AB37" s="207">
        <f t="shared" si="7"/>
        <v>0</v>
      </c>
      <c r="AC37" s="206">
        <v>0</v>
      </c>
      <c r="AD37" s="205">
        <v>0</v>
      </c>
      <c r="AE37" s="204">
        <f t="shared" si="8"/>
        <v>1</v>
      </c>
      <c r="AF37" s="203">
        <f t="shared" si="29"/>
        <v>552.55749999999989</v>
      </c>
    </row>
    <row r="38" spans="1:32" ht="15" x14ac:dyDescent="0.2">
      <c r="A38" s="405"/>
      <c r="B38" s="231" t="s">
        <v>20</v>
      </c>
      <c r="C38" s="230">
        <f t="shared" si="0"/>
        <v>0.52</v>
      </c>
      <c r="D38" s="225">
        <v>0.400036</v>
      </c>
      <c r="E38" s="229">
        <v>2.4970259642635713E-3</v>
      </c>
      <c r="F38" s="221">
        <v>0</v>
      </c>
      <c r="G38" s="228">
        <v>0</v>
      </c>
      <c r="H38" s="227">
        <f t="shared" si="23"/>
        <v>0.400036</v>
      </c>
      <c r="I38" s="225">
        <v>0.76929999999999998</v>
      </c>
      <c r="J38" s="229">
        <v>4.8019730081991759E-3</v>
      </c>
      <c r="K38" s="221">
        <v>0</v>
      </c>
      <c r="L38" s="228">
        <v>0</v>
      </c>
      <c r="M38" s="227">
        <f t="shared" si="24"/>
        <v>0.76929999999999998</v>
      </c>
      <c r="N38" s="225">
        <v>6.9350000000000787</v>
      </c>
      <c r="O38" s="77">
        <v>0</v>
      </c>
      <c r="P38" s="226">
        <f t="shared" si="25"/>
        <v>6.9350000000000787</v>
      </c>
      <c r="Q38" s="225">
        <v>0</v>
      </c>
      <c r="R38" s="77">
        <v>0</v>
      </c>
      <c r="S38" s="226">
        <f t="shared" si="26"/>
        <v>0</v>
      </c>
      <c r="T38" s="225">
        <v>553.92250000000001</v>
      </c>
      <c r="U38" s="77">
        <v>0</v>
      </c>
      <c r="V38" s="224">
        <f t="shared" si="27"/>
        <v>553.92250000000001</v>
      </c>
      <c r="W38" s="225">
        <v>194.82499999999993</v>
      </c>
      <c r="X38" s="77">
        <v>0</v>
      </c>
      <c r="Y38" s="224">
        <f t="shared" si="28"/>
        <v>194.82499999999993</v>
      </c>
      <c r="Z38" s="81">
        <v>755.6825</v>
      </c>
      <c r="AA38" s="223">
        <v>4.7169725305712644</v>
      </c>
      <c r="AB38" s="222">
        <f t="shared" si="7"/>
        <v>5.2937046974092957E-4</v>
      </c>
      <c r="AC38" s="221">
        <v>0</v>
      </c>
      <c r="AD38" s="220">
        <v>0</v>
      </c>
      <c r="AE38" s="219">
        <f t="shared" si="8"/>
        <v>1</v>
      </c>
      <c r="AF38" s="218">
        <f t="shared" si="29"/>
        <v>755.6825</v>
      </c>
    </row>
    <row r="39" spans="1:32" ht="15" x14ac:dyDescent="0.2">
      <c r="A39" s="405"/>
      <c r="B39" s="201" t="s">
        <v>19</v>
      </c>
      <c r="C39" s="200">
        <f t="shared" si="0"/>
        <v>0.52</v>
      </c>
      <c r="D39" s="195">
        <v>3.3340580000000002</v>
      </c>
      <c r="E39" s="199">
        <v>2.0811200472859129E-2</v>
      </c>
      <c r="F39" s="191">
        <v>1.9696040000000001</v>
      </c>
      <c r="G39" s="198">
        <v>1.229427435214887E-2</v>
      </c>
      <c r="H39" s="197">
        <f t="shared" si="23"/>
        <v>1.3644540000000001</v>
      </c>
      <c r="I39" s="195">
        <v>6.4116499999999998</v>
      </c>
      <c r="J39" s="199">
        <v>4.0021539370882937E-2</v>
      </c>
      <c r="K39" s="191">
        <v>3.7877000000000001</v>
      </c>
      <c r="L39" s="198">
        <v>2.3642835292593981E-2</v>
      </c>
      <c r="M39" s="197">
        <f t="shared" si="24"/>
        <v>2.6239499999999998</v>
      </c>
      <c r="N39" s="195">
        <v>377.0175000000001</v>
      </c>
      <c r="O39" s="54">
        <v>110.035</v>
      </c>
      <c r="P39" s="196">
        <f t="shared" si="25"/>
        <v>266.98250000000007</v>
      </c>
      <c r="Q39" s="195">
        <v>0</v>
      </c>
      <c r="R39" s="54">
        <v>2.6074999999999999</v>
      </c>
      <c r="S39" s="196">
        <f t="shared" si="26"/>
        <v>-2.6074999999999999</v>
      </c>
      <c r="T39" s="195">
        <v>305.77249999999998</v>
      </c>
      <c r="U39" s="54">
        <v>69.55</v>
      </c>
      <c r="V39" s="194">
        <f t="shared" si="27"/>
        <v>236.22249999999997</v>
      </c>
      <c r="W39" s="195">
        <v>662.19500000000005</v>
      </c>
      <c r="X39" s="54">
        <v>0</v>
      </c>
      <c r="Y39" s="194">
        <f t="shared" si="28"/>
        <v>662.19500000000005</v>
      </c>
      <c r="Z39" s="58">
        <v>1344.9850000000001</v>
      </c>
      <c r="AA39" s="193">
        <v>8.3954005803103726</v>
      </c>
      <c r="AB39" s="192">
        <f t="shared" si="7"/>
        <v>2.4788811771134993E-3</v>
      </c>
      <c r="AC39" s="191">
        <v>182.1925</v>
      </c>
      <c r="AD39" s="190">
        <v>1.1372461570467378</v>
      </c>
      <c r="AE39" s="189">
        <f t="shared" si="8"/>
        <v>1.0810565747766785E-2</v>
      </c>
      <c r="AF39" s="188">
        <f t="shared" si="29"/>
        <v>1162.7925</v>
      </c>
    </row>
    <row r="40" spans="1:32" ht="15" x14ac:dyDescent="0.2">
      <c r="A40" s="405"/>
      <c r="B40" s="217" t="s">
        <v>18</v>
      </c>
      <c r="C40" s="215">
        <f t="shared" si="0"/>
        <v>0.53999999999999992</v>
      </c>
      <c r="D40" s="210">
        <v>16.23321</v>
      </c>
      <c r="E40" s="214">
        <v>0.10132774763607037</v>
      </c>
      <c r="F40" s="206">
        <v>8.9871390000000027</v>
      </c>
      <c r="G40" s="213">
        <v>5.6097749855756218E-2</v>
      </c>
      <c r="H40" s="212">
        <f t="shared" si="23"/>
        <v>7.246070999999997</v>
      </c>
      <c r="I40" s="210">
        <v>30.061500000000002</v>
      </c>
      <c r="J40" s="214">
        <v>0.18764397710383404</v>
      </c>
      <c r="K40" s="206">
        <v>16.642850000000003</v>
      </c>
      <c r="L40" s="213">
        <v>0.10388472195510409</v>
      </c>
      <c r="M40" s="212">
        <f t="shared" si="24"/>
        <v>13.41865</v>
      </c>
      <c r="N40" s="210">
        <v>1038.0274999999999</v>
      </c>
      <c r="O40" s="66">
        <v>705.49249999999995</v>
      </c>
      <c r="P40" s="211">
        <f t="shared" si="25"/>
        <v>332.53499999999997</v>
      </c>
      <c r="Q40" s="210">
        <v>0</v>
      </c>
      <c r="R40" s="66">
        <v>0</v>
      </c>
      <c r="S40" s="211">
        <f t="shared" si="26"/>
        <v>0</v>
      </c>
      <c r="T40" s="210">
        <v>1169.1750000000002</v>
      </c>
      <c r="U40" s="66">
        <v>801.51250000000005</v>
      </c>
      <c r="V40" s="209">
        <f t="shared" si="27"/>
        <v>367.66250000000014</v>
      </c>
      <c r="W40" s="210">
        <v>0</v>
      </c>
      <c r="X40" s="66">
        <v>15.460000000000036</v>
      </c>
      <c r="Y40" s="209">
        <f t="shared" si="28"/>
        <v>-15.460000000000036</v>
      </c>
      <c r="Z40" s="70">
        <v>2207.2025000000003</v>
      </c>
      <c r="AA40" s="208">
        <v>13.777364914376372</v>
      </c>
      <c r="AB40" s="207">
        <f t="shared" si="7"/>
        <v>7.3546536849246943E-3</v>
      </c>
      <c r="AC40" s="206">
        <v>1522.4650000000001</v>
      </c>
      <c r="AD40" s="205">
        <v>9.5032313102249635</v>
      </c>
      <c r="AE40" s="204">
        <f t="shared" si="8"/>
        <v>5.9030184601944887E-3</v>
      </c>
      <c r="AF40" s="203">
        <f t="shared" si="29"/>
        <v>684.73750000000018</v>
      </c>
    </row>
    <row r="41" spans="1:32" ht="15" x14ac:dyDescent="0.2">
      <c r="A41" s="405"/>
      <c r="B41" s="217" t="s">
        <v>17</v>
      </c>
      <c r="C41" s="215">
        <f t="shared" si="0"/>
        <v>0.59</v>
      </c>
      <c r="D41" s="210">
        <v>33.266736999999999</v>
      </c>
      <c r="E41" s="214">
        <v>0.20765107649143486</v>
      </c>
      <c r="F41" s="206">
        <v>19.265623999999999</v>
      </c>
      <c r="G41" s="213">
        <v>0.12025608549807154</v>
      </c>
      <c r="H41" s="212">
        <f t="shared" si="23"/>
        <v>14.001113</v>
      </c>
      <c r="I41" s="210">
        <v>56.384300000000003</v>
      </c>
      <c r="J41" s="214">
        <v>0.35195097710412687</v>
      </c>
      <c r="K41" s="206">
        <v>32.653599999999997</v>
      </c>
      <c r="L41" s="213">
        <v>0.20382387372554497</v>
      </c>
      <c r="M41" s="212">
        <f t="shared" si="24"/>
        <v>23.730700000000006</v>
      </c>
      <c r="N41" s="210">
        <v>2134.1450000000004</v>
      </c>
      <c r="O41" s="66">
        <v>201.49250000000006</v>
      </c>
      <c r="P41" s="211">
        <f t="shared" si="25"/>
        <v>1932.6525000000004</v>
      </c>
      <c r="Q41" s="210">
        <v>0</v>
      </c>
      <c r="R41" s="66">
        <v>0</v>
      </c>
      <c r="S41" s="211">
        <f t="shared" si="26"/>
        <v>0</v>
      </c>
      <c r="T41" s="210">
        <v>3206.7424999999998</v>
      </c>
      <c r="U41" s="66">
        <v>929.28750000000002</v>
      </c>
      <c r="V41" s="209">
        <f t="shared" si="27"/>
        <v>2277.4549999999999</v>
      </c>
      <c r="W41" s="210">
        <v>0</v>
      </c>
      <c r="X41" s="66">
        <v>0</v>
      </c>
      <c r="Y41" s="209">
        <f t="shared" si="28"/>
        <v>0</v>
      </c>
      <c r="Z41" s="70">
        <v>5340.8875000000007</v>
      </c>
      <c r="AA41" s="208">
        <v>33.337836493992434</v>
      </c>
      <c r="AB41" s="207">
        <f t="shared" si="7"/>
        <v>6.228690830877826E-3</v>
      </c>
      <c r="AC41" s="206">
        <v>1130.7800000000002</v>
      </c>
      <c r="AD41" s="205">
        <v>7.0583323104151399</v>
      </c>
      <c r="AE41" s="204">
        <f t="shared" si="8"/>
        <v>1.7037464405100899E-2</v>
      </c>
      <c r="AF41" s="203">
        <f t="shared" si="29"/>
        <v>4210.1075000000001</v>
      </c>
    </row>
    <row r="42" spans="1:32" ht="15" x14ac:dyDescent="0.2">
      <c r="A42" s="405"/>
      <c r="B42" s="217" t="s">
        <v>16</v>
      </c>
      <c r="C42" s="215">
        <f t="shared" si="0"/>
        <v>0.59000000000000008</v>
      </c>
      <c r="D42" s="210">
        <v>48.999559000000005</v>
      </c>
      <c r="E42" s="214">
        <v>0.30585540066510208</v>
      </c>
      <c r="F42" s="206">
        <v>35.787689</v>
      </c>
      <c r="G42" s="213">
        <v>0.22338686710393574</v>
      </c>
      <c r="H42" s="212">
        <f t="shared" si="23"/>
        <v>13.211870000000005</v>
      </c>
      <c r="I42" s="210">
        <v>83.0501</v>
      </c>
      <c r="J42" s="214">
        <v>0.51839898417813901</v>
      </c>
      <c r="K42" s="206">
        <v>60.657100000000007</v>
      </c>
      <c r="L42" s="213">
        <v>0.37862180865073858</v>
      </c>
      <c r="M42" s="212">
        <f t="shared" si="24"/>
        <v>22.392999999999994</v>
      </c>
      <c r="N42" s="210">
        <v>1985.537499999999</v>
      </c>
      <c r="O42" s="66">
        <v>309.19000000000005</v>
      </c>
      <c r="P42" s="211">
        <f t="shared" si="25"/>
        <v>1676.3474999999989</v>
      </c>
      <c r="Q42" s="210">
        <v>0</v>
      </c>
      <c r="R42" s="66">
        <v>10.059999999999999</v>
      </c>
      <c r="S42" s="211">
        <f t="shared" si="26"/>
        <v>-10.059999999999999</v>
      </c>
      <c r="T42" s="210">
        <v>4427.1099999999997</v>
      </c>
      <c r="U42" s="66">
        <v>1799.7325000000001</v>
      </c>
      <c r="V42" s="209">
        <f t="shared" si="27"/>
        <v>2627.3774999999996</v>
      </c>
      <c r="W42" s="210">
        <v>3789.25</v>
      </c>
      <c r="X42" s="66">
        <v>1465.4575</v>
      </c>
      <c r="Y42" s="209">
        <f t="shared" si="28"/>
        <v>2323.7925</v>
      </c>
      <c r="Z42" s="70">
        <v>10201.897499999999</v>
      </c>
      <c r="AA42" s="208">
        <v>63.68027613078727</v>
      </c>
      <c r="AB42" s="207">
        <f t="shared" si="7"/>
        <v>4.8029848368894125E-3</v>
      </c>
      <c r="AC42" s="206">
        <v>3584.44</v>
      </c>
      <c r="AD42" s="205">
        <v>22.374085734399653</v>
      </c>
      <c r="AE42" s="204">
        <f t="shared" si="8"/>
        <v>9.9841785606677759E-3</v>
      </c>
      <c r="AF42" s="203">
        <f t="shared" si="29"/>
        <v>6617.4574999999986</v>
      </c>
    </row>
    <row r="43" spans="1:32" ht="15" x14ac:dyDescent="0.2">
      <c r="A43" s="405"/>
      <c r="B43" s="217" t="s">
        <v>15</v>
      </c>
      <c r="C43" s="215">
        <f t="shared" si="0"/>
        <v>0.64</v>
      </c>
      <c r="D43" s="210">
        <v>38.43168</v>
      </c>
      <c r="E43" s="214">
        <v>0.23989066686565463</v>
      </c>
      <c r="F43" s="206">
        <v>32.164383999999998</v>
      </c>
      <c r="G43" s="213">
        <v>0.200770185917508</v>
      </c>
      <c r="H43" s="212">
        <f t="shared" si="23"/>
        <v>6.2672960000000018</v>
      </c>
      <c r="I43" s="210">
        <v>60.049500000000002</v>
      </c>
      <c r="J43" s="214">
        <v>0.37482916697758539</v>
      </c>
      <c r="K43" s="206">
        <v>50.256849999999993</v>
      </c>
      <c r="L43" s="213">
        <v>0.31370341549610625</v>
      </c>
      <c r="M43" s="212">
        <f t="shared" si="24"/>
        <v>9.792650000000009</v>
      </c>
      <c r="N43" s="210">
        <v>1405.5124999999998</v>
      </c>
      <c r="O43" s="66">
        <v>621.02000000000044</v>
      </c>
      <c r="P43" s="211">
        <f t="shared" si="25"/>
        <v>784.49249999999938</v>
      </c>
      <c r="Q43" s="210">
        <v>0</v>
      </c>
      <c r="R43" s="66">
        <v>3.4974999999999996</v>
      </c>
      <c r="S43" s="211">
        <f t="shared" si="26"/>
        <v>-3.4974999999999996</v>
      </c>
      <c r="T43" s="210">
        <v>2378.09</v>
      </c>
      <c r="U43" s="66">
        <v>661.11249999999995</v>
      </c>
      <c r="V43" s="209">
        <f t="shared" si="27"/>
        <v>1716.9775000000002</v>
      </c>
      <c r="W43" s="210">
        <v>3123.585</v>
      </c>
      <c r="X43" s="66">
        <v>2380.8824999999997</v>
      </c>
      <c r="Y43" s="209">
        <f t="shared" si="28"/>
        <v>742.70250000000033</v>
      </c>
      <c r="Z43" s="70">
        <v>6907.1875</v>
      </c>
      <c r="AA43" s="208">
        <v>43.114685997102228</v>
      </c>
      <c r="AB43" s="207">
        <f t="shared" si="7"/>
        <v>5.5640128489345339E-3</v>
      </c>
      <c r="AC43" s="206">
        <v>3666.5124999999998</v>
      </c>
      <c r="AD43" s="205">
        <v>22.886382537090313</v>
      </c>
      <c r="AE43" s="204">
        <f t="shared" si="8"/>
        <v>8.7724735699114629E-3</v>
      </c>
      <c r="AF43" s="203">
        <f t="shared" si="29"/>
        <v>3240.6750000000002</v>
      </c>
    </row>
    <row r="44" spans="1:32" ht="15" x14ac:dyDescent="0.2">
      <c r="A44" s="405"/>
      <c r="B44" s="216" t="s">
        <v>14</v>
      </c>
      <c r="C44" s="215">
        <f t="shared" si="0"/>
        <v>0.64</v>
      </c>
      <c r="D44" s="210">
        <v>19.366368000000001</v>
      </c>
      <c r="E44" s="214">
        <v>0.12088492968003674</v>
      </c>
      <c r="F44" s="206">
        <v>13.003423999999999</v>
      </c>
      <c r="G44" s="213">
        <v>8.1167413436059765E-2</v>
      </c>
      <c r="H44" s="212">
        <f t="shared" si="23"/>
        <v>6.3629440000000024</v>
      </c>
      <c r="I44" s="210">
        <v>30.259950000000003</v>
      </c>
      <c r="J44" s="214">
        <v>0.18888270262505741</v>
      </c>
      <c r="K44" s="206">
        <v>20.31785</v>
      </c>
      <c r="L44" s="213">
        <v>0.12682408349384339</v>
      </c>
      <c r="M44" s="212">
        <f t="shared" si="24"/>
        <v>9.9421000000000035</v>
      </c>
      <c r="N44" s="210">
        <v>269.14999999999998</v>
      </c>
      <c r="O44" s="66">
        <v>78.442500000000109</v>
      </c>
      <c r="P44" s="211">
        <f t="shared" si="25"/>
        <v>190.70749999999987</v>
      </c>
      <c r="Q44" s="210">
        <v>0</v>
      </c>
      <c r="R44" s="66">
        <v>0</v>
      </c>
      <c r="S44" s="211">
        <f t="shared" si="26"/>
        <v>0</v>
      </c>
      <c r="T44" s="210">
        <v>1812.7850000000001</v>
      </c>
      <c r="U44" s="66">
        <v>526.57249999999999</v>
      </c>
      <c r="V44" s="209">
        <f t="shared" si="27"/>
        <v>1286.2125000000001</v>
      </c>
      <c r="W44" s="210">
        <v>592.75</v>
      </c>
      <c r="X44" s="66">
        <v>1035.6324999999999</v>
      </c>
      <c r="Y44" s="209">
        <f t="shared" si="28"/>
        <v>-442.88249999999994</v>
      </c>
      <c r="Z44" s="70">
        <v>2674.6849999999999</v>
      </c>
      <c r="AA44" s="208">
        <v>16.695392142772928</v>
      </c>
      <c r="AB44" s="207">
        <f t="shared" si="7"/>
        <v>7.2406163716475028E-3</v>
      </c>
      <c r="AC44" s="206">
        <v>1640.6475</v>
      </c>
      <c r="AD44" s="205">
        <v>10.240926846293551</v>
      </c>
      <c r="AE44" s="204">
        <f t="shared" si="8"/>
        <v>7.9257878368144269E-3</v>
      </c>
      <c r="AF44" s="203">
        <f t="shared" si="29"/>
        <v>1034.0374999999999</v>
      </c>
    </row>
    <row r="45" spans="1:32" ht="15" x14ac:dyDescent="0.2">
      <c r="A45" s="405"/>
      <c r="B45" s="202" t="s">
        <v>13</v>
      </c>
      <c r="C45" s="158">
        <f t="shared" si="0"/>
        <v>0.59</v>
      </c>
      <c r="D45" s="153">
        <v>6.332735500000001</v>
      </c>
      <c r="E45" s="157">
        <v>3.9528954814850796E-2</v>
      </c>
      <c r="F45" s="149">
        <v>0</v>
      </c>
      <c r="G45" s="156">
        <v>0</v>
      </c>
      <c r="H45" s="155">
        <f t="shared" si="23"/>
        <v>6.332735500000001</v>
      </c>
      <c r="I45" s="153">
        <v>10.733450000000001</v>
      </c>
      <c r="J45" s="157">
        <v>6.6998228499747112E-2</v>
      </c>
      <c r="K45" s="149">
        <v>0</v>
      </c>
      <c r="L45" s="156">
        <v>0</v>
      </c>
      <c r="M45" s="155">
        <f t="shared" si="24"/>
        <v>10.733450000000001</v>
      </c>
      <c r="N45" s="153">
        <v>103.43250000000003</v>
      </c>
      <c r="O45" s="21">
        <v>161.37500000000011</v>
      </c>
      <c r="P45" s="154">
        <f t="shared" si="25"/>
        <v>-57.942500000000081</v>
      </c>
      <c r="Q45" s="153">
        <v>0</v>
      </c>
      <c r="R45" s="21">
        <v>24.020000000000039</v>
      </c>
      <c r="S45" s="154">
        <f t="shared" si="26"/>
        <v>-24.020000000000039</v>
      </c>
      <c r="T45" s="153">
        <v>154.98750000000001</v>
      </c>
      <c r="U45" s="21">
        <v>1652.7199999999998</v>
      </c>
      <c r="V45" s="152">
        <f t="shared" si="27"/>
        <v>-1497.7324999999998</v>
      </c>
      <c r="W45" s="153">
        <v>0</v>
      </c>
      <c r="X45" s="21">
        <v>103.73750000000001</v>
      </c>
      <c r="Y45" s="152">
        <f t="shared" si="28"/>
        <v>-103.73750000000001</v>
      </c>
      <c r="Z45" s="25">
        <v>258.42000000000007</v>
      </c>
      <c r="AA45" s="151">
        <v>1.6130584489520752</v>
      </c>
      <c r="AB45" s="150">
        <f t="shared" si="7"/>
        <v>2.4505593607305934E-2</v>
      </c>
      <c r="AC45" s="149">
        <v>1941.8525</v>
      </c>
      <c r="AD45" s="148">
        <v>12.121049402014904</v>
      </c>
      <c r="AE45" s="147">
        <f t="shared" si="8"/>
        <v>0</v>
      </c>
      <c r="AF45" s="146">
        <f t="shared" si="29"/>
        <v>-1683.4324999999999</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74.232500000000016</v>
      </c>
      <c r="O46" s="54">
        <v>0</v>
      </c>
      <c r="P46" s="196">
        <f t="shared" si="25"/>
        <v>74.232500000000016</v>
      </c>
      <c r="Q46" s="195">
        <v>3.7350000000000003</v>
      </c>
      <c r="R46" s="54">
        <v>0</v>
      </c>
      <c r="S46" s="196">
        <f t="shared" si="26"/>
        <v>3.7350000000000003</v>
      </c>
      <c r="T46" s="195">
        <v>125.8775</v>
      </c>
      <c r="U46" s="54">
        <v>0</v>
      </c>
      <c r="V46" s="194">
        <f t="shared" si="27"/>
        <v>125.8775</v>
      </c>
      <c r="W46" s="195">
        <v>0</v>
      </c>
      <c r="X46" s="54">
        <v>0</v>
      </c>
      <c r="Y46" s="194">
        <f t="shared" si="28"/>
        <v>0</v>
      </c>
      <c r="Z46" s="58">
        <v>203.84500000000003</v>
      </c>
      <c r="AA46" s="193">
        <v>1.2724011281117393</v>
      </c>
      <c r="AB46" s="192">
        <f t="shared" si="7"/>
        <v>0</v>
      </c>
      <c r="AC46" s="191">
        <v>0</v>
      </c>
      <c r="AD46" s="190">
        <v>0</v>
      </c>
      <c r="AE46" s="189">
        <f t="shared" si="8"/>
        <v>1</v>
      </c>
      <c r="AF46" s="188">
        <f t="shared" si="29"/>
        <v>203.84500000000003</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30.5</v>
      </c>
      <c r="O47" s="43">
        <v>0</v>
      </c>
      <c r="P47" s="182">
        <f t="shared" si="25"/>
        <v>30.5</v>
      </c>
      <c r="Q47" s="181">
        <v>0</v>
      </c>
      <c r="R47" s="43">
        <v>0</v>
      </c>
      <c r="S47" s="182">
        <f t="shared" si="26"/>
        <v>0</v>
      </c>
      <c r="T47" s="181">
        <v>0</v>
      </c>
      <c r="U47" s="43">
        <v>0</v>
      </c>
      <c r="V47" s="180">
        <f t="shared" si="27"/>
        <v>0</v>
      </c>
      <c r="W47" s="181">
        <v>0</v>
      </c>
      <c r="X47" s="43">
        <v>0</v>
      </c>
      <c r="Y47" s="180">
        <f t="shared" si="28"/>
        <v>0</v>
      </c>
      <c r="Z47" s="47">
        <v>30.5</v>
      </c>
      <c r="AA47" s="179">
        <v>0.19038109547650445</v>
      </c>
      <c r="AB47" s="178">
        <f t="shared" si="7"/>
        <v>0</v>
      </c>
      <c r="AC47" s="177">
        <v>0</v>
      </c>
      <c r="AD47" s="176">
        <v>0</v>
      </c>
      <c r="AE47" s="175">
        <f t="shared" si="8"/>
        <v>1</v>
      </c>
      <c r="AF47" s="174">
        <f t="shared" si="29"/>
        <v>30.5</v>
      </c>
    </row>
    <row r="48" spans="1:32" ht="15" x14ac:dyDescent="0.2">
      <c r="A48" s="405"/>
      <c r="B48" s="173" t="s">
        <v>10</v>
      </c>
      <c r="C48" s="172">
        <f t="shared" si="0"/>
        <v>0.59903691941246517</v>
      </c>
      <c r="D48" s="167">
        <f>SUM(D36:D47)</f>
        <v>166.3643835</v>
      </c>
      <c r="E48" s="171">
        <v>1.0384470025902721</v>
      </c>
      <c r="F48" s="163">
        <f>SUM(F36:F47)</f>
        <v>111.177864</v>
      </c>
      <c r="G48" s="170">
        <v>0.69397257616348007</v>
      </c>
      <c r="H48" s="169">
        <f>SUM(H36:H47)</f>
        <v>55.186519500000003</v>
      </c>
      <c r="I48" s="167">
        <f>SUM(I36:I47)</f>
        <v>277.71975000000003</v>
      </c>
      <c r="J48" s="171">
        <v>1.7335275488675721</v>
      </c>
      <c r="K48" s="163">
        <f>SUM(K36:K47)</f>
        <v>184.31594999999999</v>
      </c>
      <c r="L48" s="170">
        <v>1.1505007386139312</v>
      </c>
      <c r="M48" s="169">
        <f t="shared" ref="M48:Z48" si="30">SUM(M36:M47)</f>
        <v>93.403800000000018</v>
      </c>
      <c r="N48" s="167">
        <f t="shared" si="30"/>
        <v>7516.4499999999989</v>
      </c>
      <c r="O48" s="32">
        <f t="shared" si="30"/>
        <v>2187.0475000000006</v>
      </c>
      <c r="P48" s="168">
        <f t="shared" si="30"/>
        <v>5329.4024999999983</v>
      </c>
      <c r="Q48" s="167">
        <f t="shared" si="30"/>
        <v>3.7350000000000003</v>
      </c>
      <c r="R48" s="32">
        <f t="shared" si="30"/>
        <v>40.185000000000038</v>
      </c>
      <c r="S48" s="168">
        <f t="shared" si="30"/>
        <v>-36.450000000000038</v>
      </c>
      <c r="T48" s="167">
        <f t="shared" si="30"/>
        <v>14634.2925</v>
      </c>
      <c r="U48" s="32">
        <f t="shared" si="30"/>
        <v>6440.4874999999993</v>
      </c>
      <c r="V48" s="166">
        <f t="shared" si="30"/>
        <v>8193.8050000000003</v>
      </c>
      <c r="W48" s="167">
        <f t="shared" si="30"/>
        <v>8362.6049999999996</v>
      </c>
      <c r="X48" s="32">
        <f t="shared" si="30"/>
        <v>5001.17</v>
      </c>
      <c r="Y48" s="166">
        <f t="shared" si="30"/>
        <v>3361.4350000000004</v>
      </c>
      <c r="Z48" s="36">
        <f t="shared" si="30"/>
        <v>30517.082500000004</v>
      </c>
      <c r="AA48" s="165">
        <v>190.48772449497912</v>
      </c>
      <c r="AB48" s="164">
        <f t="shared" si="7"/>
        <v>5.4515166546474413E-3</v>
      </c>
      <c r="AC48" s="163">
        <f>SUM(AC36:AC47)</f>
        <v>13668.89</v>
      </c>
      <c r="AD48" s="162">
        <v>85.321254297485254</v>
      </c>
      <c r="AE48" s="161">
        <f t="shared" si="8"/>
        <v>8.1336424537764226E-3</v>
      </c>
      <c r="AF48" s="160">
        <f>SUM(AF36:AF47)</f>
        <v>16848.192500000001</v>
      </c>
    </row>
    <row r="49" spans="1:32" ht="15" x14ac:dyDescent="0.2">
      <c r="A49" s="405"/>
      <c r="B49" s="159" t="s">
        <v>9</v>
      </c>
      <c r="C49" s="158">
        <f t="shared" si="0"/>
        <v>0.5996296705319345</v>
      </c>
      <c r="D49" s="153">
        <f>SUM(D39:D44)</f>
        <v>159.63161199999999</v>
      </c>
      <c r="E49" s="157">
        <v>0.99642102181115766</v>
      </c>
      <c r="F49" s="149">
        <f>SUM(F39:F44)</f>
        <v>111.177864</v>
      </c>
      <c r="G49" s="156">
        <v>0.69397257616348007</v>
      </c>
      <c r="H49" s="155">
        <f>SUM(H39:H44)</f>
        <v>48.453748000000004</v>
      </c>
      <c r="I49" s="153">
        <f>SUM(I39:I44)</f>
        <v>266.21699999999998</v>
      </c>
      <c r="J49" s="157">
        <v>1.6617273473596255</v>
      </c>
      <c r="K49" s="149">
        <f>SUM(K39:K44)</f>
        <v>184.31594999999999</v>
      </c>
      <c r="L49" s="156">
        <v>1.1505007386139312</v>
      </c>
      <c r="M49" s="155">
        <f t="shared" ref="M49:Z49" si="31">SUM(M39:M44)</f>
        <v>81.901050000000026</v>
      </c>
      <c r="N49" s="153">
        <f t="shared" si="31"/>
        <v>7209.3899999999985</v>
      </c>
      <c r="O49" s="21">
        <f t="shared" si="31"/>
        <v>2025.6725000000006</v>
      </c>
      <c r="P49" s="154">
        <f t="shared" si="31"/>
        <v>5183.7174999999988</v>
      </c>
      <c r="Q49" s="153">
        <f t="shared" si="31"/>
        <v>0</v>
      </c>
      <c r="R49" s="21">
        <f t="shared" si="31"/>
        <v>16.164999999999999</v>
      </c>
      <c r="S49" s="154">
        <f t="shared" si="31"/>
        <v>-16.164999999999999</v>
      </c>
      <c r="T49" s="153">
        <f t="shared" si="31"/>
        <v>13299.674999999999</v>
      </c>
      <c r="U49" s="21">
        <f t="shared" si="31"/>
        <v>4787.7674999999999</v>
      </c>
      <c r="V49" s="152">
        <f t="shared" si="31"/>
        <v>8511.9074999999993</v>
      </c>
      <c r="W49" s="153">
        <f t="shared" si="31"/>
        <v>8167.78</v>
      </c>
      <c r="X49" s="21">
        <f t="shared" si="31"/>
        <v>4897.4324999999999</v>
      </c>
      <c r="Y49" s="152">
        <f t="shared" si="31"/>
        <v>3270.3475000000008</v>
      </c>
      <c r="Z49" s="25">
        <f t="shared" si="31"/>
        <v>28676.845000000001</v>
      </c>
      <c r="AA49" s="151">
        <v>179.00095625934162</v>
      </c>
      <c r="AB49" s="150">
        <f t="shared" si="7"/>
        <v>5.5665681493204701E-3</v>
      </c>
      <c r="AC49" s="149">
        <f>SUM(AC39:AC44)</f>
        <v>11727.037499999999</v>
      </c>
      <c r="AD49" s="148">
        <v>73.20020489547035</v>
      </c>
      <c r="AE49" s="147">
        <f t="shared" si="8"/>
        <v>9.4804731373972339E-3</v>
      </c>
      <c r="AF49" s="146">
        <f>SUM(AF39:AF44)</f>
        <v>16949.807499999999</v>
      </c>
    </row>
    <row r="50" spans="1:32" ht="15.75" thickBot="1" x14ac:dyDescent="0.25">
      <c r="A50" s="422"/>
      <c r="B50" s="145" t="s">
        <v>8</v>
      </c>
      <c r="C50" s="144">
        <f t="shared" si="0"/>
        <v>0.58531842385516508</v>
      </c>
      <c r="D50" s="139">
        <f>SUM(D36:D38,D45:D47)</f>
        <v>6.732771500000001</v>
      </c>
      <c r="E50" s="143">
        <v>4.2025980779114368E-2</v>
      </c>
      <c r="F50" s="135">
        <f>SUM(F36:F38,F45:F47)</f>
        <v>0</v>
      </c>
      <c r="G50" s="142">
        <v>0</v>
      </c>
      <c r="H50" s="141">
        <f>SUM(H36:H38,H45:H47)</f>
        <v>6.732771500000001</v>
      </c>
      <c r="I50" s="139">
        <f>SUM(I36:I38,I45:I47)</f>
        <v>11.502750000000001</v>
      </c>
      <c r="J50" s="143">
        <v>7.1800201507946276E-2</v>
      </c>
      <c r="K50" s="135">
        <f>SUM(K36:K38,K45:K47)</f>
        <v>0</v>
      </c>
      <c r="L50" s="142">
        <v>0</v>
      </c>
      <c r="M50" s="141">
        <f t="shared" ref="M50:Z50" si="32">SUM(M36:M38,M45:M47)</f>
        <v>11.502750000000001</v>
      </c>
      <c r="N50" s="139">
        <f t="shared" si="32"/>
        <v>307.06000000000012</v>
      </c>
      <c r="O50" s="10">
        <f t="shared" si="32"/>
        <v>161.37500000000011</v>
      </c>
      <c r="P50" s="140">
        <f t="shared" si="32"/>
        <v>145.685</v>
      </c>
      <c r="Q50" s="139">
        <f t="shared" si="32"/>
        <v>3.7350000000000003</v>
      </c>
      <c r="R50" s="10">
        <f t="shared" si="32"/>
        <v>24.020000000000039</v>
      </c>
      <c r="S50" s="140">
        <f t="shared" si="32"/>
        <v>-20.285000000000039</v>
      </c>
      <c r="T50" s="139">
        <f t="shared" si="32"/>
        <v>1334.6175000000001</v>
      </c>
      <c r="U50" s="10">
        <f t="shared" si="32"/>
        <v>1652.7199999999998</v>
      </c>
      <c r="V50" s="138">
        <f t="shared" si="32"/>
        <v>-318.10249999999979</v>
      </c>
      <c r="W50" s="139">
        <f t="shared" si="32"/>
        <v>194.82499999999993</v>
      </c>
      <c r="X50" s="10">
        <f t="shared" si="32"/>
        <v>103.73750000000001</v>
      </c>
      <c r="Y50" s="138">
        <f t="shared" si="32"/>
        <v>91.08749999999992</v>
      </c>
      <c r="Z50" s="14">
        <f t="shared" si="32"/>
        <v>1840.2375</v>
      </c>
      <c r="AA50" s="137">
        <v>11.486768235637502</v>
      </c>
      <c r="AB50" s="136">
        <f t="shared" si="7"/>
        <v>3.658642702368581E-3</v>
      </c>
      <c r="AC50" s="135">
        <f>SUM(AC36:AC38,AC45:AC47)</f>
        <v>1941.8525</v>
      </c>
      <c r="AD50" s="134">
        <v>12.121049402014904</v>
      </c>
      <c r="AE50" s="133">
        <f t="shared" si="8"/>
        <v>0</v>
      </c>
      <c r="AF50" s="132">
        <f>SUM(AF36:AF38,AF45:AF47)</f>
        <v>-101.61500000000001</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179</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B52:AF52"/>
    <mergeCell ref="B53:AF53"/>
    <mergeCell ref="A62:AF62"/>
    <mergeCell ref="A56:AF56"/>
    <mergeCell ref="A57:AF57"/>
    <mergeCell ref="A58:AF58"/>
    <mergeCell ref="A59:AF59"/>
    <mergeCell ref="A60:AF60"/>
    <mergeCell ref="A61:AF61"/>
    <mergeCell ref="A55:AF55"/>
    <mergeCell ref="C3:C4"/>
    <mergeCell ref="Z3:AA4"/>
    <mergeCell ref="AB3:AB4"/>
    <mergeCell ref="AE3:AE4"/>
    <mergeCell ref="AF3:AF4"/>
    <mergeCell ref="D4:E4"/>
    <mergeCell ref="F4:G4"/>
    <mergeCell ref="I4:J4"/>
    <mergeCell ref="K4:L4"/>
    <mergeCell ref="AC3:AD4"/>
    <mergeCell ref="A6:A20"/>
    <mergeCell ref="A21:A35"/>
    <mergeCell ref="A36:A50"/>
    <mergeCell ref="A3:A5"/>
    <mergeCell ref="B3:B5"/>
  </mergeCells>
  <pageMargins left="0.7" right="0.3" top="0.7" bottom="0.7" header="0.3" footer="0.3"/>
  <pageSetup paperSize="3" scale="68" orientation="landscape" r:id="rId1"/>
  <headerFooter>
    <oddFooter>&amp;L&amp;Z&amp;F
Tab: &amp;A&amp;R&amp;D &amp;T
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PabloFdrPost!A1</f>
        <v>FIIP DIVERSION: Pablo Feeder Canal from Post Creek to South Crow Creek</v>
      </c>
      <c r="C1" s="288"/>
      <c r="D1" s="288"/>
      <c r="E1" s="288"/>
      <c r="F1" s="288"/>
      <c r="G1" s="288"/>
      <c r="H1" s="288"/>
      <c r="I1" s="288"/>
      <c r="J1" s="288"/>
      <c r="K1" s="288"/>
      <c r="L1" s="288"/>
      <c r="M1" s="288"/>
      <c r="N1" s="288"/>
      <c r="O1" s="288"/>
    </row>
    <row r="2" spans="2:15" ht="23.25" x14ac:dyDescent="0.35">
      <c r="B2" s="289" t="str">
        <f>PabloFdrPost!A2</f>
        <v>160 Acres (47% Sprinkler / 53% Flood)</v>
      </c>
      <c r="C2" s="288"/>
      <c r="D2" s="288"/>
      <c r="E2" s="288"/>
      <c r="F2" s="288"/>
      <c r="G2" s="288"/>
      <c r="H2" s="288"/>
      <c r="I2" s="288"/>
      <c r="J2" s="288"/>
      <c r="K2" s="288"/>
      <c r="L2" s="288"/>
      <c r="M2" s="288"/>
      <c r="N2" s="288"/>
      <c r="O2" s="288"/>
    </row>
  </sheetData>
  <pageMargins left="0.7" right="0.3" top="0.3" bottom="0.7" header="0.3" footer="0.3"/>
  <pageSetup scale="55" orientation="portrait" r:id="rId1"/>
  <headerFooter>
    <oddFooter>&amp;L&amp;Z&amp;F
Tab: &amp;A&amp;R&amp;D &amp;T
Page &amp;P of &amp;N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5703125" bestFit="1" customWidth="1"/>
    <col min="28" max="28" width="9.140625" bestFit="1" customWidth="1"/>
    <col min="29" max="29" width="7.7109375" bestFit="1" customWidth="1"/>
    <col min="30" max="30" width="6.5703125" bestFit="1" customWidth="1"/>
    <col min="31" max="31" width="12.7109375" bestFit="1" customWidth="1"/>
    <col min="32" max="32" width="13.42578125" bestFit="1" customWidth="1"/>
    <col min="33" max="33" width="1.7109375" bestFit="1" customWidth="1"/>
  </cols>
  <sheetData>
    <row r="1" spans="1:33" ht="18.75" x14ac:dyDescent="0.3">
      <c r="A1" s="287" t="s">
        <v>183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280</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174</v>
      </c>
      <c r="U3" s="280"/>
      <c r="V3" s="279"/>
      <c r="W3" s="281" t="s">
        <v>119</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120.7475</v>
      </c>
      <c r="O6" s="88">
        <v>0</v>
      </c>
      <c r="P6" s="240">
        <f t="shared" ref="P6:P17" si="3">N6-O6</f>
        <v>120.7475</v>
      </c>
      <c r="Q6" s="239">
        <v>4.7499999999997211E-2</v>
      </c>
      <c r="R6" s="88">
        <v>0</v>
      </c>
      <c r="S6" s="240">
        <f t="shared" ref="S6:S17" si="4">Q6-R6</f>
        <v>4.7499999999997211E-2</v>
      </c>
      <c r="T6" s="239">
        <v>0</v>
      </c>
      <c r="U6" s="88">
        <v>0</v>
      </c>
      <c r="V6" s="238">
        <f t="shared" ref="V6:V17" si="5">T6-U6</f>
        <v>0</v>
      </c>
      <c r="W6" s="239">
        <v>0</v>
      </c>
      <c r="X6" s="88">
        <v>0</v>
      </c>
      <c r="Y6" s="238">
        <f t="shared" ref="Y6:Y17" si="6">W6-X6</f>
        <v>0</v>
      </c>
      <c r="Z6" s="92">
        <v>120.795</v>
      </c>
      <c r="AA6" s="237">
        <v>0.31008383540642193</v>
      </c>
      <c r="AB6" s="236">
        <f t="shared" ref="AB6:AB50" si="7">IFERROR(D6/Z6,1)</f>
        <v>0</v>
      </c>
      <c r="AC6" s="235">
        <v>0</v>
      </c>
      <c r="AD6" s="234">
        <v>0</v>
      </c>
      <c r="AE6" s="233">
        <f t="shared" ref="AE6:AE50" si="8">IFERROR(F6/AC6,1)</f>
        <v>1</v>
      </c>
      <c r="AF6" s="232">
        <f t="shared" ref="AF6:AF17" si="9">Z6-AC6</f>
        <v>120.795</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93.997499999999974</v>
      </c>
      <c r="O7" s="66">
        <v>0</v>
      </c>
      <c r="P7" s="211">
        <f t="shared" si="3"/>
        <v>93.997499999999974</v>
      </c>
      <c r="Q7" s="210">
        <v>1.0450000000000288</v>
      </c>
      <c r="R7" s="66">
        <v>0</v>
      </c>
      <c r="S7" s="211">
        <f t="shared" si="4"/>
        <v>1.0450000000000288</v>
      </c>
      <c r="T7" s="210">
        <v>277.69</v>
      </c>
      <c r="U7" s="66">
        <v>0</v>
      </c>
      <c r="V7" s="209">
        <f t="shared" si="5"/>
        <v>277.69</v>
      </c>
      <c r="W7" s="210">
        <v>277.69</v>
      </c>
      <c r="X7" s="66">
        <v>0</v>
      </c>
      <c r="Y7" s="209">
        <f t="shared" si="6"/>
        <v>277.69</v>
      </c>
      <c r="Z7" s="70">
        <v>372.73250000000002</v>
      </c>
      <c r="AA7" s="208">
        <v>0.95681380173537123</v>
      </c>
      <c r="AB7" s="207">
        <f t="shared" si="7"/>
        <v>0</v>
      </c>
      <c r="AC7" s="206">
        <v>0</v>
      </c>
      <c r="AD7" s="205">
        <v>0</v>
      </c>
      <c r="AE7" s="204">
        <f t="shared" si="8"/>
        <v>1</v>
      </c>
      <c r="AF7" s="203">
        <f t="shared" si="9"/>
        <v>372.73250000000002</v>
      </c>
    </row>
    <row r="8" spans="1:33" ht="15" x14ac:dyDescent="0.2">
      <c r="A8" s="405"/>
      <c r="B8" s="231" t="s">
        <v>20</v>
      </c>
      <c r="C8" s="230">
        <f t="shared" si="0"/>
        <v>0.45267234701781572</v>
      </c>
      <c r="D8" s="225">
        <v>5.8440000000000006E-2</v>
      </c>
      <c r="E8" s="229">
        <v>1.5001696544684218E-4</v>
      </c>
      <c r="F8" s="221">
        <v>0</v>
      </c>
      <c r="G8" s="228">
        <v>0</v>
      </c>
      <c r="H8" s="227">
        <f t="shared" si="1"/>
        <v>5.8440000000000006E-2</v>
      </c>
      <c r="I8" s="225">
        <v>0.12909999999999999</v>
      </c>
      <c r="J8" s="229">
        <v>3.3140298150560098E-4</v>
      </c>
      <c r="K8" s="221">
        <v>0</v>
      </c>
      <c r="L8" s="228">
        <v>0</v>
      </c>
      <c r="M8" s="227">
        <f t="shared" si="2"/>
        <v>0.12909999999999999</v>
      </c>
      <c r="N8" s="225">
        <v>4.2924999999999613</v>
      </c>
      <c r="O8" s="77">
        <v>248.94749999999999</v>
      </c>
      <c r="P8" s="226">
        <f t="shared" si="3"/>
        <v>-244.65500000000003</v>
      </c>
      <c r="Q8" s="225">
        <v>0.84750000000000369</v>
      </c>
      <c r="R8" s="77">
        <v>158.16000000000028</v>
      </c>
      <c r="S8" s="226">
        <f t="shared" si="4"/>
        <v>-157.31250000000028</v>
      </c>
      <c r="T8" s="225">
        <v>247.495</v>
      </c>
      <c r="U8" s="77">
        <v>4388.2250000000004</v>
      </c>
      <c r="V8" s="224">
        <f t="shared" si="5"/>
        <v>-4140.7300000000005</v>
      </c>
      <c r="W8" s="225">
        <v>247.495</v>
      </c>
      <c r="X8" s="77">
        <v>4388.2250000000004</v>
      </c>
      <c r="Y8" s="224">
        <f t="shared" si="6"/>
        <v>-4140.7300000000005</v>
      </c>
      <c r="Z8" s="81">
        <v>252.63499999999996</v>
      </c>
      <c r="AA8" s="223">
        <v>0.64852046655823004</v>
      </c>
      <c r="AB8" s="222">
        <f t="shared" si="7"/>
        <v>2.3132186751637744E-4</v>
      </c>
      <c r="AC8" s="221">
        <v>4795.3325000000004</v>
      </c>
      <c r="AD8" s="220">
        <v>12.309740418475197</v>
      </c>
      <c r="AE8" s="219">
        <f t="shared" si="8"/>
        <v>0</v>
      </c>
      <c r="AF8" s="218">
        <f t="shared" si="9"/>
        <v>-4542.6975000000002</v>
      </c>
    </row>
    <row r="9" spans="1:33" ht="15" x14ac:dyDescent="0.2">
      <c r="A9" s="405"/>
      <c r="B9" s="201" t="s">
        <v>19</v>
      </c>
      <c r="C9" s="200">
        <f t="shared" si="0"/>
        <v>0.43741431907917261</v>
      </c>
      <c r="D9" s="195">
        <v>5.7496800000000006</v>
      </c>
      <c r="E9" s="199">
        <v>1.4759574707227918E-2</v>
      </c>
      <c r="F9" s="191">
        <v>1.5093960000000002</v>
      </c>
      <c r="G9" s="198">
        <v>3.8746578988390875E-3</v>
      </c>
      <c r="H9" s="197">
        <f t="shared" si="1"/>
        <v>4.2402840000000008</v>
      </c>
      <c r="I9" s="195">
        <v>13.1447</v>
      </c>
      <c r="J9" s="199">
        <v>3.3742779016240697E-2</v>
      </c>
      <c r="K9" s="191">
        <v>3.4271999999999996</v>
      </c>
      <c r="L9" s="198">
        <v>8.7977095148664228E-3</v>
      </c>
      <c r="M9" s="197">
        <f t="shared" si="2"/>
        <v>9.7175000000000011</v>
      </c>
      <c r="N9" s="195">
        <v>176.09499999999997</v>
      </c>
      <c r="O9" s="54">
        <v>922.86750000000006</v>
      </c>
      <c r="P9" s="196">
        <f t="shared" si="3"/>
        <v>-746.77250000000004</v>
      </c>
      <c r="Q9" s="195">
        <v>1.7275000000000955</v>
      </c>
      <c r="R9" s="54">
        <v>71.759999999999891</v>
      </c>
      <c r="S9" s="196">
        <f t="shared" si="4"/>
        <v>-70.0324999999998</v>
      </c>
      <c r="T9" s="195">
        <v>319.375</v>
      </c>
      <c r="U9" s="54">
        <v>673.50000000000023</v>
      </c>
      <c r="V9" s="194">
        <f t="shared" si="5"/>
        <v>-354.12500000000023</v>
      </c>
      <c r="W9" s="195">
        <v>319.375</v>
      </c>
      <c r="X9" s="54">
        <v>673.50000000000023</v>
      </c>
      <c r="Y9" s="194">
        <f t="shared" si="6"/>
        <v>-354.12500000000023</v>
      </c>
      <c r="Z9" s="58">
        <v>497.1975000000001</v>
      </c>
      <c r="AA9" s="193">
        <v>1.2763186204270418</v>
      </c>
      <c r="AB9" s="192">
        <f t="shared" si="7"/>
        <v>1.1564177213280435E-2</v>
      </c>
      <c r="AC9" s="191">
        <v>1668.1275000000001</v>
      </c>
      <c r="AD9" s="190">
        <v>4.2821256940827324</v>
      </c>
      <c r="AE9" s="189">
        <f t="shared" si="8"/>
        <v>9.0484450379242599E-4</v>
      </c>
      <c r="AF9" s="188">
        <f t="shared" si="9"/>
        <v>-1170.9299999999998</v>
      </c>
    </row>
    <row r="10" spans="1:33" ht="15" x14ac:dyDescent="0.2">
      <c r="A10" s="405"/>
      <c r="B10" s="217" t="s">
        <v>18</v>
      </c>
      <c r="C10" s="215">
        <f t="shared" si="0"/>
        <v>0.44431743358431902</v>
      </c>
      <c r="D10" s="210">
        <v>24.798799999999996</v>
      </c>
      <c r="E10" s="214">
        <v>6.3659149943927934E-2</v>
      </c>
      <c r="F10" s="206">
        <v>12.012775</v>
      </c>
      <c r="G10" s="213">
        <v>3.0837098773765607E-2</v>
      </c>
      <c r="H10" s="212">
        <f t="shared" si="1"/>
        <v>12.786024999999997</v>
      </c>
      <c r="I10" s="210">
        <v>55.813250000000004</v>
      </c>
      <c r="J10" s="214">
        <v>0.14327403142926015</v>
      </c>
      <c r="K10" s="206">
        <v>26.771525</v>
      </c>
      <c r="L10" s="213">
        <v>6.8723185171564047E-2</v>
      </c>
      <c r="M10" s="212">
        <f t="shared" si="2"/>
        <v>29.041725000000003</v>
      </c>
      <c r="N10" s="210">
        <v>1511.3774999999998</v>
      </c>
      <c r="O10" s="66">
        <v>1583.9049999999997</v>
      </c>
      <c r="P10" s="211">
        <f t="shared" si="3"/>
        <v>-72.527499999999918</v>
      </c>
      <c r="Q10" s="210">
        <v>4.0425000000000004</v>
      </c>
      <c r="R10" s="66">
        <v>10.345000000000388</v>
      </c>
      <c r="S10" s="211">
        <f t="shared" si="4"/>
        <v>-6.3025000000003875</v>
      </c>
      <c r="T10" s="210">
        <v>2017.42</v>
      </c>
      <c r="U10" s="66">
        <v>1631.2000000000003</v>
      </c>
      <c r="V10" s="209">
        <f t="shared" si="5"/>
        <v>386.2199999999998</v>
      </c>
      <c r="W10" s="210">
        <v>2017.42</v>
      </c>
      <c r="X10" s="66">
        <v>1631.2000000000003</v>
      </c>
      <c r="Y10" s="209">
        <f t="shared" si="6"/>
        <v>386.2199999999998</v>
      </c>
      <c r="Z10" s="70">
        <v>3532.84</v>
      </c>
      <c r="AA10" s="208">
        <v>9.0688900788710107</v>
      </c>
      <c r="AB10" s="207">
        <f t="shared" si="7"/>
        <v>7.0195083841894891E-3</v>
      </c>
      <c r="AC10" s="206">
        <v>3225.4500000000007</v>
      </c>
      <c r="AD10" s="205">
        <v>8.279812136649717</v>
      </c>
      <c r="AE10" s="204">
        <f t="shared" si="8"/>
        <v>3.7243717930831345E-3</v>
      </c>
      <c r="AF10" s="203">
        <f t="shared" si="9"/>
        <v>307.38999999999942</v>
      </c>
    </row>
    <row r="11" spans="1:33" ht="15" x14ac:dyDescent="0.2">
      <c r="A11" s="405"/>
      <c r="B11" s="217" t="s">
        <v>17</v>
      </c>
      <c r="C11" s="215">
        <f t="shared" si="0"/>
        <v>0.49776082704775154</v>
      </c>
      <c r="D11" s="210">
        <v>51.015432499999996</v>
      </c>
      <c r="E11" s="214">
        <v>0.13095791195428144</v>
      </c>
      <c r="F11" s="206">
        <v>35.027006249999999</v>
      </c>
      <c r="G11" s="213">
        <v>8.9915215383669075E-2</v>
      </c>
      <c r="H11" s="212">
        <f t="shared" si="1"/>
        <v>15.988426249999996</v>
      </c>
      <c r="I11" s="210">
        <v>102.48984999999999</v>
      </c>
      <c r="J11" s="214">
        <v>0.26309405007019226</v>
      </c>
      <c r="K11" s="206">
        <v>70.085875000000001</v>
      </c>
      <c r="L11" s="213">
        <v>0.17991222261474055</v>
      </c>
      <c r="M11" s="212">
        <f t="shared" si="2"/>
        <v>32.403974999999988</v>
      </c>
      <c r="N11" s="210">
        <v>1035.7499999999995</v>
      </c>
      <c r="O11" s="66">
        <v>3091.9899999999989</v>
      </c>
      <c r="P11" s="211">
        <f t="shared" si="3"/>
        <v>-2056.2399999999993</v>
      </c>
      <c r="Q11" s="210">
        <v>4.6825000000000001</v>
      </c>
      <c r="R11" s="66">
        <v>5.8525000000006306</v>
      </c>
      <c r="S11" s="211">
        <f t="shared" si="4"/>
        <v>-1.1700000000006305</v>
      </c>
      <c r="T11" s="210">
        <v>1457.4525000000003</v>
      </c>
      <c r="U11" s="66">
        <v>9.817499999999999</v>
      </c>
      <c r="V11" s="209">
        <f t="shared" si="5"/>
        <v>1447.6350000000002</v>
      </c>
      <c r="W11" s="210">
        <v>1457.4525000000003</v>
      </c>
      <c r="X11" s="66">
        <v>9.817499999999999</v>
      </c>
      <c r="Y11" s="209">
        <f t="shared" si="6"/>
        <v>1447.6350000000002</v>
      </c>
      <c r="Z11" s="70">
        <v>2497.8849999999998</v>
      </c>
      <c r="AA11" s="208">
        <v>6.4121342870497138</v>
      </c>
      <c r="AB11" s="207">
        <f t="shared" si="7"/>
        <v>2.0423451239748827E-2</v>
      </c>
      <c r="AC11" s="206">
        <v>3107.6599999999994</v>
      </c>
      <c r="AD11" s="205">
        <v>7.9774422125845534</v>
      </c>
      <c r="AE11" s="204">
        <f t="shared" si="8"/>
        <v>1.1271183543244759E-2</v>
      </c>
      <c r="AF11" s="203">
        <f t="shared" si="9"/>
        <v>-609.77499999999964</v>
      </c>
    </row>
    <row r="12" spans="1:33" ht="15" x14ac:dyDescent="0.2">
      <c r="A12" s="405"/>
      <c r="B12" s="217" t="s">
        <v>16</v>
      </c>
      <c r="C12" s="215">
        <f t="shared" si="0"/>
        <v>0.49474640772025352</v>
      </c>
      <c r="D12" s="210">
        <v>99.897042499999998</v>
      </c>
      <c r="E12" s="214">
        <v>0.25643824731287168</v>
      </c>
      <c r="F12" s="206">
        <v>68.969282500000006</v>
      </c>
      <c r="G12" s="213">
        <v>0.17704590128494407</v>
      </c>
      <c r="H12" s="212">
        <f t="shared" si="1"/>
        <v>30.927759999999992</v>
      </c>
      <c r="I12" s="210">
        <v>201.91564999999997</v>
      </c>
      <c r="J12" s="214">
        <v>0.51832260590736945</v>
      </c>
      <c r="K12" s="206">
        <v>138.03715</v>
      </c>
      <c r="L12" s="213">
        <v>0.35434487277078769</v>
      </c>
      <c r="M12" s="212">
        <f t="shared" si="2"/>
        <v>63.878499999999974</v>
      </c>
      <c r="N12" s="210">
        <v>1769.8324999999998</v>
      </c>
      <c r="O12" s="66">
        <v>2631.7849999999999</v>
      </c>
      <c r="P12" s="211">
        <f t="shared" si="3"/>
        <v>-861.9525000000001</v>
      </c>
      <c r="Q12" s="210">
        <v>3.2225000000000001</v>
      </c>
      <c r="R12" s="66">
        <v>6.567500000000309</v>
      </c>
      <c r="S12" s="211">
        <f t="shared" si="4"/>
        <v>-3.3450000000003088</v>
      </c>
      <c r="T12" s="210">
        <v>1132.3625000000002</v>
      </c>
      <c r="U12" s="66">
        <v>18.2925</v>
      </c>
      <c r="V12" s="209">
        <f t="shared" si="5"/>
        <v>1114.0700000000002</v>
      </c>
      <c r="W12" s="210">
        <v>1132.3625000000002</v>
      </c>
      <c r="X12" s="66">
        <v>18.2925</v>
      </c>
      <c r="Y12" s="209">
        <f t="shared" si="6"/>
        <v>1114.0700000000002</v>
      </c>
      <c r="Z12" s="70">
        <v>2905.4175</v>
      </c>
      <c r="AA12" s="208">
        <v>7.458280573342754</v>
      </c>
      <c r="AB12" s="207">
        <f t="shared" si="7"/>
        <v>3.4383024986942498E-2</v>
      </c>
      <c r="AC12" s="206">
        <v>2656.645</v>
      </c>
      <c r="AD12" s="205">
        <v>6.8196752433830268</v>
      </c>
      <c r="AE12" s="204">
        <f t="shared" si="8"/>
        <v>2.5961045792719767E-2</v>
      </c>
      <c r="AF12" s="203">
        <f t="shared" si="9"/>
        <v>248.77250000000004</v>
      </c>
    </row>
    <row r="13" spans="1:33" ht="15" x14ac:dyDescent="0.2">
      <c r="A13" s="405"/>
      <c r="B13" s="217" t="s">
        <v>15</v>
      </c>
      <c r="C13" s="215">
        <f t="shared" si="0"/>
        <v>0.54149700310134818</v>
      </c>
      <c r="D13" s="210">
        <v>84.24475000000001</v>
      </c>
      <c r="E13" s="214">
        <v>0.21625841461033296</v>
      </c>
      <c r="F13" s="206">
        <v>55.954680000000003</v>
      </c>
      <c r="G13" s="213">
        <v>0.14363708585355567</v>
      </c>
      <c r="H13" s="212">
        <f t="shared" si="1"/>
        <v>28.290070000000007</v>
      </c>
      <c r="I13" s="210">
        <v>155.57750000000001</v>
      </c>
      <c r="J13" s="214">
        <v>0.39937139701926916</v>
      </c>
      <c r="K13" s="206">
        <v>101.53230000000001</v>
      </c>
      <c r="L13" s="213">
        <v>0.26063599491604583</v>
      </c>
      <c r="M13" s="212">
        <f t="shared" si="2"/>
        <v>54.045200000000008</v>
      </c>
      <c r="N13" s="210">
        <v>272.11</v>
      </c>
      <c r="O13" s="66">
        <v>92.902499999999876</v>
      </c>
      <c r="P13" s="211">
        <f t="shared" si="3"/>
        <v>179.20750000000015</v>
      </c>
      <c r="Q13" s="210">
        <v>1.4999999999999999E-2</v>
      </c>
      <c r="R13" s="66">
        <v>5.5000000000127683E-2</v>
      </c>
      <c r="S13" s="211">
        <f t="shared" si="4"/>
        <v>-4.0000000000127683E-2</v>
      </c>
      <c r="T13" s="210">
        <v>0</v>
      </c>
      <c r="U13" s="66">
        <v>13.065</v>
      </c>
      <c r="V13" s="209">
        <f t="shared" si="5"/>
        <v>-13.065</v>
      </c>
      <c r="W13" s="210">
        <v>0</v>
      </c>
      <c r="X13" s="66">
        <v>13.065</v>
      </c>
      <c r="Y13" s="209">
        <f t="shared" si="6"/>
        <v>-13.065</v>
      </c>
      <c r="Z13" s="70">
        <v>272.125</v>
      </c>
      <c r="AA13" s="208">
        <v>0.69855179196136075</v>
      </c>
      <c r="AB13" s="207">
        <f t="shared" si="7"/>
        <v>0.30958107487367942</v>
      </c>
      <c r="AC13" s="206">
        <v>106.02250000000001</v>
      </c>
      <c r="AD13" s="205">
        <v>0.2721624524509586</v>
      </c>
      <c r="AE13" s="204">
        <f t="shared" si="8"/>
        <v>0.52776231460303236</v>
      </c>
      <c r="AF13" s="203">
        <f t="shared" si="9"/>
        <v>166.10249999999999</v>
      </c>
    </row>
    <row r="14" spans="1:33" ht="15" x14ac:dyDescent="0.2">
      <c r="A14" s="405"/>
      <c r="B14" s="262" t="s">
        <v>14</v>
      </c>
      <c r="C14" s="186">
        <f t="shared" si="0"/>
        <v>0.54739862256776228</v>
      </c>
      <c r="D14" s="181">
        <v>36.020800000000001</v>
      </c>
      <c r="E14" s="185">
        <v>9.2466309188357493E-2</v>
      </c>
      <c r="F14" s="177">
        <v>34.700727499999999</v>
      </c>
      <c r="G14" s="184">
        <v>8.9077649538847142E-2</v>
      </c>
      <c r="H14" s="183">
        <f t="shared" si="1"/>
        <v>1.320072500000002</v>
      </c>
      <c r="I14" s="181">
        <v>65.803600000000003</v>
      </c>
      <c r="J14" s="185">
        <v>0.16891951381721121</v>
      </c>
      <c r="K14" s="177">
        <v>63.429650000000002</v>
      </c>
      <c r="L14" s="184">
        <v>0.16282552384735266</v>
      </c>
      <c r="M14" s="183">
        <f t="shared" si="2"/>
        <v>2.3739500000000007</v>
      </c>
      <c r="N14" s="181">
        <v>61.732500000000044</v>
      </c>
      <c r="O14" s="43">
        <v>60.222499999999812</v>
      </c>
      <c r="P14" s="182">
        <f t="shared" si="3"/>
        <v>1.5100000000002325</v>
      </c>
      <c r="Q14" s="181">
        <v>8.0300000000000011</v>
      </c>
      <c r="R14" s="43">
        <v>8.500000000014836E-2</v>
      </c>
      <c r="S14" s="182">
        <f t="shared" si="4"/>
        <v>7.9449999999998528</v>
      </c>
      <c r="T14" s="181">
        <v>384.42249999999973</v>
      </c>
      <c r="U14" s="43">
        <v>0</v>
      </c>
      <c r="V14" s="180">
        <f t="shared" si="5"/>
        <v>384.42249999999973</v>
      </c>
      <c r="W14" s="181">
        <v>384.42249999999973</v>
      </c>
      <c r="X14" s="43">
        <v>0</v>
      </c>
      <c r="Y14" s="180">
        <f t="shared" si="6"/>
        <v>384.42249999999973</v>
      </c>
      <c r="Z14" s="47">
        <v>454.18499999999977</v>
      </c>
      <c r="AA14" s="179">
        <v>1.1659044396213889</v>
      </c>
      <c r="AB14" s="178">
        <f t="shared" si="7"/>
        <v>7.9308651760846394E-2</v>
      </c>
      <c r="AC14" s="177">
        <v>60.307499999999962</v>
      </c>
      <c r="AD14" s="176">
        <v>0.15481088543645147</v>
      </c>
      <c r="AE14" s="175">
        <f t="shared" si="8"/>
        <v>0.57539655100941045</v>
      </c>
      <c r="AF14" s="174">
        <f t="shared" si="9"/>
        <v>393.87749999999983</v>
      </c>
    </row>
    <row r="15" spans="1:33" ht="15" x14ac:dyDescent="0.2">
      <c r="A15" s="405"/>
      <c r="B15" s="202" t="s">
        <v>13</v>
      </c>
      <c r="C15" s="158">
        <f t="shared" si="0"/>
        <v>0.51095743991708242</v>
      </c>
      <c r="D15" s="153">
        <v>1.9719125</v>
      </c>
      <c r="E15" s="157">
        <v>5.0619495102104065E-3</v>
      </c>
      <c r="F15" s="149">
        <v>0</v>
      </c>
      <c r="G15" s="156">
        <v>0</v>
      </c>
      <c r="H15" s="155">
        <f t="shared" si="1"/>
        <v>1.9719125</v>
      </c>
      <c r="I15" s="153">
        <v>3.8592499999999994</v>
      </c>
      <c r="J15" s="157">
        <v>9.9067928456660764E-3</v>
      </c>
      <c r="K15" s="149">
        <v>0</v>
      </c>
      <c r="L15" s="156">
        <v>0</v>
      </c>
      <c r="M15" s="155">
        <f t="shared" si="2"/>
        <v>3.8592499999999994</v>
      </c>
      <c r="N15" s="153">
        <v>259.70999999999998</v>
      </c>
      <c r="O15" s="21">
        <v>0</v>
      </c>
      <c r="P15" s="154">
        <f t="shared" si="3"/>
        <v>259.70999999999998</v>
      </c>
      <c r="Q15" s="153">
        <v>8.6600000000000534</v>
      </c>
      <c r="R15" s="21">
        <v>0</v>
      </c>
      <c r="S15" s="154">
        <f t="shared" si="4"/>
        <v>8.6600000000000534</v>
      </c>
      <c r="T15" s="153">
        <v>239.85749999999999</v>
      </c>
      <c r="U15" s="21">
        <v>0</v>
      </c>
      <c r="V15" s="152">
        <f t="shared" si="5"/>
        <v>239.85749999999999</v>
      </c>
      <c r="W15" s="153">
        <v>239.85749999999999</v>
      </c>
      <c r="X15" s="21">
        <v>0</v>
      </c>
      <c r="Y15" s="152">
        <f t="shared" si="6"/>
        <v>239.85749999999999</v>
      </c>
      <c r="Z15" s="25">
        <v>508.22749999999996</v>
      </c>
      <c r="AA15" s="151">
        <v>1.3046329107911527</v>
      </c>
      <c r="AB15" s="150">
        <f t="shared" si="7"/>
        <v>3.8799799302477729E-3</v>
      </c>
      <c r="AC15" s="149">
        <v>0</v>
      </c>
      <c r="AD15" s="148">
        <v>0</v>
      </c>
      <c r="AE15" s="147">
        <f t="shared" si="8"/>
        <v>1</v>
      </c>
      <c r="AF15" s="146">
        <f t="shared" si="9"/>
        <v>508.22749999999996</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19.327499999999915</v>
      </c>
      <c r="O16" s="54">
        <v>122.64499999999998</v>
      </c>
      <c r="P16" s="196">
        <f t="shared" si="3"/>
        <v>-103.31750000000007</v>
      </c>
      <c r="Q16" s="195">
        <v>1.1875000000000648</v>
      </c>
      <c r="R16" s="54">
        <v>0.5675</v>
      </c>
      <c r="S16" s="196">
        <f t="shared" si="4"/>
        <v>0.62000000000006483</v>
      </c>
      <c r="T16" s="195">
        <v>291.54499999999996</v>
      </c>
      <c r="U16" s="54">
        <v>64.777500000000003</v>
      </c>
      <c r="V16" s="194">
        <f t="shared" si="5"/>
        <v>226.76749999999996</v>
      </c>
      <c r="W16" s="195">
        <v>291.54499999999996</v>
      </c>
      <c r="X16" s="54">
        <v>64.777500000000003</v>
      </c>
      <c r="Y16" s="194">
        <f t="shared" si="6"/>
        <v>226.76749999999996</v>
      </c>
      <c r="Z16" s="58">
        <v>312.05999999999995</v>
      </c>
      <c r="AA16" s="193">
        <v>0.80106595204212105</v>
      </c>
      <c r="AB16" s="192">
        <f t="shared" si="7"/>
        <v>0</v>
      </c>
      <c r="AC16" s="191">
        <v>187.98999999999998</v>
      </c>
      <c r="AD16" s="190">
        <v>0.48257510845580609</v>
      </c>
      <c r="AE16" s="189">
        <f t="shared" si="8"/>
        <v>0</v>
      </c>
      <c r="AF16" s="188">
        <f t="shared" si="9"/>
        <v>124.06999999999996</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90.997500000000002</v>
      </c>
      <c r="O17" s="43">
        <v>230.83749999999992</v>
      </c>
      <c r="P17" s="182">
        <f t="shared" si="3"/>
        <v>-139.83999999999992</v>
      </c>
      <c r="Q17" s="181">
        <v>3.0000000000003663E-2</v>
      </c>
      <c r="R17" s="43">
        <v>1.1525000000000001</v>
      </c>
      <c r="S17" s="182">
        <f t="shared" si="4"/>
        <v>-1.1224999999999965</v>
      </c>
      <c r="T17" s="181">
        <v>0</v>
      </c>
      <c r="U17" s="43">
        <v>216.66499999999999</v>
      </c>
      <c r="V17" s="180">
        <f t="shared" si="5"/>
        <v>-216.66499999999999</v>
      </c>
      <c r="W17" s="181">
        <v>0</v>
      </c>
      <c r="X17" s="43">
        <v>216.66499999999999</v>
      </c>
      <c r="Y17" s="180">
        <f t="shared" si="6"/>
        <v>-216.66499999999999</v>
      </c>
      <c r="Z17" s="47">
        <v>91.027500000000003</v>
      </c>
      <c r="AA17" s="179">
        <v>0.23366990626646861</v>
      </c>
      <c r="AB17" s="178">
        <f t="shared" si="7"/>
        <v>0</v>
      </c>
      <c r="AC17" s="177">
        <v>448.65499999999992</v>
      </c>
      <c r="AD17" s="176">
        <v>1.151708789213467</v>
      </c>
      <c r="AE17" s="175">
        <f t="shared" si="8"/>
        <v>0</v>
      </c>
      <c r="AF17" s="174">
        <f t="shared" si="9"/>
        <v>-357.62749999999994</v>
      </c>
    </row>
    <row r="18" spans="1:32" ht="15" x14ac:dyDescent="0.2">
      <c r="A18" s="405"/>
      <c r="B18" s="173" t="s">
        <v>10</v>
      </c>
      <c r="C18" s="172">
        <f t="shared" si="0"/>
        <v>0.50733283155143138</v>
      </c>
      <c r="D18" s="167">
        <f>SUM(D6:D17)</f>
        <v>303.75685749999997</v>
      </c>
      <c r="E18" s="171">
        <v>0.77975157419265662</v>
      </c>
      <c r="F18" s="163">
        <f>SUM(F6:F17)</f>
        <v>208.17386725</v>
      </c>
      <c r="G18" s="170">
        <v>0.53438760873362068</v>
      </c>
      <c r="H18" s="169">
        <f>SUM(H6:H17)</f>
        <v>95.582990249999995</v>
      </c>
      <c r="I18" s="167">
        <f>SUM(I6:I17)</f>
        <v>598.73289999999986</v>
      </c>
      <c r="J18" s="171">
        <v>1.5369625730867142</v>
      </c>
      <c r="K18" s="163">
        <f>SUM(K6:K17)</f>
        <v>403.28370000000001</v>
      </c>
      <c r="L18" s="170">
        <v>1.0352395088353572</v>
      </c>
      <c r="M18" s="169">
        <f t="shared" ref="M18:Z18" si="10">SUM(M6:M17)</f>
        <v>195.44919999999996</v>
      </c>
      <c r="N18" s="167">
        <f t="shared" si="10"/>
        <v>5415.9699999999993</v>
      </c>
      <c r="O18" s="32">
        <f t="shared" si="10"/>
        <v>8986.1024999999991</v>
      </c>
      <c r="P18" s="168">
        <f t="shared" si="10"/>
        <v>-3570.1324999999988</v>
      </c>
      <c r="Q18" s="167">
        <f t="shared" si="10"/>
        <v>33.537500000000243</v>
      </c>
      <c r="R18" s="32">
        <f t="shared" si="10"/>
        <v>254.54500000000178</v>
      </c>
      <c r="S18" s="168">
        <f t="shared" si="10"/>
        <v>-221.00750000000156</v>
      </c>
      <c r="T18" s="167">
        <f t="shared" si="10"/>
        <v>6367.6200000000008</v>
      </c>
      <c r="U18" s="32">
        <f t="shared" si="10"/>
        <v>7015.5425000000005</v>
      </c>
      <c r="V18" s="166">
        <f t="shared" si="10"/>
        <v>-647.92250000000115</v>
      </c>
      <c r="W18" s="167">
        <f t="shared" si="10"/>
        <v>6367.6200000000008</v>
      </c>
      <c r="X18" s="32">
        <f t="shared" si="10"/>
        <v>7015.5425000000005</v>
      </c>
      <c r="Y18" s="166">
        <f t="shared" si="10"/>
        <v>-647.92250000000115</v>
      </c>
      <c r="Z18" s="36">
        <f t="shared" si="10"/>
        <v>11817.127500000001</v>
      </c>
      <c r="AA18" s="165">
        <v>30.334866664073036</v>
      </c>
      <c r="AB18" s="164">
        <f t="shared" si="7"/>
        <v>2.570479649136391E-2</v>
      </c>
      <c r="AC18" s="163">
        <f>SUM(AC6:AC17)</f>
        <v>16256.190000000002</v>
      </c>
      <c r="AD18" s="162">
        <v>41.730052940731916</v>
      </c>
      <c r="AE18" s="161">
        <f t="shared" si="8"/>
        <v>1.2805821490152365E-2</v>
      </c>
      <c r="AF18" s="160">
        <f>SUM(AF6:AF17)</f>
        <v>-4439.0625000000009</v>
      </c>
    </row>
    <row r="19" spans="1:32" ht="15" x14ac:dyDescent="0.2">
      <c r="A19" s="405"/>
      <c r="B19" s="159" t="s">
        <v>9</v>
      </c>
      <c r="C19" s="158">
        <f t="shared" si="0"/>
        <v>0.50732117679766886</v>
      </c>
      <c r="D19" s="153">
        <f>SUM(D9:D14)</f>
        <v>301.72650499999997</v>
      </c>
      <c r="E19" s="157">
        <v>0.77453960771699937</v>
      </c>
      <c r="F19" s="149">
        <f>SUM(F9:F14)</f>
        <v>208.17386725</v>
      </c>
      <c r="G19" s="156">
        <v>0.53438760873362068</v>
      </c>
      <c r="H19" s="155">
        <f>SUM(H9:H14)</f>
        <v>93.552637750000002</v>
      </c>
      <c r="I19" s="153">
        <f>SUM(I9:I14)</f>
        <v>594.74454999999989</v>
      </c>
      <c r="J19" s="157">
        <v>1.5267243772595427</v>
      </c>
      <c r="K19" s="149">
        <f>SUM(K9:K14)</f>
        <v>403.28370000000001</v>
      </c>
      <c r="L19" s="156">
        <v>1.0352395088353572</v>
      </c>
      <c r="M19" s="155">
        <f t="shared" ref="M19:Z19" si="11">SUM(M9:M14)</f>
        <v>191.46084999999997</v>
      </c>
      <c r="N19" s="153">
        <f t="shared" si="11"/>
        <v>4826.8974999999991</v>
      </c>
      <c r="O19" s="21">
        <f t="shared" si="11"/>
        <v>8383.6724999999988</v>
      </c>
      <c r="P19" s="154">
        <f t="shared" si="11"/>
        <v>-3556.7749999999992</v>
      </c>
      <c r="Q19" s="153">
        <f t="shared" si="11"/>
        <v>21.720000000000098</v>
      </c>
      <c r="R19" s="21">
        <f t="shared" si="11"/>
        <v>94.665000000001498</v>
      </c>
      <c r="S19" s="154">
        <f t="shared" si="11"/>
        <v>-72.945000000001414</v>
      </c>
      <c r="T19" s="153">
        <f t="shared" si="11"/>
        <v>5311.0325000000003</v>
      </c>
      <c r="U19" s="21">
        <f t="shared" si="11"/>
        <v>2345.8750000000009</v>
      </c>
      <c r="V19" s="152">
        <f t="shared" si="11"/>
        <v>2965.1574999999998</v>
      </c>
      <c r="W19" s="153">
        <f t="shared" si="11"/>
        <v>5311.0325000000003</v>
      </c>
      <c r="X19" s="21">
        <f t="shared" si="11"/>
        <v>2345.8750000000009</v>
      </c>
      <c r="Y19" s="152">
        <f t="shared" si="11"/>
        <v>2965.1574999999998</v>
      </c>
      <c r="Z19" s="25">
        <f t="shared" si="11"/>
        <v>10159.65</v>
      </c>
      <c r="AA19" s="151">
        <v>26.08007979127327</v>
      </c>
      <c r="AB19" s="150">
        <f t="shared" si="7"/>
        <v>2.9698513728327255E-2</v>
      </c>
      <c r="AC19" s="149">
        <f>SUM(AC9:AC14)</f>
        <v>10824.212500000001</v>
      </c>
      <c r="AD19" s="148">
        <v>27.786028624587445</v>
      </c>
      <c r="AE19" s="147">
        <f t="shared" si="8"/>
        <v>1.923224135243095E-2</v>
      </c>
      <c r="AF19" s="146">
        <f>SUM(AF9:AF14)</f>
        <v>-664.56250000000023</v>
      </c>
    </row>
    <row r="20" spans="1:32" ht="15.75" thickBot="1" x14ac:dyDescent="0.25">
      <c r="A20" s="406"/>
      <c r="B20" s="261" t="s">
        <v>8</v>
      </c>
      <c r="C20" s="260">
        <f t="shared" si="0"/>
        <v>0.50907079368661223</v>
      </c>
      <c r="D20" s="255">
        <f>SUM(D6:D8,D15:D17)</f>
        <v>2.0303524999999998</v>
      </c>
      <c r="E20" s="259">
        <v>5.2119664756572481E-3</v>
      </c>
      <c r="F20" s="249">
        <f>SUM(F6:F8,F15:F17)</f>
        <v>0</v>
      </c>
      <c r="G20" s="258">
        <v>0</v>
      </c>
      <c r="H20" s="257">
        <f>SUM(H6:H8,H15:H17)</f>
        <v>2.0303524999999998</v>
      </c>
      <c r="I20" s="255">
        <f>SUM(I6:I8,I15:I17)</f>
        <v>3.9883499999999996</v>
      </c>
      <c r="J20" s="259">
        <v>1.0238195827171679E-2</v>
      </c>
      <c r="K20" s="249">
        <f>SUM(K6:K8,K15:K17)</f>
        <v>0</v>
      </c>
      <c r="L20" s="258">
        <v>0</v>
      </c>
      <c r="M20" s="257">
        <f t="shared" ref="M20:Z20" si="12">SUM(M6:M8,M15:M17)</f>
        <v>3.9883499999999996</v>
      </c>
      <c r="N20" s="255">
        <f t="shared" si="12"/>
        <v>589.07249999999988</v>
      </c>
      <c r="O20" s="254">
        <f t="shared" si="12"/>
        <v>602.42999999999984</v>
      </c>
      <c r="P20" s="256">
        <f t="shared" si="12"/>
        <v>-13.357500000000059</v>
      </c>
      <c r="Q20" s="255">
        <f t="shared" si="12"/>
        <v>11.81750000000015</v>
      </c>
      <c r="R20" s="254">
        <f t="shared" si="12"/>
        <v>159.88000000000028</v>
      </c>
      <c r="S20" s="256">
        <f t="shared" si="12"/>
        <v>-148.06250000000014</v>
      </c>
      <c r="T20" s="255">
        <f t="shared" si="12"/>
        <v>1056.5874999999999</v>
      </c>
      <c r="U20" s="254">
        <f t="shared" si="12"/>
        <v>4669.6675000000005</v>
      </c>
      <c r="V20" s="253">
        <f t="shared" si="12"/>
        <v>-3613.0800000000004</v>
      </c>
      <c r="W20" s="255">
        <f t="shared" si="12"/>
        <v>1056.5874999999999</v>
      </c>
      <c r="X20" s="254">
        <f t="shared" si="12"/>
        <v>4669.6675000000005</v>
      </c>
      <c r="Y20" s="253">
        <f t="shared" si="12"/>
        <v>-3613.0800000000004</v>
      </c>
      <c r="Z20" s="252">
        <f t="shared" si="12"/>
        <v>1657.4774999999997</v>
      </c>
      <c r="AA20" s="251">
        <v>4.2547868727997651</v>
      </c>
      <c r="AB20" s="250">
        <f t="shared" si="7"/>
        <v>1.2249653464375836E-3</v>
      </c>
      <c r="AC20" s="249">
        <f>SUM(AC6:AC8,AC15:AC17)</f>
        <v>5431.9775</v>
      </c>
      <c r="AD20" s="248">
        <v>13.944024316144469</v>
      </c>
      <c r="AE20" s="247">
        <f t="shared" si="8"/>
        <v>0</v>
      </c>
      <c r="AF20" s="246">
        <f>SUM(AF6:AF8,AF15:AF17)</f>
        <v>-3774.5</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68.320000000000007</v>
      </c>
      <c r="O21" s="88">
        <v>0</v>
      </c>
      <c r="P21" s="240">
        <f t="shared" ref="P21:P32" si="15">N21-O21</f>
        <v>68.320000000000007</v>
      </c>
      <c r="Q21" s="239">
        <v>4.5833333333337035E-2</v>
      </c>
      <c r="R21" s="88">
        <v>0</v>
      </c>
      <c r="S21" s="240">
        <f t="shared" ref="S21:S32" si="16">Q21-R21</f>
        <v>4.5833333333337035E-2</v>
      </c>
      <c r="T21" s="239">
        <v>0</v>
      </c>
      <c r="U21" s="88">
        <v>0</v>
      </c>
      <c r="V21" s="238">
        <f t="shared" ref="V21:V32" si="17">T21-U21</f>
        <v>0</v>
      </c>
      <c r="W21" s="239">
        <v>0</v>
      </c>
      <c r="X21" s="88">
        <v>0</v>
      </c>
      <c r="Y21" s="238">
        <f t="shared" ref="Y21:Y32" si="18">W21-X21</f>
        <v>0</v>
      </c>
      <c r="Z21" s="92">
        <v>68.365833333333342</v>
      </c>
      <c r="AA21" s="237">
        <v>0.17549683191155438</v>
      </c>
      <c r="AB21" s="236">
        <f t="shared" si="7"/>
        <v>0</v>
      </c>
      <c r="AC21" s="235">
        <v>0</v>
      </c>
      <c r="AD21" s="234">
        <v>0</v>
      </c>
      <c r="AE21" s="233">
        <f t="shared" si="8"/>
        <v>1</v>
      </c>
      <c r="AF21" s="232">
        <f t="shared" ref="AF21:AF32" si="19">Z21-AC21</f>
        <v>68.365833333333342</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92.077500000000001</v>
      </c>
      <c r="O22" s="66">
        <v>0</v>
      </c>
      <c r="P22" s="211">
        <f t="shared" si="15"/>
        <v>92.077500000000001</v>
      </c>
      <c r="Q22" s="210">
        <v>0.97500000000000853</v>
      </c>
      <c r="R22" s="66">
        <v>0</v>
      </c>
      <c r="S22" s="211">
        <f t="shared" si="16"/>
        <v>0.97500000000000853</v>
      </c>
      <c r="T22" s="210">
        <v>254.54916666666668</v>
      </c>
      <c r="U22" s="66">
        <v>0</v>
      </c>
      <c r="V22" s="209">
        <f t="shared" si="17"/>
        <v>254.54916666666668</v>
      </c>
      <c r="W22" s="210">
        <v>254.54916666666668</v>
      </c>
      <c r="X22" s="66">
        <v>0</v>
      </c>
      <c r="Y22" s="209">
        <f t="shared" si="18"/>
        <v>254.54916666666668</v>
      </c>
      <c r="Z22" s="70">
        <v>347.60166666666669</v>
      </c>
      <c r="AA22" s="208">
        <v>0.89230231378504588</v>
      </c>
      <c r="AB22" s="207">
        <f t="shared" si="7"/>
        <v>0</v>
      </c>
      <c r="AC22" s="206">
        <v>0</v>
      </c>
      <c r="AD22" s="205">
        <v>0</v>
      </c>
      <c r="AE22" s="204">
        <f t="shared" si="8"/>
        <v>1</v>
      </c>
      <c r="AF22" s="203">
        <f t="shared" si="19"/>
        <v>347.60166666666669</v>
      </c>
    </row>
    <row r="23" spans="1:32" ht="15" x14ac:dyDescent="0.2">
      <c r="A23" s="405"/>
      <c r="B23" s="231" t="s">
        <v>20</v>
      </c>
      <c r="C23" s="230">
        <f t="shared" si="0"/>
        <v>0.46443071491615179</v>
      </c>
      <c r="D23" s="225">
        <v>0.14032</v>
      </c>
      <c r="E23" s="229">
        <v>3.6020500669919393E-4</v>
      </c>
      <c r="F23" s="221">
        <v>0</v>
      </c>
      <c r="G23" s="228">
        <v>0</v>
      </c>
      <c r="H23" s="227">
        <f t="shared" si="13"/>
        <v>0.14032</v>
      </c>
      <c r="I23" s="225">
        <v>0.30213333333333336</v>
      </c>
      <c r="J23" s="229">
        <v>7.7558394638956051E-4</v>
      </c>
      <c r="K23" s="221">
        <v>0</v>
      </c>
      <c r="L23" s="228">
        <v>0</v>
      </c>
      <c r="M23" s="227">
        <f t="shared" si="14"/>
        <v>0.30213333333333336</v>
      </c>
      <c r="N23" s="225">
        <v>11.631666666666669</v>
      </c>
      <c r="O23" s="77">
        <v>245.80166666666673</v>
      </c>
      <c r="P23" s="226">
        <f t="shared" si="15"/>
        <v>-234.17000000000007</v>
      </c>
      <c r="Q23" s="225">
        <v>1.8099999999999881</v>
      </c>
      <c r="R23" s="77">
        <v>122.35833333333333</v>
      </c>
      <c r="S23" s="226">
        <f t="shared" si="16"/>
        <v>-120.54833333333335</v>
      </c>
      <c r="T23" s="225">
        <v>223.9</v>
      </c>
      <c r="U23" s="77">
        <v>3404.689166666667</v>
      </c>
      <c r="V23" s="224">
        <f t="shared" si="17"/>
        <v>-3180.7891666666669</v>
      </c>
      <c r="W23" s="225">
        <v>223.9</v>
      </c>
      <c r="X23" s="77">
        <v>3404.689166666667</v>
      </c>
      <c r="Y23" s="224">
        <f t="shared" si="18"/>
        <v>-3180.7891666666669</v>
      </c>
      <c r="Z23" s="81">
        <v>237.34166666666667</v>
      </c>
      <c r="AA23" s="223">
        <v>0.60926209116066499</v>
      </c>
      <c r="AB23" s="222">
        <f t="shared" si="7"/>
        <v>5.9121519609564273E-4</v>
      </c>
      <c r="AC23" s="221">
        <v>3772.8491666666673</v>
      </c>
      <c r="AD23" s="220">
        <v>9.6849997116419217</v>
      </c>
      <c r="AE23" s="219">
        <f t="shared" si="8"/>
        <v>0</v>
      </c>
      <c r="AF23" s="218">
        <f t="shared" si="19"/>
        <v>-3535.5075000000006</v>
      </c>
    </row>
    <row r="24" spans="1:32" ht="15" x14ac:dyDescent="0.2">
      <c r="A24" s="405"/>
      <c r="B24" s="201" t="s">
        <v>19</v>
      </c>
      <c r="C24" s="200">
        <f t="shared" si="0"/>
        <v>0.4474409346810187</v>
      </c>
      <c r="D24" s="195">
        <v>5.6123933333333333</v>
      </c>
      <c r="E24" s="199">
        <v>1.4407156344297638E-2</v>
      </c>
      <c r="F24" s="191">
        <v>4.169255333333334</v>
      </c>
      <c r="G24" s="198">
        <v>1.0702584417592861E-2</v>
      </c>
      <c r="H24" s="197">
        <f t="shared" si="13"/>
        <v>1.4431379999999994</v>
      </c>
      <c r="I24" s="195">
        <v>12.543316666666668</v>
      </c>
      <c r="J24" s="199">
        <v>3.2199012713417741E-2</v>
      </c>
      <c r="K24" s="191">
        <v>9.4743166666666667</v>
      </c>
      <c r="L24" s="198">
        <v>2.4320811707863814E-2</v>
      </c>
      <c r="M24" s="197">
        <f t="shared" si="14"/>
        <v>3.0690000000000008</v>
      </c>
      <c r="N24" s="195">
        <v>192.34416666666667</v>
      </c>
      <c r="O24" s="54">
        <v>382.1724999999999</v>
      </c>
      <c r="P24" s="196">
        <f t="shared" si="15"/>
        <v>-189.82833333333323</v>
      </c>
      <c r="Q24" s="195">
        <v>1.510833333333361</v>
      </c>
      <c r="R24" s="54">
        <v>15.660000000000016</v>
      </c>
      <c r="S24" s="196">
        <f t="shared" si="16"/>
        <v>-14.149166666666655</v>
      </c>
      <c r="T24" s="195">
        <v>244.79916666666662</v>
      </c>
      <c r="U24" s="54">
        <v>327.12416666666672</v>
      </c>
      <c r="V24" s="194">
        <f t="shared" si="17"/>
        <v>-82.325000000000102</v>
      </c>
      <c r="W24" s="195">
        <v>244.79916666666662</v>
      </c>
      <c r="X24" s="54">
        <v>327.12416666666672</v>
      </c>
      <c r="Y24" s="194">
        <f t="shared" si="18"/>
        <v>-82.325000000000102</v>
      </c>
      <c r="Z24" s="58">
        <v>438.65416666666664</v>
      </c>
      <c r="AA24" s="193">
        <v>1.1260363956869726</v>
      </c>
      <c r="AB24" s="192">
        <f t="shared" si="7"/>
        <v>1.2794574313477778E-2</v>
      </c>
      <c r="AC24" s="191">
        <v>724.95666666666659</v>
      </c>
      <c r="AD24" s="190">
        <v>1.8609821907677342</v>
      </c>
      <c r="AE24" s="189">
        <f t="shared" si="8"/>
        <v>5.7510407518610324E-3</v>
      </c>
      <c r="AF24" s="188">
        <f t="shared" si="19"/>
        <v>-286.30249999999995</v>
      </c>
    </row>
    <row r="25" spans="1:32" ht="15" x14ac:dyDescent="0.2">
      <c r="A25" s="405"/>
      <c r="B25" s="217" t="s">
        <v>18</v>
      </c>
      <c r="C25" s="215">
        <f t="shared" si="0"/>
        <v>0.4434930362869981</v>
      </c>
      <c r="D25" s="210">
        <v>26.796536666666668</v>
      </c>
      <c r="E25" s="214">
        <v>6.8787390746378727E-2</v>
      </c>
      <c r="F25" s="206">
        <v>19.836783333333333</v>
      </c>
      <c r="G25" s="213">
        <v>5.0921527041319546E-2</v>
      </c>
      <c r="H25" s="212">
        <f t="shared" si="13"/>
        <v>6.9597533333333352</v>
      </c>
      <c r="I25" s="210">
        <v>60.421549999999996</v>
      </c>
      <c r="J25" s="214">
        <v>0.15510365466452164</v>
      </c>
      <c r="K25" s="206">
        <v>44.389524999999999</v>
      </c>
      <c r="L25" s="213">
        <v>0.11394903899769519</v>
      </c>
      <c r="M25" s="212">
        <f t="shared" si="14"/>
        <v>16.032024999999997</v>
      </c>
      <c r="N25" s="210">
        <v>2283.1424999999999</v>
      </c>
      <c r="O25" s="66">
        <v>1276.8416666666665</v>
      </c>
      <c r="P25" s="211">
        <f t="shared" si="15"/>
        <v>1006.3008333333335</v>
      </c>
      <c r="Q25" s="210">
        <v>6.4750000000000014</v>
      </c>
      <c r="R25" s="66">
        <v>29.601666666666731</v>
      </c>
      <c r="S25" s="211">
        <f t="shared" si="16"/>
        <v>-23.126666666666729</v>
      </c>
      <c r="T25" s="210">
        <v>1437.4675</v>
      </c>
      <c r="U25" s="66">
        <v>852.04749999999979</v>
      </c>
      <c r="V25" s="209">
        <f t="shared" si="17"/>
        <v>585.42000000000019</v>
      </c>
      <c r="W25" s="210">
        <v>1437.4675</v>
      </c>
      <c r="X25" s="66">
        <v>852.04749999999979</v>
      </c>
      <c r="Y25" s="209">
        <f t="shared" si="18"/>
        <v>585.42000000000019</v>
      </c>
      <c r="Z25" s="70">
        <v>3727.085</v>
      </c>
      <c r="AA25" s="208">
        <v>9.5675219312533155</v>
      </c>
      <c r="AB25" s="207">
        <f t="shared" si="7"/>
        <v>7.1896768296582092E-3</v>
      </c>
      <c r="AC25" s="206">
        <v>2158.4908333333328</v>
      </c>
      <c r="AD25" s="205">
        <v>5.5409008351332334</v>
      </c>
      <c r="AE25" s="204">
        <f t="shared" si="8"/>
        <v>9.1901170146271201E-3</v>
      </c>
      <c r="AF25" s="203">
        <f t="shared" si="19"/>
        <v>1568.5941666666672</v>
      </c>
    </row>
    <row r="26" spans="1:32" ht="15" x14ac:dyDescent="0.2">
      <c r="A26" s="405"/>
      <c r="B26" s="217" t="s">
        <v>17</v>
      </c>
      <c r="C26" s="215">
        <f t="shared" si="0"/>
        <v>0.49809177986850839</v>
      </c>
      <c r="D26" s="210">
        <v>45.050832499999991</v>
      </c>
      <c r="E26" s="214">
        <v>0.11564663214414737</v>
      </c>
      <c r="F26" s="206">
        <v>34.026492499999996</v>
      </c>
      <c r="G26" s="213">
        <v>8.7346871155690051E-2</v>
      </c>
      <c r="H26" s="212">
        <f t="shared" si="13"/>
        <v>11.024339999999995</v>
      </c>
      <c r="I26" s="210">
        <v>90.446849999999984</v>
      </c>
      <c r="J26" s="214">
        <v>0.23217936295731884</v>
      </c>
      <c r="K26" s="206">
        <v>68.217100000000002</v>
      </c>
      <c r="L26" s="213">
        <v>0.17511502968796519</v>
      </c>
      <c r="M26" s="212">
        <f t="shared" si="14"/>
        <v>22.229749999999981</v>
      </c>
      <c r="N26" s="210">
        <v>4163.8899999999994</v>
      </c>
      <c r="O26" s="66">
        <v>2878.6266666666666</v>
      </c>
      <c r="P26" s="211">
        <f t="shared" si="15"/>
        <v>1285.2633333333329</v>
      </c>
      <c r="Q26" s="210">
        <v>18.05500000000006</v>
      </c>
      <c r="R26" s="66">
        <v>28.128333333333448</v>
      </c>
      <c r="S26" s="211">
        <f t="shared" si="16"/>
        <v>-10.073333333333387</v>
      </c>
      <c r="T26" s="210">
        <v>4276.8625000000011</v>
      </c>
      <c r="U26" s="66">
        <v>3631.7991666666662</v>
      </c>
      <c r="V26" s="209">
        <f t="shared" si="17"/>
        <v>645.06333333333487</v>
      </c>
      <c r="W26" s="210">
        <v>4276.8625000000011</v>
      </c>
      <c r="X26" s="66">
        <v>3631.7991666666662</v>
      </c>
      <c r="Y26" s="209">
        <f t="shared" si="18"/>
        <v>645.06333333333487</v>
      </c>
      <c r="Z26" s="70">
        <v>8458.8075000000008</v>
      </c>
      <c r="AA26" s="208">
        <v>21.713973861207897</v>
      </c>
      <c r="AB26" s="207">
        <f t="shared" si="7"/>
        <v>5.3259082323365309E-3</v>
      </c>
      <c r="AC26" s="206">
        <v>6538.5541666666668</v>
      </c>
      <c r="AD26" s="205">
        <v>16.784634747185116</v>
      </c>
      <c r="AE26" s="204">
        <f t="shared" si="8"/>
        <v>5.2039780710949725E-3</v>
      </c>
      <c r="AF26" s="203">
        <f t="shared" si="19"/>
        <v>1920.253333333334</v>
      </c>
    </row>
    <row r="27" spans="1:32" ht="15" x14ac:dyDescent="0.2">
      <c r="A27" s="405"/>
      <c r="B27" s="217" t="s">
        <v>16</v>
      </c>
      <c r="C27" s="215">
        <f t="shared" si="0"/>
        <v>0.49466965848512734</v>
      </c>
      <c r="D27" s="210">
        <v>104.03978000000001</v>
      </c>
      <c r="E27" s="214">
        <v>0.26707275977681488</v>
      </c>
      <c r="F27" s="206">
        <v>69.622264166666653</v>
      </c>
      <c r="G27" s="213">
        <v>0.17872212182120298</v>
      </c>
      <c r="H27" s="212">
        <f t="shared" si="13"/>
        <v>34.417515833333354</v>
      </c>
      <c r="I27" s="210">
        <v>210.3217333333333</v>
      </c>
      <c r="J27" s="214">
        <v>0.53990123549258406</v>
      </c>
      <c r="K27" s="206">
        <v>139.13111666666668</v>
      </c>
      <c r="L27" s="213">
        <v>0.35715311301129898</v>
      </c>
      <c r="M27" s="212">
        <f t="shared" si="14"/>
        <v>71.190616666666614</v>
      </c>
      <c r="N27" s="210">
        <v>2183.249166666667</v>
      </c>
      <c r="O27" s="66">
        <v>2873.645</v>
      </c>
      <c r="P27" s="211">
        <f t="shared" si="15"/>
        <v>-690.39583333333303</v>
      </c>
      <c r="Q27" s="210">
        <v>12.243333333333419</v>
      </c>
      <c r="R27" s="66">
        <v>13.744166666667015</v>
      </c>
      <c r="S27" s="211">
        <f t="shared" si="16"/>
        <v>-1.5008333333335955</v>
      </c>
      <c r="T27" s="210">
        <v>1321.9525000000001</v>
      </c>
      <c r="U27" s="66">
        <v>403.19250000000011</v>
      </c>
      <c r="V27" s="209">
        <f t="shared" si="17"/>
        <v>918.76</v>
      </c>
      <c r="W27" s="210">
        <v>1321.9525000000001</v>
      </c>
      <c r="X27" s="66">
        <v>403.19250000000011</v>
      </c>
      <c r="Y27" s="209">
        <f t="shared" si="18"/>
        <v>918.76</v>
      </c>
      <c r="Z27" s="70">
        <v>3517.4450000000002</v>
      </c>
      <c r="AA27" s="208">
        <v>9.0293707225559157</v>
      </c>
      <c r="AB27" s="207">
        <f t="shared" si="7"/>
        <v>2.9578225103732966E-2</v>
      </c>
      <c r="AC27" s="206">
        <v>3290.5816666666669</v>
      </c>
      <c r="AD27" s="205">
        <v>8.4470067805434024</v>
      </c>
      <c r="AE27" s="204">
        <f t="shared" si="8"/>
        <v>2.1158041714002939E-2</v>
      </c>
      <c r="AF27" s="203">
        <f t="shared" si="19"/>
        <v>226.86333333333323</v>
      </c>
    </row>
    <row r="28" spans="1:32" ht="15" x14ac:dyDescent="0.2">
      <c r="A28" s="405"/>
      <c r="B28" s="217" t="s">
        <v>15</v>
      </c>
      <c r="C28" s="215">
        <f t="shared" si="0"/>
        <v>0.54095797838512827</v>
      </c>
      <c r="D28" s="210">
        <v>74.627533333333318</v>
      </c>
      <c r="E28" s="214">
        <v>0.19157077497347239</v>
      </c>
      <c r="F28" s="206">
        <v>62.637875833333332</v>
      </c>
      <c r="G28" s="213">
        <v>0.16079301943567292</v>
      </c>
      <c r="H28" s="212">
        <f t="shared" si="13"/>
        <v>11.989657499999986</v>
      </c>
      <c r="I28" s="210">
        <v>137.95439999999996</v>
      </c>
      <c r="J28" s="214">
        <v>0.35413245136960708</v>
      </c>
      <c r="K28" s="206">
        <v>113.90767499999998</v>
      </c>
      <c r="L28" s="213">
        <v>0.29240389710662118</v>
      </c>
      <c r="M28" s="212">
        <f t="shared" si="14"/>
        <v>24.046724999999981</v>
      </c>
      <c r="N28" s="210">
        <v>464.12916666666666</v>
      </c>
      <c r="O28" s="66">
        <v>81.271666666666519</v>
      </c>
      <c r="P28" s="211">
        <f t="shared" si="15"/>
        <v>382.85750000000013</v>
      </c>
      <c r="Q28" s="210">
        <v>4.5949999999999216</v>
      </c>
      <c r="R28" s="66">
        <v>5.8333333333457804E-2</v>
      </c>
      <c r="S28" s="211">
        <f t="shared" si="16"/>
        <v>4.5366666666664637</v>
      </c>
      <c r="T28" s="210">
        <v>312.70999999999987</v>
      </c>
      <c r="U28" s="66">
        <v>37.345833333333339</v>
      </c>
      <c r="V28" s="209">
        <f t="shared" si="17"/>
        <v>275.36416666666651</v>
      </c>
      <c r="W28" s="210">
        <v>312.70999999999987</v>
      </c>
      <c r="X28" s="66">
        <v>37.345833333333339</v>
      </c>
      <c r="Y28" s="209">
        <f t="shared" si="18"/>
        <v>275.36416666666651</v>
      </c>
      <c r="Z28" s="70">
        <v>781.43416666666644</v>
      </c>
      <c r="AA28" s="208">
        <v>2.00596136858</v>
      </c>
      <c r="AB28" s="207">
        <f t="shared" si="7"/>
        <v>9.5500729961257136E-2</v>
      </c>
      <c r="AC28" s="206">
        <v>118.67583333333332</v>
      </c>
      <c r="AD28" s="205">
        <v>0.30464388074853183</v>
      </c>
      <c r="AE28" s="204">
        <f t="shared" si="8"/>
        <v>0.52780649668916035</v>
      </c>
      <c r="AF28" s="203">
        <f t="shared" si="19"/>
        <v>662.7583333333331</v>
      </c>
    </row>
    <row r="29" spans="1:32" ht="15" x14ac:dyDescent="0.2">
      <c r="A29" s="405"/>
      <c r="B29" s="216" t="s">
        <v>14</v>
      </c>
      <c r="C29" s="215">
        <f t="shared" si="0"/>
        <v>0.54986743008528061</v>
      </c>
      <c r="D29" s="210">
        <v>29.735941666666672</v>
      </c>
      <c r="E29" s="214">
        <v>7.6332918096126773E-2</v>
      </c>
      <c r="F29" s="206">
        <v>21.861499166666665</v>
      </c>
      <c r="G29" s="213">
        <v>5.6119024051070172E-2</v>
      </c>
      <c r="H29" s="212">
        <f t="shared" si="13"/>
        <v>7.8744425000000078</v>
      </c>
      <c r="I29" s="210">
        <v>54.078383333333335</v>
      </c>
      <c r="J29" s="214">
        <v>0.13882058459852417</v>
      </c>
      <c r="K29" s="206">
        <v>39.74486666666666</v>
      </c>
      <c r="L29" s="213">
        <v>0.10202608299499026</v>
      </c>
      <c r="M29" s="212">
        <f t="shared" si="14"/>
        <v>14.333516666666675</v>
      </c>
      <c r="N29" s="210">
        <v>109.56583333333329</v>
      </c>
      <c r="O29" s="66">
        <v>21.644999999999957</v>
      </c>
      <c r="P29" s="211">
        <f t="shared" si="15"/>
        <v>87.920833333333334</v>
      </c>
      <c r="Q29" s="210">
        <v>4.211666666666698</v>
      </c>
      <c r="R29" s="66">
        <v>4.0833333333379497E-2</v>
      </c>
      <c r="S29" s="211">
        <f t="shared" si="16"/>
        <v>4.1708333333333183</v>
      </c>
      <c r="T29" s="210">
        <v>820.53583333333347</v>
      </c>
      <c r="U29" s="66">
        <v>19.719166666666666</v>
      </c>
      <c r="V29" s="209">
        <f t="shared" si="17"/>
        <v>800.81666666666683</v>
      </c>
      <c r="W29" s="210">
        <v>820.53583333333347</v>
      </c>
      <c r="X29" s="66">
        <v>19.719166666666666</v>
      </c>
      <c r="Y29" s="209">
        <f t="shared" si="18"/>
        <v>800.81666666666683</v>
      </c>
      <c r="Z29" s="70">
        <v>934.3133333333335</v>
      </c>
      <c r="AA29" s="208">
        <v>2.398406075345493</v>
      </c>
      <c r="AB29" s="207">
        <f t="shared" si="7"/>
        <v>3.1826519654362923E-2</v>
      </c>
      <c r="AC29" s="206">
        <v>41.405000000000001</v>
      </c>
      <c r="AD29" s="205">
        <v>0.1062876874600386</v>
      </c>
      <c r="AE29" s="204">
        <f t="shared" si="8"/>
        <v>0.52799176830495509</v>
      </c>
      <c r="AF29" s="203">
        <f t="shared" si="19"/>
        <v>892.90833333333353</v>
      </c>
    </row>
    <row r="30" spans="1:32" ht="15" x14ac:dyDescent="0.2">
      <c r="A30" s="405"/>
      <c r="B30" s="202" t="s">
        <v>13</v>
      </c>
      <c r="C30" s="158">
        <f t="shared" si="0"/>
        <v>0.51051122988728581</v>
      </c>
      <c r="D30" s="153">
        <v>3.6868099999999999</v>
      </c>
      <c r="E30" s="157">
        <v>9.4641349825303235E-3</v>
      </c>
      <c r="F30" s="149">
        <v>0</v>
      </c>
      <c r="G30" s="156">
        <v>0</v>
      </c>
      <c r="H30" s="155">
        <f t="shared" si="13"/>
        <v>3.6868099999999999</v>
      </c>
      <c r="I30" s="153">
        <v>7.2217999999999991</v>
      </c>
      <c r="J30" s="157">
        <v>1.8538544166050729E-2</v>
      </c>
      <c r="K30" s="149">
        <v>0</v>
      </c>
      <c r="L30" s="156">
        <v>0</v>
      </c>
      <c r="M30" s="155">
        <f t="shared" si="14"/>
        <v>7.2217999999999991</v>
      </c>
      <c r="N30" s="153">
        <v>126.52833333333335</v>
      </c>
      <c r="O30" s="21">
        <v>61.6325</v>
      </c>
      <c r="P30" s="154">
        <f t="shared" si="15"/>
        <v>64.895833333333343</v>
      </c>
      <c r="Q30" s="153">
        <v>0.91083333333331618</v>
      </c>
      <c r="R30" s="21">
        <v>0.10666666666666669</v>
      </c>
      <c r="S30" s="154">
        <f t="shared" si="16"/>
        <v>0.80416666666664949</v>
      </c>
      <c r="T30" s="153">
        <v>157.16249999999999</v>
      </c>
      <c r="U30" s="21">
        <v>36.232500000000002</v>
      </c>
      <c r="V30" s="152">
        <f t="shared" si="17"/>
        <v>120.92999999999999</v>
      </c>
      <c r="W30" s="153">
        <v>157.16249999999999</v>
      </c>
      <c r="X30" s="21">
        <v>36.232500000000002</v>
      </c>
      <c r="Y30" s="152">
        <f t="shared" si="18"/>
        <v>120.92999999999999</v>
      </c>
      <c r="Z30" s="25">
        <v>284.60166666666669</v>
      </c>
      <c r="AA30" s="151">
        <v>0.73057971243064723</v>
      </c>
      <c r="AB30" s="150">
        <f t="shared" si="7"/>
        <v>1.2954281129766163E-2</v>
      </c>
      <c r="AC30" s="149">
        <v>97.971666666666664</v>
      </c>
      <c r="AD30" s="148">
        <v>0.25149575864281482</v>
      </c>
      <c r="AE30" s="147">
        <f t="shared" si="8"/>
        <v>0</v>
      </c>
      <c r="AF30" s="146">
        <f t="shared" si="19"/>
        <v>186.63000000000002</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78.078333333333319</v>
      </c>
      <c r="O31" s="54">
        <v>398.0266666666667</v>
      </c>
      <c r="P31" s="196">
        <f t="shared" si="15"/>
        <v>-319.94833333333338</v>
      </c>
      <c r="Q31" s="195">
        <v>1.7708333333333421</v>
      </c>
      <c r="R31" s="54">
        <v>5.9691666666666663</v>
      </c>
      <c r="S31" s="196">
        <f t="shared" si="16"/>
        <v>-4.1983333333333244</v>
      </c>
      <c r="T31" s="195">
        <v>153.50083333333333</v>
      </c>
      <c r="U31" s="54">
        <v>430.93166666666667</v>
      </c>
      <c r="V31" s="194">
        <f t="shared" si="17"/>
        <v>-277.43083333333334</v>
      </c>
      <c r="W31" s="195">
        <v>153.50083333333333</v>
      </c>
      <c r="X31" s="54">
        <v>430.93166666666667</v>
      </c>
      <c r="Y31" s="194">
        <f t="shared" si="18"/>
        <v>-277.43083333333334</v>
      </c>
      <c r="Z31" s="58">
        <v>233.35</v>
      </c>
      <c r="AA31" s="193">
        <v>0.59901538136585586</v>
      </c>
      <c r="AB31" s="192">
        <f t="shared" si="7"/>
        <v>0</v>
      </c>
      <c r="AC31" s="191">
        <v>834.92750000000012</v>
      </c>
      <c r="AD31" s="190">
        <v>2.1432801152467427</v>
      </c>
      <c r="AE31" s="189">
        <f t="shared" si="8"/>
        <v>0</v>
      </c>
      <c r="AF31" s="188">
        <f t="shared" si="19"/>
        <v>-601.5775000000001</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85.973333333333315</v>
      </c>
      <c r="O32" s="43">
        <v>178.1816666666667</v>
      </c>
      <c r="P32" s="182">
        <f t="shared" si="15"/>
        <v>-92.208333333333385</v>
      </c>
      <c r="Q32" s="181">
        <v>5.000000000000223E-2</v>
      </c>
      <c r="R32" s="43">
        <v>6.4991666666666958</v>
      </c>
      <c r="S32" s="182">
        <f t="shared" si="16"/>
        <v>-6.4491666666666934</v>
      </c>
      <c r="T32" s="181">
        <v>0</v>
      </c>
      <c r="U32" s="43">
        <v>206.49666666666664</v>
      </c>
      <c r="V32" s="180">
        <f t="shared" si="17"/>
        <v>-206.49666666666664</v>
      </c>
      <c r="W32" s="181">
        <v>0</v>
      </c>
      <c r="X32" s="43">
        <v>206.49666666666664</v>
      </c>
      <c r="Y32" s="180">
        <f t="shared" si="18"/>
        <v>-206.49666666666664</v>
      </c>
      <c r="Z32" s="47">
        <v>86.023333333333312</v>
      </c>
      <c r="AA32" s="179">
        <v>0.22082408323560659</v>
      </c>
      <c r="AB32" s="178">
        <f t="shared" si="7"/>
        <v>0</v>
      </c>
      <c r="AC32" s="177">
        <v>391.17750000000001</v>
      </c>
      <c r="AD32" s="176">
        <v>1.0041625857118524</v>
      </c>
      <c r="AE32" s="175">
        <f t="shared" si="8"/>
        <v>0</v>
      </c>
      <c r="AF32" s="174">
        <f t="shared" si="19"/>
        <v>-305.1541666666667</v>
      </c>
    </row>
    <row r="33" spans="1:32" ht="15" x14ac:dyDescent="0.2">
      <c r="A33" s="405"/>
      <c r="B33" s="173" t="s">
        <v>10</v>
      </c>
      <c r="C33" s="172">
        <f t="shared" si="0"/>
        <v>0.5053115583411657</v>
      </c>
      <c r="D33" s="167">
        <f>SUM(D21:D32)</f>
        <v>289.69014749999997</v>
      </c>
      <c r="E33" s="171">
        <v>0.74364197207046723</v>
      </c>
      <c r="F33" s="163">
        <f>SUM(F21:F32)</f>
        <v>212.15417033333333</v>
      </c>
      <c r="G33" s="170">
        <v>0.54460514792254855</v>
      </c>
      <c r="H33" s="169">
        <f>SUM(H21:H32)</f>
        <v>77.535977166666683</v>
      </c>
      <c r="I33" s="167">
        <f>SUM(I21:I32)</f>
        <v>573.29016666666666</v>
      </c>
      <c r="J33" s="171">
        <v>1.4716504299084141</v>
      </c>
      <c r="K33" s="163">
        <f>SUM(K21:K32)</f>
        <v>414.8646</v>
      </c>
      <c r="L33" s="170">
        <v>1.0649679735064346</v>
      </c>
      <c r="M33" s="169">
        <f t="shared" ref="M33:Z33" si="20">SUM(M21:M32)</f>
        <v>158.42556666666658</v>
      </c>
      <c r="N33" s="167">
        <f t="shared" si="20"/>
        <v>9858.93</v>
      </c>
      <c r="O33" s="32">
        <f t="shared" si="20"/>
        <v>8397.8449999999993</v>
      </c>
      <c r="P33" s="168">
        <f t="shared" si="20"/>
        <v>1461.085</v>
      </c>
      <c r="Q33" s="167">
        <f t="shared" si="20"/>
        <v>52.653333333333457</v>
      </c>
      <c r="R33" s="32">
        <f t="shared" si="20"/>
        <v>222.16666666666737</v>
      </c>
      <c r="S33" s="168">
        <f t="shared" si="20"/>
        <v>-169.51333333333392</v>
      </c>
      <c r="T33" s="167">
        <f t="shared" si="20"/>
        <v>9203.4400000000023</v>
      </c>
      <c r="U33" s="32">
        <f t="shared" si="20"/>
        <v>9349.5783333333329</v>
      </c>
      <c r="V33" s="166">
        <f t="shared" si="20"/>
        <v>-146.13833333333221</v>
      </c>
      <c r="W33" s="167">
        <f t="shared" si="20"/>
        <v>9203.4400000000023</v>
      </c>
      <c r="X33" s="32">
        <f t="shared" si="20"/>
        <v>9349.5783333333329</v>
      </c>
      <c r="Y33" s="166">
        <f t="shared" si="20"/>
        <v>-146.13833333333221</v>
      </c>
      <c r="Z33" s="36">
        <f t="shared" si="20"/>
        <v>19115.023333333331</v>
      </c>
      <c r="AA33" s="165">
        <v>49.06875076851896</v>
      </c>
      <c r="AB33" s="164">
        <f t="shared" si="7"/>
        <v>1.5155103001879673E-2</v>
      </c>
      <c r="AC33" s="163">
        <f>SUM(AC21:AC32)</f>
        <v>17969.590000000007</v>
      </c>
      <c r="AD33" s="162">
        <v>46.128394293081406</v>
      </c>
      <c r="AE33" s="161">
        <f t="shared" si="8"/>
        <v>1.1806288865429497E-2</v>
      </c>
      <c r="AF33" s="160">
        <f>SUM(AF21:AF32)</f>
        <v>1145.4333333333341</v>
      </c>
    </row>
    <row r="34" spans="1:32" ht="15" x14ac:dyDescent="0.2">
      <c r="A34" s="405"/>
      <c r="B34" s="159" t="s">
        <v>9</v>
      </c>
      <c r="C34" s="158">
        <f t="shared" si="0"/>
        <v>0.50526701782072903</v>
      </c>
      <c r="D34" s="153">
        <f>SUM(D24:D29)</f>
        <v>285.86301750000001</v>
      </c>
      <c r="E34" s="157">
        <v>0.73381763208123785</v>
      </c>
      <c r="F34" s="149">
        <f>SUM(F24:F29)</f>
        <v>212.15417033333333</v>
      </c>
      <c r="G34" s="156">
        <v>0.54460514792254855</v>
      </c>
      <c r="H34" s="155">
        <f>SUM(H24:H29)</f>
        <v>73.708847166666686</v>
      </c>
      <c r="I34" s="153">
        <f>SUM(I24:I29)</f>
        <v>565.76623333333328</v>
      </c>
      <c r="J34" s="157">
        <v>1.4523363017959736</v>
      </c>
      <c r="K34" s="149">
        <f>SUM(K24:K29)</f>
        <v>414.8646</v>
      </c>
      <c r="L34" s="156">
        <v>1.0649679735064346</v>
      </c>
      <c r="M34" s="155">
        <f t="shared" ref="M34:Z34" si="21">SUM(M24:M29)</f>
        <v>150.90163333333325</v>
      </c>
      <c r="N34" s="153">
        <f t="shared" si="21"/>
        <v>9396.320833333335</v>
      </c>
      <c r="O34" s="21">
        <f t="shared" si="21"/>
        <v>7514.2024999999994</v>
      </c>
      <c r="P34" s="154">
        <f t="shared" si="21"/>
        <v>1882.1183333333336</v>
      </c>
      <c r="Q34" s="153">
        <f t="shared" si="21"/>
        <v>47.090833333333464</v>
      </c>
      <c r="R34" s="21">
        <f t="shared" si="21"/>
        <v>87.233333333334045</v>
      </c>
      <c r="S34" s="154">
        <f t="shared" si="21"/>
        <v>-40.142500000000581</v>
      </c>
      <c r="T34" s="153">
        <f t="shared" si="21"/>
        <v>8414.3275000000012</v>
      </c>
      <c r="U34" s="21">
        <f t="shared" si="21"/>
        <v>5271.2283333333335</v>
      </c>
      <c r="V34" s="152">
        <f t="shared" si="21"/>
        <v>3143.0991666666678</v>
      </c>
      <c r="W34" s="153">
        <f t="shared" si="21"/>
        <v>8414.3275000000012</v>
      </c>
      <c r="X34" s="21">
        <f t="shared" si="21"/>
        <v>5271.2283333333335</v>
      </c>
      <c r="Y34" s="152">
        <f t="shared" si="21"/>
        <v>3143.0991666666678</v>
      </c>
      <c r="Z34" s="25">
        <f t="shared" si="21"/>
        <v>17857.739166666666</v>
      </c>
      <c r="AA34" s="151">
        <v>45.841270354629586</v>
      </c>
      <c r="AB34" s="150">
        <f t="shared" si="7"/>
        <v>1.6007794426384791E-2</v>
      </c>
      <c r="AC34" s="149">
        <f>SUM(AC24:AC29)</f>
        <v>12872.664166666667</v>
      </c>
      <c r="AD34" s="148">
        <v>33.04445612183806</v>
      </c>
      <c r="AE34" s="147">
        <f t="shared" si="8"/>
        <v>1.6480983857459705E-2</v>
      </c>
      <c r="AF34" s="146">
        <f>SUM(AF24:AF29)</f>
        <v>4985.0750000000007</v>
      </c>
    </row>
    <row r="35" spans="1:32" ht="15.75" thickBot="1" x14ac:dyDescent="0.25">
      <c r="A35" s="406"/>
      <c r="B35" s="261" t="s">
        <v>8</v>
      </c>
      <c r="C35" s="260">
        <f t="shared" si="0"/>
        <v>0.50866080684748238</v>
      </c>
      <c r="D35" s="255">
        <f>SUM(D21:D23,D30:D32)</f>
        <v>3.8271299999999999</v>
      </c>
      <c r="E35" s="259">
        <v>9.8243399892295174E-3</v>
      </c>
      <c r="F35" s="249">
        <f>SUM(F21:F23,F30:F32)</f>
        <v>0</v>
      </c>
      <c r="G35" s="258">
        <v>0</v>
      </c>
      <c r="H35" s="257">
        <f>SUM(H21:H23,H30:H32)</f>
        <v>3.8271299999999999</v>
      </c>
      <c r="I35" s="255">
        <f>SUM(I21:I23,I30:I32)</f>
        <v>7.523933333333332</v>
      </c>
      <c r="J35" s="259">
        <v>1.9314128112440286E-2</v>
      </c>
      <c r="K35" s="249">
        <f>SUM(K21:K23,K30:K32)</f>
        <v>0</v>
      </c>
      <c r="L35" s="258">
        <v>0</v>
      </c>
      <c r="M35" s="257">
        <f t="shared" ref="M35:Z35" si="22">SUM(M21:M23,M30:M32)</f>
        <v>7.523933333333332</v>
      </c>
      <c r="N35" s="255">
        <f t="shared" si="22"/>
        <v>462.60916666666662</v>
      </c>
      <c r="O35" s="254">
        <f t="shared" si="22"/>
        <v>883.64250000000015</v>
      </c>
      <c r="P35" s="256">
        <f t="shared" si="22"/>
        <v>-421.03333333333347</v>
      </c>
      <c r="Q35" s="255">
        <f t="shared" si="22"/>
        <v>5.5624999999999947</v>
      </c>
      <c r="R35" s="254">
        <f t="shared" si="22"/>
        <v>134.93333333333337</v>
      </c>
      <c r="S35" s="256">
        <f t="shared" si="22"/>
        <v>-129.37083333333337</v>
      </c>
      <c r="T35" s="255">
        <f t="shared" si="22"/>
        <v>789.11249999999995</v>
      </c>
      <c r="U35" s="254">
        <f t="shared" si="22"/>
        <v>4078.3500000000004</v>
      </c>
      <c r="V35" s="253">
        <f t="shared" si="22"/>
        <v>-3289.2375000000002</v>
      </c>
      <c r="W35" s="255">
        <f t="shared" si="22"/>
        <v>789.11249999999995</v>
      </c>
      <c r="X35" s="254">
        <f t="shared" si="22"/>
        <v>4078.3500000000004</v>
      </c>
      <c r="Y35" s="253">
        <f t="shared" si="22"/>
        <v>-3289.2375000000002</v>
      </c>
      <c r="Z35" s="252">
        <f t="shared" si="22"/>
        <v>1257.2841666666666</v>
      </c>
      <c r="AA35" s="251">
        <v>3.2274804138893747</v>
      </c>
      <c r="AB35" s="250">
        <f t="shared" si="7"/>
        <v>3.0439657966476684E-3</v>
      </c>
      <c r="AC35" s="249">
        <f>SUM(AC21:AC23,AC30:AC32)</f>
        <v>5096.9258333333337</v>
      </c>
      <c r="AD35" s="248">
        <v>13.08393817124333</v>
      </c>
      <c r="AE35" s="247">
        <f t="shared" si="8"/>
        <v>0</v>
      </c>
      <c r="AF35" s="246">
        <f>SUM(AF21:AF23,AF30:AF32)</f>
        <v>-3839.6416666666669</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22.63</v>
      </c>
      <c r="O36" s="88">
        <v>0</v>
      </c>
      <c r="P36" s="240">
        <f t="shared" ref="P36:P47" si="25">N36-O36</f>
        <v>22.63</v>
      </c>
      <c r="Q36" s="239">
        <v>1.4999999999999999E-2</v>
      </c>
      <c r="R36" s="88">
        <v>0</v>
      </c>
      <c r="S36" s="240">
        <f t="shared" ref="S36:S47" si="26">Q36-R36</f>
        <v>1.4999999999999999E-2</v>
      </c>
      <c r="T36" s="239">
        <v>0</v>
      </c>
      <c r="U36" s="88">
        <v>0</v>
      </c>
      <c r="V36" s="238">
        <f t="shared" ref="V36:V47" si="27">T36-U36</f>
        <v>0</v>
      </c>
      <c r="W36" s="239">
        <v>0</v>
      </c>
      <c r="X36" s="88">
        <v>0</v>
      </c>
      <c r="Y36" s="238">
        <f t="shared" ref="Y36:Y47" si="28">W36-X36</f>
        <v>0</v>
      </c>
      <c r="Z36" s="92">
        <v>22.645</v>
      </c>
      <c r="AA36" s="237">
        <v>5.8130290597942176E-2</v>
      </c>
      <c r="AB36" s="236">
        <f t="shared" si="7"/>
        <v>0</v>
      </c>
      <c r="AC36" s="235">
        <v>0</v>
      </c>
      <c r="AD36" s="234">
        <v>0</v>
      </c>
      <c r="AE36" s="233">
        <f t="shared" si="8"/>
        <v>1</v>
      </c>
      <c r="AF36" s="232">
        <f t="shared" ref="AF36:AF47" si="29">Z36-AC36</f>
        <v>22.645</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50.995000000000005</v>
      </c>
      <c r="O37" s="66">
        <v>0</v>
      </c>
      <c r="P37" s="211">
        <f t="shared" si="25"/>
        <v>50.995000000000005</v>
      </c>
      <c r="Q37" s="210">
        <v>0.79999999999999793</v>
      </c>
      <c r="R37" s="66">
        <v>0</v>
      </c>
      <c r="S37" s="211">
        <f t="shared" si="26"/>
        <v>0.79999999999999793</v>
      </c>
      <c r="T37" s="210">
        <v>208.26749999999998</v>
      </c>
      <c r="U37" s="66">
        <v>0</v>
      </c>
      <c r="V37" s="209">
        <f t="shared" si="27"/>
        <v>208.26749999999998</v>
      </c>
      <c r="W37" s="210">
        <v>208.26749999999998</v>
      </c>
      <c r="X37" s="66">
        <v>0</v>
      </c>
      <c r="Y37" s="209">
        <f t="shared" si="28"/>
        <v>208.26749999999998</v>
      </c>
      <c r="Z37" s="70">
        <v>260.0625</v>
      </c>
      <c r="AA37" s="208">
        <v>0.66758704785283007</v>
      </c>
      <c r="AB37" s="207">
        <f t="shared" si="7"/>
        <v>0</v>
      </c>
      <c r="AC37" s="206">
        <v>0</v>
      </c>
      <c r="AD37" s="205">
        <v>0</v>
      </c>
      <c r="AE37" s="204">
        <f t="shared" si="8"/>
        <v>1</v>
      </c>
      <c r="AF37" s="203">
        <f t="shared" si="29"/>
        <v>260.0625</v>
      </c>
    </row>
    <row r="38" spans="1:32" ht="15" x14ac:dyDescent="0.2">
      <c r="A38" s="405"/>
      <c r="B38" s="231" t="s">
        <v>20</v>
      </c>
      <c r="C38" s="230">
        <f t="shared" si="0"/>
        <v>0.46532140628250462</v>
      </c>
      <c r="D38" s="225">
        <v>0.22367999999999999</v>
      </c>
      <c r="E38" s="229">
        <v>5.7419224557066478E-4</v>
      </c>
      <c r="F38" s="221">
        <v>0</v>
      </c>
      <c r="G38" s="228">
        <v>0</v>
      </c>
      <c r="H38" s="227">
        <f t="shared" si="23"/>
        <v>0.22367999999999999</v>
      </c>
      <c r="I38" s="225">
        <v>0.48070000000000002</v>
      </c>
      <c r="J38" s="229">
        <v>1.2339691185882448E-3</v>
      </c>
      <c r="K38" s="221">
        <v>0</v>
      </c>
      <c r="L38" s="228">
        <v>0</v>
      </c>
      <c r="M38" s="227">
        <f t="shared" si="24"/>
        <v>0.48070000000000002</v>
      </c>
      <c r="N38" s="225">
        <v>4.5824999999999907</v>
      </c>
      <c r="O38" s="77">
        <v>129.86500000000001</v>
      </c>
      <c r="P38" s="226">
        <f t="shared" si="25"/>
        <v>-125.28250000000001</v>
      </c>
      <c r="Q38" s="225">
        <v>0.86499999999999322</v>
      </c>
      <c r="R38" s="77">
        <v>168.52500000000043</v>
      </c>
      <c r="S38" s="226">
        <f t="shared" si="26"/>
        <v>-167.66000000000045</v>
      </c>
      <c r="T38" s="225">
        <v>230.67000000000002</v>
      </c>
      <c r="U38" s="77">
        <v>4434.0225</v>
      </c>
      <c r="V38" s="224">
        <f t="shared" si="27"/>
        <v>-4203.3525</v>
      </c>
      <c r="W38" s="225">
        <v>230.67000000000002</v>
      </c>
      <c r="X38" s="77">
        <v>4434.0225</v>
      </c>
      <c r="Y38" s="224">
        <f t="shared" si="28"/>
        <v>-4203.3525</v>
      </c>
      <c r="Z38" s="81">
        <v>236.11750000000001</v>
      </c>
      <c r="AA38" s="223">
        <v>0.60611962421106702</v>
      </c>
      <c r="AB38" s="222">
        <f t="shared" si="7"/>
        <v>9.4732495473651883E-4</v>
      </c>
      <c r="AC38" s="221">
        <v>4732.4125000000004</v>
      </c>
      <c r="AD38" s="220">
        <v>12.14822317913247</v>
      </c>
      <c r="AE38" s="219">
        <f t="shared" si="8"/>
        <v>0</v>
      </c>
      <c r="AF38" s="218">
        <f t="shared" si="29"/>
        <v>-4496.2950000000001</v>
      </c>
    </row>
    <row r="39" spans="1:32" ht="15" x14ac:dyDescent="0.2">
      <c r="A39" s="405"/>
      <c r="B39" s="201" t="s">
        <v>19</v>
      </c>
      <c r="C39" s="200">
        <f t="shared" si="0"/>
        <v>0.45103171642799611</v>
      </c>
      <c r="D39" s="195">
        <v>4.1716600000000001</v>
      </c>
      <c r="E39" s="199">
        <v>1.0708757256604614E-2</v>
      </c>
      <c r="F39" s="191">
        <v>3.3261680000000005</v>
      </c>
      <c r="G39" s="198">
        <v>8.5383578027673386E-3</v>
      </c>
      <c r="H39" s="197">
        <f t="shared" si="23"/>
        <v>0.84549199999999969</v>
      </c>
      <c r="I39" s="195">
        <v>9.2491500000000002</v>
      </c>
      <c r="J39" s="199">
        <v>2.3742803147889461E-2</v>
      </c>
      <c r="K39" s="191">
        <v>7.5699749999999995</v>
      </c>
      <c r="L39" s="198">
        <v>1.9432318243697753E-2</v>
      </c>
      <c r="M39" s="197">
        <f t="shared" si="24"/>
        <v>1.6791750000000008</v>
      </c>
      <c r="N39" s="195">
        <v>82.672499999999971</v>
      </c>
      <c r="O39" s="54">
        <v>324.02999999999997</v>
      </c>
      <c r="P39" s="196">
        <f t="shared" si="25"/>
        <v>-241.35750000000002</v>
      </c>
      <c r="Q39" s="195">
        <v>0.55750000000002919</v>
      </c>
      <c r="R39" s="54">
        <v>18.68</v>
      </c>
      <c r="S39" s="196">
        <f t="shared" si="26"/>
        <v>-18.12249999999997</v>
      </c>
      <c r="T39" s="195">
        <v>121.98250000000002</v>
      </c>
      <c r="U39" s="54">
        <v>497.11250000000001</v>
      </c>
      <c r="V39" s="194">
        <f t="shared" si="27"/>
        <v>-375.13</v>
      </c>
      <c r="W39" s="195">
        <v>121.98250000000002</v>
      </c>
      <c r="X39" s="54">
        <v>497.11250000000001</v>
      </c>
      <c r="Y39" s="194">
        <f t="shared" si="28"/>
        <v>-375.13</v>
      </c>
      <c r="Z39" s="58">
        <v>205.21250000000003</v>
      </c>
      <c r="AA39" s="193">
        <v>0.52678570365777044</v>
      </c>
      <c r="AB39" s="192">
        <f t="shared" si="7"/>
        <v>2.0328488761649506E-2</v>
      </c>
      <c r="AC39" s="191">
        <v>839.82249999999999</v>
      </c>
      <c r="AD39" s="190">
        <v>2.1558457046711328</v>
      </c>
      <c r="AE39" s="189">
        <f t="shared" si="8"/>
        <v>3.9605607137222455E-3</v>
      </c>
      <c r="AF39" s="188">
        <f t="shared" si="29"/>
        <v>-634.6099999999999</v>
      </c>
    </row>
    <row r="40" spans="1:32" ht="15" x14ac:dyDescent="0.2">
      <c r="A40" s="405"/>
      <c r="B40" s="217" t="s">
        <v>18</v>
      </c>
      <c r="C40" s="215">
        <f t="shared" si="0"/>
        <v>0.44372855644506598</v>
      </c>
      <c r="D40" s="210">
        <v>37.44115</v>
      </c>
      <c r="E40" s="214">
        <v>9.6112383741273691E-2</v>
      </c>
      <c r="F40" s="206">
        <v>20.0278375</v>
      </c>
      <c r="G40" s="213">
        <v>5.1411967943495729E-2</v>
      </c>
      <c r="H40" s="212">
        <f t="shared" si="23"/>
        <v>17.4133125</v>
      </c>
      <c r="I40" s="210">
        <v>84.378500000000003</v>
      </c>
      <c r="J40" s="214">
        <v>0.21660175426003372</v>
      </c>
      <c r="K40" s="206">
        <v>44.674575000000004</v>
      </c>
      <c r="L40" s="213">
        <v>0.11468076959328713</v>
      </c>
      <c r="M40" s="212">
        <f t="shared" si="24"/>
        <v>39.703924999999998</v>
      </c>
      <c r="N40" s="210">
        <v>2747.1224999999999</v>
      </c>
      <c r="O40" s="66">
        <v>1547.1000000000001</v>
      </c>
      <c r="P40" s="211">
        <f t="shared" si="25"/>
        <v>1200.0224999999998</v>
      </c>
      <c r="Q40" s="210">
        <v>2.7425000000000095</v>
      </c>
      <c r="R40" s="66">
        <v>4.7000000000001663</v>
      </c>
      <c r="S40" s="211">
        <f t="shared" si="26"/>
        <v>-1.9575000000001568</v>
      </c>
      <c r="T40" s="210">
        <v>1947.0575000000001</v>
      </c>
      <c r="U40" s="66">
        <v>66.497500000000002</v>
      </c>
      <c r="V40" s="209">
        <f t="shared" si="27"/>
        <v>1880.5600000000002</v>
      </c>
      <c r="W40" s="210">
        <v>1947.0575000000001</v>
      </c>
      <c r="X40" s="66">
        <v>66.497500000000002</v>
      </c>
      <c r="Y40" s="209">
        <f t="shared" si="28"/>
        <v>1880.5600000000002</v>
      </c>
      <c r="Z40" s="70">
        <v>4696.9224999999997</v>
      </c>
      <c r="AA40" s="208">
        <v>12.057119445396911</v>
      </c>
      <c r="AB40" s="207">
        <f t="shared" si="7"/>
        <v>7.9714217128343083E-3</v>
      </c>
      <c r="AC40" s="206">
        <v>1618.2975000000004</v>
      </c>
      <c r="AD40" s="205">
        <v>4.154210817470398</v>
      </c>
      <c r="AE40" s="204">
        <f t="shared" si="8"/>
        <v>1.2375868775673197E-2</v>
      </c>
      <c r="AF40" s="203">
        <f t="shared" si="29"/>
        <v>3078.6249999999991</v>
      </c>
    </row>
    <row r="41" spans="1:32" ht="15" x14ac:dyDescent="0.2">
      <c r="A41" s="405"/>
      <c r="B41" s="217" t="s">
        <v>17</v>
      </c>
      <c r="C41" s="215">
        <f t="shared" si="0"/>
        <v>0.49957046336641209</v>
      </c>
      <c r="D41" s="210">
        <v>62.967259999999996</v>
      </c>
      <c r="E41" s="214">
        <v>0.16163855694220269</v>
      </c>
      <c r="F41" s="206">
        <v>40.790875</v>
      </c>
      <c r="G41" s="213">
        <v>0.10471121297479777</v>
      </c>
      <c r="H41" s="212">
        <f t="shared" si="23"/>
        <v>22.176384999999996</v>
      </c>
      <c r="I41" s="210">
        <v>126.04279999999999</v>
      </c>
      <c r="J41" s="214">
        <v>0.32355507139670148</v>
      </c>
      <c r="K41" s="206">
        <v>81.668499999999995</v>
      </c>
      <c r="L41" s="213">
        <v>0.20964511540466516</v>
      </c>
      <c r="M41" s="212">
        <f t="shared" si="24"/>
        <v>44.374299999999991</v>
      </c>
      <c r="N41" s="210">
        <v>4393.875</v>
      </c>
      <c r="O41" s="66">
        <v>2374.6200000000003</v>
      </c>
      <c r="P41" s="211">
        <f t="shared" si="25"/>
        <v>2019.2549999999997</v>
      </c>
      <c r="Q41" s="210">
        <v>13.522500000000001</v>
      </c>
      <c r="R41" s="66">
        <v>21.029999999999838</v>
      </c>
      <c r="S41" s="211">
        <f t="shared" si="26"/>
        <v>-7.5074999999998369</v>
      </c>
      <c r="T41" s="210">
        <v>3560.0475000000001</v>
      </c>
      <c r="U41" s="66">
        <v>3878.3924999999999</v>
      </c>
      <c r="V41" s="209">
        <f t="shared" si="27"/>
        <v>-318.3449999999998</v>
      </c>
      <c r="W41" s="210">
        <v>3560.0475000000001</v>
      </c>
      <c r="X41" s="66">
        <v>3878.3924999999999</v>
      </c>
      <c r="Y41" s="209">
        <f t="shared" si="28"/>
        <v>-318.3449999999998</v>
      </c>
      <c r="Z41" s="70">
        <v>7967.4449999999997</v>
      </c>
      <c r="AA41" s="208">
        <v>20.452633834096769</v>
      </c>
      <c r="AB41" s="207">
        <f t="shared" si="7"/>
        <v>7.9030680475359414E-3</v>
      </c>
      <c r="AC41" s="206">
        <v>6274.0425000000005</v>
      </c>
      <c r="AD41" s="205">
        <v>16.105626575316972</v>
      </c>
      <c r="AE41" s="204">
        <f t="shared" si="8"/>
        <v>6.5015299147240394E-3</v>
      </c>
      <c r="AF41" s="203">
        <f t="shared" si="29"/>
        <v>1693.4024999999992</v>
      </c>
    </row>
    <row r="42" spans="1:32" ht="15" x14ac:dyDescent="0.2">
      <c r="A42" s="405"/>
      <c r="B42" s="217" t="s">
        <v>16</v>
      </c>
      <c r="C42" s="215">
        <f t="shared" si="0"/>
        <v>0.49474852787355206</v>
      </c>
      <c r="D42" s="210">
        <v>102.16755000000001</v>
      </c>
      <c r="E42" s="214">
        <v>0.26226669777786654</v>
      </c>
      <c r="F42" s="206">
        <v>69.59978000000001</v>
      </c>
      <c r="G42" s="213">
        <v>0.17866440439385209</v>
      </c>
      <c r="H42" s="212">
        <f t="shared" si="23"/>
        <v>32.567769999999996</v>
      </c>
      <c r="I42" s="210">
        <v>206.50400000000002</v>
      </c>
      <c r="J42" s="214">
        <v>0.53010101698553558</v>
      </c>
      <c r="K42" s="206">
        <v>139.29060000000001</v>
      </c>
      <c r="L42" s="213">
        <v>0.35756251078181989</v>
      </c>
      <c r="M42" s="212">
        <f t="shared" si="24"/>
        <v>67.213400000000007</v>
      </c>
      <c r="N42" s="210">
        <v>1632.1949999999993</v>
      </c>
      <c r="O42" s="66">
        <v>1722.2849999999999</v>
      </c>
      <c r="P42" s="211">
        <f t="shared" si="25"/>
        <v>-90.0900000000006</v>
      </c>
      <c r="Q42" s="210">
        <v>2.505000000000337</v>
      </c>
      <c r="R42" s="66">
        <v>11.500000000000345</v>
      </c>
      <c r="S42" s="211">
        <f t="shared" si="26"/>
        <v>-8.9950000000000081</v>
      </c>
      <c r="T42" s="210">
        <v>1027.9850000000008</v>
      </c>
      <c r="U42" s="66">
        <v>1120.3425000000002</v>
      </c>
      <c r="V42" s="209">
        <f t="shared" si="27"/>
        <v>-92.357499999999391</v>
      </c>
      <c r="W42" s="210">
        <v>1027.9850000000008</v>
      </c>
      <c r="X42" s="66">
        <v>1120.3425000000002</v>
      </c>
      <c r="Y42" s="209">
        <f t="shared" si="28"/>
        <v>-92.357499999999391</v>
      </c>
      <c r="Z42" s="70">
        <v>2662.6850000000004</v>
      </c>
      <c r="AA42" s="208">
        <v>6.8351800759894763</v>
      </c>
      <c r="AB42" s="207">
        <f t="shared" si="7"/>
        <v>3.83701226393659E-2</v>
      </c>
      <c r="AC42" s="206">
        <v>2854.1275000000005</v>
      </c>
      <c r="AD42" s="205">
        <v>7.3266178406255609</v>
      </c>
      <c r="AE42" s="204">
        <f t="shared" si="8"/>
        <v>2.4385659014882832E-2</v>
      </c>
      <c r="AF42" s="203">
        <f t="shared" si="29"/>
        <v>-191.44250000000011</v>
      </c>
    </row>
    <row r="43" spans="1:32" ht="15" x14ac:dyDescent="0.2">
      <c r="A43" s="405"/>
      <c r="B43" s="217" t="s">
        <v>15</v>
      </c>
      <c r="C43" s="215">
        <f t="shared" si="0"/>
        <v>0.54179847386365254</v>
      </c>
      <c r="D43" s="210">
        <v>83.683700000000002</v>
      </c>
      <c r="E43" s="214">
        <v>0.21481818499938238</v>
      </c>
      <c r="F43" s="206">
        <v>66.879289999999997</v>
      </c>
      <c r="G43" s="213">
        <v>0.17168083741261403</v>
      </c>
      <c r="H43" s="212">
        <f t="shared" si="23"/>
        <v>16.804410000000004</v>
      </c>
      <c r="I43" s="210">
        <v>154.4554</v>
      </c>
      <c r="J43" s="214">
        <v>0.39649093779736799</v>
      </c>
      <c r="K43" s="206">
        <v>121.5909</v>
      </c>
      <c r="L43" s="213">
        <v>0.31212693097898336</v>
      </c>
      <c r="M43" s="212">
        <f t="shared" si="24"/>
        <v>32.864499999999992</v>
      </c>
      <c r="N43" s="210">
        <v>13.662500000000193</v>
      </c>
      <c r="O43" s="66">
        <v>95.489999999999696</v>
      </c>
      <c r="P43" s="211">
        <f t="shared" si="25"/>
        <v>-81.827499999999503</v>
      </c>
      <c r="Q43" s="210">
        <v>3.5075000000000456</v>
      </c>
      <c r="R43" s="66">
        <v>0.21750000000033623</v>
      </c>
      <c r="S43" s="211">
        <f t="shared" si="26"/>
        <v>3.2899999999997092</v>
      </c>
      <c r="T43" s="210">
        <v>1613.7424999999998</v>
      </c>
      <c r="U43" s="66">
        <v>31.927499999999998</v>
      </c>
      <c r="V43" s="209">
        <f t="shared" si="27"/>
        <v>1581.8149999999998</v>
      </c>
      <c r="W43" s="210">
        <v>1613.7424999999998</v>
      </c>
      <c r="X43" s="66">
        <v>31.927499999999998</v>
      </c>
      <c r="Y43" s="209">
        <f t="shared" si="28"/>
        <v>1581.8149999999998</v>
      </c>
      <c r="Z43" s="70">
        <v>1630.9125000000001</v>
      </c>
      <c r="AA43" s="208">
        <v>4.1865938425619946</v>
      </c>
      <c r="AB43" s="207">
        <f t="shared" si="7"/>
        <v>5.131096855288067E-2</v>
      </c>
      <c r="AC43" s="206">
        <v>127.63500000000003</v>
      </c>
      <c r="AD43" s="205">
        <v>0.32764228931196787</v>
      </c>
      <c r="AE43" s="204">
        <f t="shared" si="8"/>
        <v>0.52398863947976637</v>
      </c>
      <c r="AF43" s="203">
        <f t="shared" si="29"/>
        <v>1503.2775000000001</v>
      </c>
    </row>
    <row r="44" spans="1:32" ht="15" x14ac:dyDescent="0.2">
      <c r="A44" s="405"/>
      <c r="B44" s="216" t="s">
        <v>14</v>
      </c>
      <c r="C44" s="215">
        <f t="shared" si="0"/>
        <v>0.54929764917163371</v>
      </c>
      <c r="D44" s="210">
        <v>40.756374999999998</v>
      </c>
      <c r="E44" s="214">
        <v>0.10462265058373617</v>
      </c>
      <c r="F44" s="206">
        <v>29.152525000000004</v>
      </c>
      <c r="G44" s="213">
        <v>7.4835272693417748E-2</v>
      </c>
      <c r="H44" s="212">
        <f t="shared" si="23"/>
        <v>11.603849999999994</v>
      </c>
      <c r="I44" s="210">
        <v>74.197249999999997</v>
      </c>
      <c r="J44" s="214">
        <v>0.19046622671972466</v>
      </c>
      <c r="K44" s="206">
        <v>53.016125000000002</v>
      </c>
      <c r="L44" s="213">
        <v>0.13609374047439532</v>
      </c>
      <c r="M44" s="212">
        <f t="shared" si="24"/>
        <v>21.181124999999994</v>
      </c>
      <c r="N44" s="210">
        <v>132.63499999999993</v>
      </c>
      <c r="O44" s="66">
        <v>390.76750000000027</v>
      </c>
      <c r="P44" s="211">
        <f t="shared" si="25"/>
        <v>-258.13250000000033</v>
      </c>
      <c r="Q44" s="210">
        <v>12.835000000000012</v>
      </c>
      <c r="R44" s="66">
        <v>10.68500000000002</v>
      </c>
      <c r="S44" s="211">
        <f t="shared" si="26"/>
        <v>2.1499999999999915</v>
      </c>
      <c r="T44" s="210">
        <v>1142.5825000000002</v>
      </c>
      <c r="U44" s="66">
        <v>415.92999999999984</v>
      </c>
      <c r="V44" s="209">
        <f t="shared" si="27"/>
        <v>726.65250000000037</v>
      </c>
      <c r="W44" s="210">
        <v>1142.5825000000002</v>
      </c>
      <c r="X44" s="66">
        <v>415.92999999999984</v>
      </c>
      <c r="Y44" s="209">
        <f t="shared" si="28"/>
        <v>726.65250000000037</v>
      </c>
      <c r="Z44" s="70">
        <v>1288.0525000000002</v>
      </c>
      <c r="AA44" s="208">
        <v>3.3064635076355011</v>
      </c>
      <c r="AB44" s="207">
        <f t="shared" si="7"/>
        <v>3.1641858542256616E-2</v>
      </c>
      <c r="AC44" s="206">
        <v>817.38250000000016</v>
      </c>
      <c r="AD44" s="205">
        <v>2.0982416542761744</v>
      </c>
      <c r="AE44" s="204">
        <f t="shared" si="8"/>
        <v>3.5665707303496219E-2</v>
      </c>
      <c r="AF44" s="203">
        <f t="shared" si="29"/>
        <v>470.67000000000007</v>
      </c>
    </row>
    <row r="45" spans="1:32" ht="15" x14ac:dyDescent="0.2">
      <c r="A45" s="405"/>
      <c r="B45" s="202" t="s">
        <v>13</v>
      </c>
      <c r="C45" s="158">
        <f t="shared" si="0"/>
        <v>0.52035058528184019</v>
      </c>
      <c r="D45" s="153">
        <v>6.2389774999999998</v>
      </c>
      <c r="E45" s="157">
        <v>1.6015613826850201E-2</v>
      </c>
      <c r="F45" s="149">
        <v>0</v>
      </c>
      <c r="G45" s="156">
        <v>0</v>
      </c>
      <c r="H45" s="155">
        <f t="shared" si="23"/>
        <v>6.2389774999999998</v>
      </c>
      <c r="I45" s="153">
        <v>11.98995</v>
      </c>
      <c r="J45" s="157">
        <v>3.0778506414431299E-2</v>
      </c>
      <c r="K45" s="149">
        <v>0</v>
      </c>
      <c r="L45" s="156">
        <v>0</v>
      </c>
      <c r="M45" s="155">
        <f t="shared" si="24"/>
        <v>11.98995</v>
      </c>
      <c r="N45" s="153">
        <v>118.42749999999998</v>
      </c>
      <c r="O45" s="21">
        <v>642.3024999999999</v>
      </c>
      <c r="P45" s="154">
        <f t="shared" si="25"/>
        <v>-523.87499999999989</v>
      </c>
      <c r="Q45" s="153">
        <v>10.280000000000028</v>
      </c>
      <c r="R45" s="21">
        <v>45.647500000000001</v>
      </c>
      <c r="S45" s="154">
        <f t="shared" si="26"/>
        <v>-35.367499999999971</v>
      </c>
      <c r="T45" s="153">
        <v>381.12999999999994</v>
      </c>
      <c r="U45" s="21">
        <v>200.60250000000008</v>
      </c>
      <c r="V45" s="152">
        <f t="shared" si="27"/>
        <v>180.52749999999986</v>
      </c>
      <c r="W45" s="153">
        <v>381.12999999999994</v>
      </c>
      <c r="X45" s="21">
        <v>200.60250000000008</v>
      </c>
      <c r="Y45" s="152">
        <f t="shared" si="28"/>
        <v>180.52749999999986</v>
      </c>
      <c r="Z45" s="25">
        <v>509.83749999999992</v>
      </c>
      <c r="AA45" s="151">
        <v>1.3087658217146541</v>
      </c>
      <c r="AB45" s="150">
        <f t="shared" si="7"/>
        <v>1.2237188319807784E-2</v>
      </c>
      <c r="AC45" s="149">
        <v>888.55250000000001</v>
      </c>
      <c r="AD45" s="148">
        <v>2.2809368533229306</v>
      </c>
      <c r="AE45" s="147">
        <f t="shared" si="8"/>
        <v>0</v>
      </c>
      <c r="AF45" s="146">
        <f t="shared" si="29"/>
        <v>-378.71500000000009</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42.424999999999976</v>
      </c>
      <c r="O46" s="54">
        <v>569.03499999999997</v>
      </c>
      <c r="P46" s="196">
        <f t="shared" si="25"/>
        <v>-526.61</v>
      </c>
      <c r="Q46" s="195">
        <v>0.89749999999999186</v>
      </c>
      <c r="R46" s="54">
        <v>15.605</v>
      </c>
      <c r="S46" s="196">
        <f t="shared" si="26"/>
        <v>-14.707500000000008</v>
      </c>
      <c r="T46" s="195">
        <v>227.60500000000002</v>
      </c>
      <c r="U46" s="54">
        <v>331.38749999999999</v>
      </c>
      <c r="V46" s="194">
        <f t="shared" si="27"/>
        <v>-103.78249999999997</v>
      </c>
      <c r="W46" s="195">
        <v>227.60500000000002</v>
      </c>
      <c r="X46" s="54">
        <v>331.38749999999999</v>
      </c>
      <c r="Y46" s="194">
        <f t="shared" si="28"/>
        <v>-103.78249999999997</v>
      </c>
      <c r="Z46" s="58">
        <v>270.92750000000001</v>
      </c>
      <c r="AA46" s="193">
        <v>0.69547777902291807</v>
      </c>
      <c r="AB46" s="192">
        <f t="shared" si="7"/>
        <v>0</v>
      </c>
      <c r="AC46" s="191">
        <v>916.02749999999992</v>
      </c>
      <c r="AD46" s="190">
        <v>2.3514658767008934</v>
      </c>
      <c r="AE46" s="189">
        <f t="shared" si="8"/>
        <v>0</v>
      </c>
      <c r="AF46" s="188">
        <f t="shared" si="29"/>
        <v>-645.09999999999991</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81.13</v>
      </c>
      <c r="O47" s="43">
        <v>232.69250000000002</v>
      </c>
      <c r="P47" s="182">
        <f t="shared" si="25"/>
        <v>-151.56250000000003</v>
      </c>
      <c r="Q47" s="181">
        <v>4.5000000000002829E-2</v>
      </c>
      <c r="R47" s="43">
        <v>15.297499999999999</v>
      </c>
      <c r="S47" s="182">
        <f t="shared" si="26"/>
        <v>-15.252499999999996</v>
      </c>
      <c r="T47" s="181">
        <v>0</v>
      </c>
      <c r="U47" s="43">
        <v>351.79250000000002</v>
      </c>
      <c r="V47" s="180">
        <f t="shared" si="27"/>
        <v>-351.79250000000002</v>
      </c>
      <c r="W47" s="181">
        <v>0</v>
      </c>
      <c r="X47" s="43">
        <v>351.79250000000002</v>
      </c>
      <c r="Y47" s="180">
        <f t="shared" si="28"/>
        <v>-351.79250000000002</v>
      </c>
      <c r="Z47" s="47">
        <v>81.174999999999997</v>
      </c>
      <c r="AA47" s="179">
        <v>0.20837828833243346</v>
      </c>
      <c r="AB47" s="178">
        <f t="shared" si="7"/>
        <v>0</v>
      </c>
      <c r="AC47" s="177">
        <v>599.78250000000003</v>
      </c>
      <c r="AD47" s="176">
        <v>1.5396569231735442</v>
      </c>
      <c r="AE47" s="175">
        <f t="shared" si="8"/>
        <v>0</v>
      </c>
      <c r="AF47" s="174">
        <f t="shared" si="29"/>
        <v>-518.60750000000007</v>
      </c>
    </row>
    <row r="48" spans="1:32" ht="15" x14ac:dyDescent="0.2">
      <c r="A48" s="405"/>
      <c r="B48" s="173" t="s">
        <v>10</v>
      </c>
      <c r="C48" s="172">
        <f t="shared" si="0"/>
        <v>0.50599653977553483</v>
      </c>
      <c r="D48" s="167">
        <f>SUM(D36:D47)</f>
        <v>337.65035249999994</v>
      </c>
      <c r="E48" s="171">
        <v>0.86675703737348675</v>
      </c>
      <c r="F48" s="163">
        <f>SUM(F36:F47)</f>
        <v>229.7764755</v>
      </c>
      <c r="G48" s="170">
        <v>0.58984205322094463</v>
      </c>
      <c r="H48" s="169">
        <f>SUM(H36:H47)</f>
        <v>107.87387699999999</v>
      </c>
      <c r="I48" s="167">
        <f>SUM(I36:I47)</f>
        <v>667.29775000000006</v>
      </c>
      <c r="J48" s="171">
        <v>1.7129702858402724</v>
      </c>
      <c r="K48" s="163">
        <f>SUM(K36:K47)</f>
        <v>447.81067500000006</v>
      </c>
      <c r="L48" s="170">
        <v>1.1495413854768488</v>
      </c>
      <c r="M48" s="169">
        <f t="shared" ref="M48:Z48" si="30">SUM(M36:M47)</f>
        <v>219.48707499999998</v>
      </c>
      <c r="N48" s="167">
        <f t="shared" si="30"/>
        <v>9322.3524999999991</v>
      </c>
      <c r="O48" s="32">
        <f t="shared" si="30"/>
        <v>8028.1875</v>
      </c>
      <c r="P48" s="168">
        <f t="shared" si="30"/>
        <v>1294.1649999999991</v>
      </c>
      <c r="Q48" s="167">
        <f t="shared" si="30"/>
        <v>48.572500000000446</v>
      </c>
      <c r="R48" s="32">
        <f t="shared" si="30"/>
        <v>311.88750000000118</v>
      </c>
      <c r="S48" s="168">
        <f t="shared" si="30"/>
        <v>-263.31500000000068</v>
      </c>
      <c r="T48" s="167">
        <f t="shared" si="30"/>
        <v>10461.07</v>
      </c>
      <c r="U48" s="32">
        <f t="shared" si="30"/>
        <v>11328.007500000003</v>
      </c>
      <c r="V48" s="166">
        <f t="shared" si="30"/>
        <v>-866.93749999999909</v>
      </c>
      <c r="W48" s="167">
        <f t="shared" si="30"/>
        <v>10461.07</v>
      </c>
      <c r="X48" s="32">
        <f t="shared" si="30"/>
        <v>11328.007500000003</v>
      </c>
      <c r="Y48" s="166">
        <f t="shared" si="30"/>
        <v>-866.93749999999909</v>
      </c>
      <c r="Z48" s="36">
        <f t="shared" si="30"/>
        <v>19831.995000000003</v>
      </c>
      <c r="AA48" s="165">
        <v>50.909235261070272</v>
      </c>
      <c r="AB48" s="164">
        <f t="shared" si="7"/>
        <v>1.7025536387035186E-2</v>
      </c>
      <c r="AC48" s="163">
        <f>SUM(AC36:AC47)</f>
        <v>19668.082500000004</v>
      </c>
      <c r="AD48" s="162">
        <v>50.488467714002049</v>
      </c>
      <c r="AE48" s="161">
        <f t="shared" si="8"/>
        <v>1.1682708545685629E-2</v>
      </c>
      <c r="AF48" s="160">
        <f>SUM(AF36:AF47)</f>
        <v>163.912499999999</v>
      </c>
    </row>
    <row r="49" spans="1:32" ht="15" x14ac:dyDescent="0.2">
      <c r="A49" s="405"/>
      <c r="B49" s="159" t="s">
        <v>9</v>
      </c>
      <c r="C49" s="158">
        <f t="shared" si="0"/>
        <v>0.50576357484288603</v>
      </c>
      <c r="D49" s="153">
        <f>SUM(D39:D44)</f>
        <v>331.18769500000002</v>
      </c>
      <c r="E49" s="157">
        <v>0.85016723130106608</v>
      </c>
      <c r="F49" s="149">
        <f>SUM(F39:F44)</f>
        <v>229.7764755</v>
      </c>
      <c r="G49" s="156">
        <v>0.58984205322094463</v>
      </c>
      <c r="H49" s="155">
        <f>SUM(H39:H44)</f>
        <v>101.41121949999999</v>
      </c>
      <c r="I49" s="153">
        <f>SUM(I39:I44)</f>
        <v>654.82709999999997</v>
      </c>
      <c r="J49" s="157">
        <v>1.6809578103072527</v>
      </c>
      <c r="K49" s="149">
        <f>SUM(K39:K44)</f>
        <v>447.81067500000006</v>
      </c>
      <c r="L49" s="156">
        <v>1.1495413854768488</v>
      </c>
      <c r="M49" s="155">
        <f t="shared" ref="M49:Z49" si="31">SUM(M39:M44)</f>
        <v>207.01642499999997</v>
      </c>
      <c r="N49" s="153">
        <f t="shared" si="31"/>
        <v>9002.1625000000004</v>
      </c>
      <c r="O49" s="21">
        <f t="shared" si="31"/>
        <v>6454.2924999999996</v>
      </c>
      <c r="P49" s="154">
        <f t="shared" si="31"/>
        <v>2547.869999999999</v>
      </c>
      <c r="Q49" s="153">
        <f t="shared" si="31"/>
        <v>35.670000000000435</v>
      </c>
      <c r="R49" s="21">
        <f t="shared" si="31"/>
        <v>66.812500000000711</v>
      </c>
      <c r="S49" s="154">
        <f t="shared" si="31"/>
        <v>-31.142500000000268</v>
      </c>
      <c r="T49" s="153">
        <f t="shared" si="31"/>
        <v>9413.3975000000009</v>
      </c>
      <c r="U49" s="21">
        <f t="shared" si="31"/>
        <v>6010.2024999999994</v>
      </c>
      <c r="V49" s="152">
        <f t="shared" si="31"/>
        <v>3403.1950000000015</v>
      </c>
      <c r="W49" s="153">
        <f t="shared" si="31"/>
        <v>9413.3975000000009</v>
      </c>
      <c r="X49" s="21">
        <f t="shared" si="31"/>
        <v>6010.2024999999994</v>
      </c>
      <c r="Y49" s="152">
        <f t="shared" si="31"/>
        <v>3403.1950000000015</v>
      </c>
      <c r="Z49" s="25">
        <f t="shared" si="31"/>
        <v>18451.23</v>
      </c>
      <c r="AA49" s="151">
        <v>47.364776409338425</v>
      </c>
      <c r="AB49" s="150">
        <f t="shared" si="7"/>
        <v>1.7949355950795692E-2</v>
      </c>
      <c r="AC49" s="149">
        <f>SUM(AC39:AC44)</f>
        <v>12531.307500000001</v>
      </c>
      <c r="AD49" s="148">
        <v>32.168184881672204</v>
      </c>
      <c r="AE49" s="147">
        <f t="shared" si="8"/>
        <v>1.8336193210485019E-2</v>
      </c>
      <c r="AF49" s="146">
        <f>SUM(AF39:AF44)</f>
        <v>5919.9224999999988</v>
      </c>
    </row>
    <row r="50" spans="1:32" ht="15.75" thickBot="1" x14ac:dyDescent="0.25">
      <c r="A50" s="422"/>
      <c r="B50" s="145" t="s">
        <v>8</v>
      </c>
      <c r="C50" s="144">
        <f t="shared" si="0"/>
        <v>0.51822940263739259</v>
      </c>
      <c r="D50" s="139">
        <f>SUM(D36:D38,D45:D47)</f>
        <v>6.4626574999999997</v>
      </c>
      <c r="E50" s="143">
        <v>1.6589806072420863E-2</v>
      </c>
      <c r="F50" s="135">
        <f>SUM(F36:F38,F45:F47)</f>
        <v>0</v>
      </c>
      <c r="G50" s="142">
        <v>0</v>
      </c>
      <c r="H50" s="141">
        <f>SUM(H36:H38,H45:H47)</f>
        <v>6.4626574999999997</v>
      </c>
      <c r="I50" s="139">
        <f>SUM(I36:I38,I45:I47)</f>
        <v>12.470650000000001</v>
      </c>
      <c r="J50" s="143">
        <v>3.2012475533019544E-2</v>
      </c>
      <c r="K50" s="135">
        <f>SUM(K36:K38,K45:K47)</f>
        <v>0</v>
      </c>
      <c r="L50" s="142">
        <v>0</v>
      </c>
      <c r="M50" s="141">
        <f t="shared" ref="M50:Z50" si="32">SUM(M36:M38,M45:M47)</f>
        <v>12.470650000000001</v>
      </c>
      <c r="N50" s="139">
        <f t="shared" si="32"/>
        <v>320.18999999999994</v>
      </c>
      <c r="O50" s="10">
        <f t="shared" si="32"/>
        <v>1573.895</v>
      </c>
      <c r="P50" s="140">
        <f t="shared" si="32"/>
        <v>-1253.7049999999999</v>
      </c>
      <c r="Q50" s="139">
        <f t="shared" si="32"/>
        <v>12.902500000000014</v>
      </c>
      <c r="R50" s="10">
        <f t="shared" si="32"/>
        <v>245.07500000000044</v>
      </c>
      <c r="S50" s="140">
        <f t="shared" si="32"/>
        <v>-232.17250000000044</v>
      </c>
      <c r="T50" s="139">
        <f t="shared" si="32"/>
        <v>1047.6724999999999</v>
      </c>
      <c r="U50" s="10">
        <f t="shared" si="32"/>
        <v>5317.8050000000003</v>
      </c>
      <c r="V50" s="138">
        <f t="shared" si="32"/>
        <v>-4270.1324999999997</v>
      </c>
      <c r="W50" s="139">
        <f t="shared" si="32"/>
        <v>1047.6724999999999</v>
      </c>
      <c r="X50" s="10">
        <f t="shared" si="32"/>
        <v>5317.8050000000003</v>
      </c>
      <c r="Y50" s="138">
        <f t="shared" si="32"/>
        <v>-4270.1324999999997</v>
      </c>
      <c r="Z50" s="14">
        <f t="shared" si="32"/>
        <v>1380.7649999999999</v>
      </c>
      <c r="AA50" s="137">
        <v>3.5444588517318447</v>
      </c>
      <c r="AB50" s="136">
        <f t="shared" si="7"/>
        <v>4.680490525179882E-3</v>
      </c>
      <c r="AC50" s="135">
        <f>SUM(AC36:AC38,AC45:AC47)</f>
        <v>7136.7750000000005</v>
      </c>
      <c r="AD50" s="134">
        <v>18.320282832329838</v>
      </c>
      <c r="AE50" s="133">
        <f t="shared" si="8"/>
        <v>0</v>
      </c>
      <c r="AF50" s="132">
        <f>SUM(AF36:AF38,AF45:AF47)</f>
        <v>-5756.01</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182</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KickingHorse!A1</f>
        <v>FIIP DIVERSION: Kicking Horse Feeder Canal</v>
      </c>
      <c r="C1" s="129"/>
      <c r="D1" s="129"/>
      <c r="E1" s="129"/>
      <c r="F1" s="129"/>
      <c r="G1" s="129"/>
      <c r="H1" s="129"/>
      <c r="I1" s="129"/>
      <c r="J1" s="129"/>
      <c r="K1" s="129"/>
      <c r="L1" s="129"/>
      <c r="M1" s="129"/>
      <c r="N1" s="129"/>
      <c r="O1" s="129"/>
    </row>
    <row r="2" spans="2:15" ht="23.25" x14ac:dyDescent="0.35">
      <c r="B2" s="130" t="str">
        <f>KickingHorse!A2</f>
        <v>390 Acres (17% Sprinkler / 83%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186</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281</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185</v>
      </c>
      <c r="U3" s="280"/>
      <c r="V3" s="279"/>
      <c r="W3" s="281" t="s">
        <v>119</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16.125</v>
      </c>
      <c r="O6" s="88">
        <v>0</v>
      </c>
      <c r="P6" s="240">
        <f t="shared" ref="P6:P17" si="3">N6-O6</f>
        <v>16.125</v>
      </c>
      <c r="Q6" s="239">
        <v>2.1788126858268697E-15</v>
      </c>
      <c r="R6" s="88">
        <v>42.7</v>
      </c>
      <c r="S6" s="240">
        <f t="shared" ref="S6:S17" si="4">Q6-R6</f>
        <v>-42.7</v>
      </c>
      <c r="T6" s="239">
        <v>4.6275000000000004</v>
      </c>
      <c r="U6" s="88">
        <v>0</v>
      </c>
      <c r="V6" s="238">
        <f t="shared" ref="V6:V17" si="5">T6-U6</f>
        <v>4.6275000000000004</v>
      </c>
      <c r="W6" s="239">
        <v>0</v>
      </c>
      <c r="X6" s="88">
        <v>0</v>
      </c>
      <c r="Y6" s="238">
        <f t="shared" ref="Y6:Y17" si="6">W6-X6</f>
        <v>0</v>
      </c>
      <c r="Z6" s="92">
        <v>20.752500000000005</v>
      </c>
      <c r="AA6" s="237">
        <v>4.7781249347387846E-3</v>
      </c>
      <c r="AB6" s="236">
        <f t="shared" ref="AB6:AB50" si="7">IFERROR(D6/Z6,1)</f>
        <v>0</v>
      </c>
      <c r="AC6" s="235">
        <v>42.7</v>
      </c>
      <c r="AD6" s="234">
        <v>9.8313906565067888E-3</v>
      </c>
      <c r="AE6" s="233">
        <f t="shared" ref="AE6:AE50" si="8">IFERROR(F6/AC6,1)</f>
        <v>0</v>
      </c>
      <c r="AF6" s="232">
        <f t="shared" ref="AF6:AF17" si="9">Z6-AC6</f>
        <v>-21.947499999999998</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31.657499999999999</v>
      </c>
      <c r="S7" s="211">
        <f t="shared" si="4"/>
        <v>-31.657499999999999</v>
      </c>
      <c r="T7" s="210">
        <v>38.880000000000003</v>
      </c>
      <c r="U7" s="66">
        <v>0</v>
      </c>
      <c r="V7" s="209">
        <f t="shared" si="5"/>
        <v>38.880000000000003</v>
      </c>
      <c r="W7" s="210">
        <v>0</v>
      </c>
      <c r="X7" s="66">
        <v>0</v>
      </c>
      <c r="Y7" s="209">
        <f t="shared" si="6"/>
        <v>0</v>
      </c>
      <c r="Z7" s="70">
        <v>38.880000000000003</v>
      </c>
      <c r="AA7" s="208">
        <v>8.9518610992720821E-3</v>
      </c>
      <c r="AB7" s="207">
        <f t="shared" si="7"/>
        <v>0</v>
      </c>
      <c r="AC7" s="206">
        <v>31.657499999999999</v>
      </c>
      <c r="AD7" s="205">
        <v>7.2889285645986795E-3</v>
      </c>
      <c r="AE7" s="204">
        <f t="shared" si="8"/>
        <v>0</v>
      </c>
      <c r="AF7" s="203">
        <f t="shared" si="9"/>
        <v>7.2225000000000037</v>
      </c>
    </row>
    <row r="8" spans="1:33" ht="15" x14ac:dyDescent="0.2">
      <c r="A8" s="405"/>
      <c r="B8" s="231" t="s">
        <v>20</v>
      </c>
      <c r="C8" s="230">
        <f t="shared" si="0"/>
        <v>0.49937128219875498</v>
      </c>
      <c r="D8" s="225">
        <v>1.2558675000000001</v>
      </c>
      <c r="E8" s="229">
        <v>2.8915512909182309E-4</v>
      </c>
      <c r="F8" s="221">
        <v>0</v>
      </c>
      <c r="G8" s="228">
        <v>0</v>
      </c>
      <c r="H8" s="227">
        <f t="shared" si="1"/>
        <v>1.2558675000000001</v>
      </c>
      <c r="I8" s="225">
        <v>2.5148973214285713</v>
      </c>
      <c r="J8" s="229">
        <v>5.7903836163477327E-4</v>
      </c>
      <c r="K8" s="221">
        <v>0</v>
      </c>
      <c r="L8" s="228">
        <v>0</v>
      </c>
      <c r="M8" s="227">
        <f t="shared" si="2"/>
        <v>2.5148973214285713</v>
      </c>
      <c r="N8" s="225">
        <v>0</v>
      </c>
      <c r="O8" s="77">
        <v>0</v>
      </c>
      <c r="P8" s="226">
        <f t="shared" si="3"/>
        <v>0</v>
      </c>
      <c r="Q8" s="225">
        <v>21.340000000000028</v>
      </c>
      <c r="R8" s="77">
        <v>21.29</v>
      </c>
      <c r="S8" s="226">
        <f t="shared" si="4"/>
        <v>5.0000000000029132E-2</v>
      </c>
      <c r="T8" s="225">
        <v>41.680000000000007</v>
      </c>
      <c r="U8" s="77">
        <v>0</v>
      </c>
      <c r="V8" s="224">
        <f t="shared" si="5"/>
        <v>41.680000000000007</v>
      </c>
      <c r="W8" s="225">
        <v>11.252499999999971</v>
      </c>
      <c r="X8" s="77">
        <v>0</v>
      </c>
      <c r="Y8" s="224">
        <f t="shared" si="6"/>
        <v>11.252499999999971</v>
      </c>
      <c r="Z8" s="81">
        <v>74.272500000000008</v>
      </c>
      <c r="AA8" s="223">
        <v>1.7100748546699737E-2</v>
      </c>
      <c r="AB8" s="222">
        <f t="shared" si="7"/>
        <v>1.690891648995254E-2</v>
      </c>
      <c r="AC8" s="221">
        <v>21.29</v>
      </c>
      <c r="AD8" s="220">
        <v>4.9018807277992861E-3</v>
      </c>
      <c r="AE8" s="219">
        <f t="shared" si="8"/>
        <v>0</v>
      </c>
      <c r="AF8" s="218">
        <f t="shared" si="9"/>
        <v>52.982500000000009</v>
      </c>
    </row>
    <row r="9" spans="1:33" ht="15" x14ac:dyDescent="0.2">
      <c r="A9" s="405"/>
      <c r="B9" s="201" t="s">
        <v>19</v>
      </c>
      <c r="C9" s="200">
        <f t="shared" si="0"/>
        <v>0.51421276140456329</v>
      </c>
      <c r="D9" s="195">
        <v>68.572060000000008</v>
      </c>
      <c r="E9" s="199">
        <v>1.5788260195754918E-2</v>
      </c>
      <c r="F9" s="191">
        <v>21.068830999999999</v>
      </c>
      <c r="G9" s="198">
        <v>4.8509580383353764E-3</v>
      </c>
      <c r="H9" s="197">
        <f t="shared" si="1"/>
        <v>47.503229000000005</v>
      </c>
      <c r="I9" s="195">
        <v>133.35347767857144</v>
      </c>
      <c r="J9" s="199">
        <v>3.0703750238771903E-2</v>
      </c>
      <c r="K9" s="191">
        <v>40.946412499999994</v>
      </c>
      <c r="L9" s="198">
        <v>9.4276388119431537E-3</v>
      </c>
      <c r="M9" s="197">
        <f t="shared" si="2"/>
        <v>92.407065178571443</v>
      </c>
      <c r="N9" s="195">
        <v>13.989999999999995</v>
      </c>
      <c r="O9" s="54">
        <v>78.547500000000014</v>
      </c>
      <c r="P9" s="196">
        <f t="shared" si="3"/>
        <v>-64.557500000000019</v>
      </c>
      <c r="Q9" s="195">
        <v>34.732500000000002</v>
      </c>
      <c r="R9" s="54">
        <v>25.149999999999991</v>
      </c>
      <c r="S9" s="196">
        <f t="shared" si="4"/>
        <v>9.5825000000000102</v>
      </c>
      <c r="T9" s="195">
        <v>24.672499999999999</v>
      </c>
      <c r="U9" s="54">
        <v>0</v>
      </c>
      <c r="V9" s="194">
        <f t="shared" si="5"/>
        <v>24.672499999999999</v>
      </c>
      <c r="W9" s="195">
        <v>35.18</v>
      </c>
      <c r="X9" s="54">
        <v>0</v>
      </c>
      <c r="Y9" s="194">
        <f t="shared" si="6"/>
        <v>35.18</v>
      </c>
      <c r="Z9" s="58">
        <v>108.57499999999999</v>
      </c>
      <c r="AA9" s="193">
        <v>2.4998670752403966E-2</v>
      </c>
      <c r="AB9" s="192">
        <f t="shared" si="7"/>
        <v>0.63156398802670977</v>
      </c>
      <c r="AC9" s="191">
        <v>103.69750000000001</v>
      </c>
      <c r="AD9" s="190">
        <v>2.387565884316423E-2</v>
      </c>
      <c r="AE9" s="189">
        <f t="shared" si="8"/>
        <v>0.20317588177149881</v>
      </c>
      <c r="AF9" s="188">
        <f t="shared" si="9"/>
        <v>4.8774999999999835</v>
      </c>
    </row>
    <row r="10" spans="1:33" ht="15" x14ac:dyDescent="0.2">
      <c r="A10" s="405"/>
      <c r="B10" s="217" t="s">
        <v>18</v>
      </c>
      <c r="C10" s="215">
        <f t="shared" si="0"/>
        <v>0.53699900135741863</v>
      </c>
      <c r="D10" s="210">
        <v>230.97389774999999</v>
      </c>
      <c r="E10" s="214">
        <v>5.3180201908834164E-2</v>
      </c>
      <c r="F10" s="206">
        <v>181.0776535</v>
      </c>
      <c r="G10" s="213">
        <v>4.1691923904498211E-2</v>
      </c>
      <c r="H10" s="212">
        <f t="shared" si="1"/>
        <v>49.896244249999995</v>
      </c>
      <c r="I10" s="210">
        <v>430.11979010416667</v>
      </c>
      <c r="J10" s="214">
        <v>9.9032217516989776E-2</v>
      </c>
      <c r="K10" s="206">
        <v>336.03415000000007</v>
      </c>
      <c r="L10" s="213">
        <v>7.7369625353096036E-2</v>
      </c>
      <c r="M10" s="212">
        <f t="shared" si="2"/>
        <v>94.0856401041666</v>
      </c>
      <c r="N10" s="210">
        <v>111.86749999999999</v>
      </c>
      <c r="O10" s="66">
        <v>182.11750000000001</v>
      </c>
      <c r="P10" s="211">
        <f t="shared" si="3"/>
        <v>-70.250000000000014</v>
      </c>
      <c r="Q10" s="210">
        <v>37.562500000000007</v>
      </c>
      <c r="R10" s="66">
        <v>109.39749999999998</v>
      </c>
      <c r="S10" s="211">
        <f t="shared" si="4"/>
        <v>-71.83499999999998</v>
      </c>
      <c r="T10" s="210">
        <v>353.33589999999998</v>
      </c>
      <c r="U10" s="66">
        <v>60.794400000000017</v>
      </c>
      <c r="V10" s="209">
        <f t="shared" si="5"/>
        <v>292.54149999999998</v>
      </c>
      <c r="W10" s="210">
        <v>0</v>
      </c>
      <c r="X10" s="66">
        <v>0</v>
      </c>
      <c r="Y10" s="209">
        <f t="shared" si="6"/>
        <v>0</v>
      </c>
      <c r="Z10" s="70">
        <v>502.76589999999999</v>
      </c>
      <c r="AA10" s="208">
        <v>0.11575850057228697</v>
      </c>
      <c r="AB10" s="207">
        <f t="shared" si="7"/>
        <v>0.45940645089493937</v>
      </c>
      <c r="AC10" s="206">
        <v>352.30939999999998</v>
      </c>
      <c r="AD10" s="205">
        <v>8.1116893287108013E-2</v>
      </c>
      <c r="AE10" s="204">
        <f t="shared" si="8"/>
        <v>0.51397338106789092</v>
      </c>
      <c r="AF10" s="203">
        <f t="shared" si="9"/>
        <v>150.45650000000001</v>
      </c>
    </row>
    <row r="11" spans="1:33" ht="15" x14ac:dyDescent="0.2">
      <c r="A11" s="405"/>
      <c r="B11" s="217" t="s">
        <v>17</v>
      </c>
      <c r="C11" s="215">
        <f t="shared" si="0"/>
        <v>0.59490137042819424</v>
      </c>
      <c r="D11" s="210">
        <v>504.52279300000004</v>
      </c>
      <c r="E11" s="214">
        <v>0.11616301348644037</v>
      </c>
      <c r="F11" s="206">
        <v>471.91807325000002</v>
      </c>
      <c r="G11" s="213">
        <v>0.10865599381701958</v>
      </c>
      <c r="H11" s="212">
        <f t="shared" si="1"/>
        <v>32.604719750000015</v>
      </c>
      <c r="I11" s="210">
        <v>848.07804802476403</v>
      </c>
      <c r="J11" s="214">
        <v>0.19526432323198264</v>
      </c>
      <c r="K11" s="206">
        <v>790.72980879274758</v>
      </c>
      <c r="L11" s="213">
        <v>0.18206027292708238</v>
      </c>
      <c r="M11" s="212">
        <f t="shared" si="2"/>
        <v>57.348239232016454</v>
      </c>
      <c r="N11" s="210">
        <v>233.4325</v>
      </c>
      <c r="O11" s="66">
        <v>541.17250000000001</v>
      </c>
      <c r="P11" s="211">
        <f t="shared" si="3"/>
        <v>-307.74</v>
      </c>
      <c r="Q11" s="210">
        <v>328.9325</v>
      </c>
      <c r="R11" s="66">
        <v>157.48499999999996</v>
      </c>
      <c r="S11" s="211">
        <f t="shared" si="4"/>
        <v>171.44750000000005</v>
      </c>
      <c r="T11" s="210">
        <v>367.17244999999991</v>
      </c>
      <c r="U11" s="66">
        <v>326.75400000000002</v>
      </c>
      <c r="V11" s="209">
        <f t="shared" si="5"/>
        <v>40.418449999999893</v>
      </c>
      <c r="W11" s="210">
        <v>0</v>
      </c>
      <c r="X11" s="66">
        <v>0</v>
      </c>
      <c r="Y11" s="209">
        <f t="shared" si="6"/>
        <v>0</v>
      </c>
      <c r="Z11" s="70">
        <v>929.53744999999992</v>
      </c>
      <c r="AA11" s="208">
        <v>0.21401980810112056</v>
      </c>
      <c r="AB11" s="207">
        <f t="shared" si="7"/>
        <v>0.542767580800537</v>
      </c>
      <c r="AC11" s="206">
        <v>1025.4114999999999</v>
      </c>
      <c r="AD11" s="205">
        <v>0.23609416955912435</v>
      </c>
      <c r="AE11" s="204">
        <f t="shared" si="8"/>
        <v>0.46022311359878454</v>
      </c>
      <c r="AF11" s="203">
        <f t="shared" si="9"/>
        <v>-95.874050000000011</v>
      </c>
    </row>
    <row r="12" spans="1:33" ht="15" x14ac:dyDescent="0.2">
      <c r="A12" s="405"/>
      <c r="B12" s="217" t="s">
        <v>16</v>
      </c>
      <c r="C12" s="215">
        <f t="shared" si="0"/>
        <v>0.60798238356500622</v>
      </c>
      <c r="D12" s="210">
        <v>786.50762949999989</v>
      </c>
      <c r="E12" s="214">
        <v>0.1810881443621849</v>
      </c>
      <c r="F12" s="206">
        <v>893.20229700000004</v>
      </c>
      <c r="G12" s="213">
        <v>0.20565388096244031</v>
      </c>
      <c r="H12" s="212">
        <f t="shared" si="1"/>
        <v>-106.69466750000015</v>
      </c>
      <c r="I12" s="210">
        <v>1293.6355571491745</v>
      </c>
      <c r="J12" s="214">
        <v>0.29785097275408595</v>
      </c>
      <c r="K12" s="206">
        <v>1490.2587041568397</v>
      </c>
      <c r="L12" s="213">
        <v>0.34312214285305542</v>
      </c>
      <c r="M12" s="212">
        <f t="shared" si="2"/>
        <v>-196.62314700766524</v>
      </c>
      <c r="N12" s="210">
        <v>416.88499999999993</v>
      </c>
      <c r="O12" s="66">
        <v>846.5625</v>
      </c>
      <c r="P12" s="211">
        <f t="shared" si="3"/>
        <v>-429.67750000000007</v>
      </c>
      <c r="Q12" s="210">
        <v>436.69499999999994</v>
      </c>
      <c r="R12" s="66">
        <v>357.91</v>
      </c>
      <c r="S12" s="211">
        <f t="shared" si="4"/>
        <v>78.784999999999911</v>
      </c>
      <c r="T12" s="210">
        <v>613.83770000000004</v>
      </c>
      <c r="U12" s="66">
        <v>570.21225000000004</v>
      </c>
      <c r="V12" s="209">
        <f t="shared" si="5"/>
        <v>43.625450000000001</v>
      </c>
      <c r="W12" s="210">
        <v>0</v>
      </c>
      <c r="X12" s="66">
        <v>0</v>
      </c>
      <c r="Y12" s="209">
        <f t="shared" si="6"/>
        <v>0</v>
      </c>
      <c r="Z12" s="70">
        <v>1467.4177</v>
      </c>
      <c r="AA12" s="208">
        <v>0.33786315393552752</v>
      </c>
      <c r="AB12" s="207">
        <f t="shared" si="7"/>
        <v>0.53598074324713396</v>
      </c>
      <c r="AC12" s="206">
        <v>1774.6847500000003</v>
      </c>
      <c r="AD12" s="205">
        <v>0.40860934588747277</v>
      </c>
      <c r="AE12" s="204">
        <f t="shared" si="8"/>
        <v>0.50330195095213381</v>
      </c>
      <c r="AF12" s="203">
        <f t="shared" si="9"/>
        <v>-307.26705000000038</v>
      </c>
    </row>
    <row r="13" spans="1:33" ht="15" x14ac:dyDescent="0.2">
      <c r="A13" s="405"/>
      <c r="B13" s="217" t="s">
        <v>15</v>
      </c>
      <c r="C13" s="215">
        <f t="shared" si="0"/>
        <v>0.65957744410506802</v>
      </c>
      <c r="D13" s="210">
        <v>814.95776224999997</v>
      </c>
      <c r="E13" s="214">
        <v>0.18763859797931073</v>
      </c>
      <c r="F13" s="206">
        <v>756.65971999999999</v>
      </c>
      <c r="G13" s="213">
        <v>0.17421586185861926</v>
      </c>
      <c r="H13" s="212">
        <f t="shared" si="1"/>
        <v>58.29804224999998</v>
      </c>
      <c r="I13" s="210">
        <v>1235.5755484570216</v>
      </c>
      <c r="J13" s="214">
        <v>0.28448304237253547</v>
      </c>
      <c r="K13" s="206">
        <v>1163.6108070964519</v>
      </c>
      <c r="L13" s="213">
        <v>0.26791363973532506</v>
      </c>
      <c r="M13" s="212">
        <f t="shared" si="2"/>
        <v>71.964741360569633</v>
      </c>
      <c r="N13" s="210">
        <v>443.09249999999969</v>
      </c>
      <c r="O13" s="66">
        <v>639.2424999999995</v>
      </c>
      <c r="P13" s="211">
        <f t="shared" si="3"/>
        <v>-196.14999999999981</v>
      </c>
      <c r="Q13" s="210">
        <v>617.88000000000045</v>
      </c>
      <c r="R13" s="66">
        <v>384.9350000000004</v>
      </c>
      <c r="S13" s="211">
        <f t="shared" si="4"/>
        <v>232.94500000000005</v>
      </c>
      <c r="T13" s="210">
        <v>516.33924999999988</v>
      </c>
      <c r="U13" s="66">
        <v>284.96294999999998</v>
      </c>
      <c r="V13" s="209">
        <f t="shared" si="5"/>
        <v>231.3762999999999</v>
      </c>
      <c r="W13" s="210">
        <v>0</v>
      </c>
      <c r="X13" s="66">
        <v>11.892499999999982</v>
      </c>
      <c r="Y13" s="209">
        <f t="shared" si="6"/>
        <v>-11.892499999999982</v>
      </c>
      <c r="Z13" s="70">
        <v>1577.3117499999998</v>
      </c>
      <c r="AA13" s="208">
        <v>0.36316552716691797</v>
      </c>
      <c r="AB13" s="207">
        <f t="shared" si="7"/>
        <v>0.51667513555896605</v>
      </c>
      <c r="AC13" s="206">
        <v>1321.0329499999998</v>
      </c>
      <c r="AD13" s="205">
        <v>0.30415903984935821</v>
      </c>
      <c r="AE13" s="204">
        <f t="shared" si="8"/>
        <v>0.57277883946800878</v>
      </c>
      <c r="AF13" s="203">
        <f t="shared" si="9"/>
        <v>256.27880000000005</v>
      </c>
    </row>
    <row r="14" spans="1:33" ht="15" x14ac:dyDescent="0.2">
      <c r="A14" s="405"/>
      <c r="B14" s="262" t="s">
        <v>14</v>
      </c>
      <c r="C14" s="186">
        <f t="shared" si="0"/>
        <v>0.64074140773954025</v>
      </c>
      <c r="D14" s="181">
        <v>367.06012874999999</v>
      </c>
      <c r="E14" s="185">
        <v>8.451315040254441E-2</v>
      </c>
      <c r="F14" s="177">
        <v>408.225708</v>
      </c>
      <c r="G14" s="184">
        <v>9.3991250851921976E-2</v>
      </c>
      <c r="H14" s="183">
        <f t="shared" si="1"/>
        <v>-41.165579250000008</v>
      </c>
      <c r="I14" s="181">
        <v>572.86781268740629</v>
      </c>
      <c r="J14" s="185">
        <v>0.13189899916207506</v>
      </c>
      <c r="K14" s="177">
        <v>631.94251604197905</v>
      </c>
      <c r="L14" s="184">
        <v>0.14550055615139354</v>
      </c>
      <c r="M14" s="183">
        <f t="shared" si="2"/>
        <v>-59.074703354572762</v>
      </c>
      <c r="N14" s="181">
        <v>59.844999999999985</v>
      </c>
      <c r="O14" s="43">
        <v>268.7199999999998</v>
      </c>
      <c r="P14" s="182">
        <f t="shared" si="3"/>
        <v>-208.87499999999983</v>
      </c>
      <c r="Q14" s="181">
        <v>214.15499999999994</v>
      </c>
      <c r="R14" s="43">
        <v>289.42500000000024</v>
      </c>
      <c r="S14" s="182">
        <f t="shared" si="4"/>
        <v>-75.270000000000294</v>
      </c>
      <c r="T14" s="181">
        <v>0</v>
      </c>
      <c r="U14" s="43">
        <v>143.58224999999999</v>
      </c>
      <c r="V14" s="180">
        <f t="shared" si="5"/>
        <v>-143.58224999999999</v>
      </c>
      <c r="W14" s="181">
        <v>361.43500000000006</v>
      </c>
      <c r="X14" s="43">
        <v>0</v>
      </c>
      <c r="Y14" s="180">
        <f t="shared" si="6"/>
        <v>361.43500000000006</v>
      </c>
      <c r="Z14" s="47">
        <v>635.43499999999995</v>
      </c>
      <c r="AA14" s="179">
        <v>0.14630467740781777</v>
      </c>
      <c r="AB14" s="178">
        <f t="shared" si="7"/>
        <v>0.57765173267131964</v>
      </c>
      <c r="AC14" s="177">
        <v>701.72724999999991</v>
      </c>
      <c r="AD14" s="176">
        <v>0.16156802644183144</v>
      </c>
      <c r="AE14" s="175">
        <f t="shared" si="8"/>
        <v>0.58174412921829677</v>
      </c>
      <c r="AF14" s="174">
        <f t="shared" si="9"/>
        <v>-66.292249999999967</v>
      </c>
    </row>
    <row r="15" spans="1:33" ht="15" x14ac:dyDescent="0.2">
      <c r="A15" s="405"/>
      <c r="B15" s="202" t="s">
        <v>13</v>
      </c>
      <c r="C15" s="158">
        <f t="shared" si="0"/>
        <v>0.58019562330185337</v>
      </c>
      <c r="D15" s="153">
        <v>35.256583500000005</v>
      </c>
      <c r="E15" s="157">
        <v>8.11759357836646E-3</v>
      </c>
      <c r="F15" s="149">
        <v>0</v>
      </c>
      <c r="G15" s="156">
        <v>0</v>
      </c>
      <c r="H15" s="155">
        <f t="shared" si="1"/>
        <v>35.256583500000005</v>
      </c>
      <c r="I15" s="153">
        <v>60.766717438089614</v>
      </c>
      <c r="J15" s="157">
        <v>1.3991132046411853E-2</v>
      </c>
      <c r="K15" s="149">
        <v>0</v>
      </c>
      <c r="L15" s="156">
        <v>0</v>
      </c>
      <c r="M15" s="155">
        <f t="shared" si="2"/>
        <v>60.766717438089614</v>
      </c>
      <c r="N15" s="153">
        <v>170.40750000000003</v>
      </c>
      <c r="O15" s="21">
        <v>0</v>
      </c>
      <c r="P15" s="154">
        <f t="shared" si="3"/>
        <v>170.40750000000003</v>
      </c>
      <c r="Q15" s="153">
        <v>118.02000000000001</v>
      </c>
      <c r="R15" s="21">
        <v>13.7925</v>
      </c>
      <c r="S15" s="154">
        <f t="shared" si="4"/>
        <v>104.22750000000001</v>
      </c>
      <c r="T15" s="153">
        <v>3.1449999999999818</v>
      </c>
      <c r="U15" s="21">
        <v>0</v>
      </c>
      <c r="V15" s="152">
        <f t="shared" si="5"/>
        <v>3.1449999999999818</v>
      </c>
      <c r="W15" s="153">
        <v>0</v>
      </c>
      <c r="X15" s="21">
        <v>0</v>
      </c>
      <c r="Y15" s="152">
        <f t="shared" si="6"/>
        <v>0</v>
      </c>
      <c r="Z15" s="25">
        <v>291.57249999999999</v>
      </c>
      <c r="AA15" s="151">
        <v>6.7132626552662264E-2</v>
      </c>
      <c r="AB15" s="150">
        <f t="shared" si="7"/>
        <v>0.12091875434068716</v>
      </c>
      <c r="AC15" s="149">
        <v>13.7925</v>
      </c>
      <c r="AD15" s="148">
        <v>3.1756312793880534E-3</v>
      </c>
      <c r="AE15" s="147">
        <f t="shared" si="8"/>
        <v>0</v>
      </c>
      <c r="AF15" s="146">
        <f t="shared" si="9"/>
        <v>277.77999999999997</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9.3450000000000024</v>
      </c>
      <c r="R16" s="54">
        <v>94.125</v>
      </c>
      <c r="S16" s="196">
        <f t="shared" si="4"/>
        <v>-84.78</v>
      </c>
      <c r="T16" s="195">
        <v>60.962499999999999</v>
      </c>
      <c r="U16" s="54">
        <v>0</v>
      </c>
      <c r="V16" s="194">
        <f t="shared" si="5"/>
        <v>60.962499999999999</v>
      </c>
      <c r="W16" s="195">
        <v>4.6725000000000012</v>
      </c>
      <c r="X16" s="54">
        <v>0</v>
      </c>
      <c r="Y16" s="194">
        <f t="shared" si="6"/>
        <v>4.6725000000000012</v>
      </c>
      <c r="Z16" s="58">
        <v>74.98</v>
      </c>
      <c r="AA16" s="193">
        <v>1.726364571047893E-2</v>
      </c>
      <c r="AB16" s="192">
        <f t="shared" si="7"/>
        <v>0</v>
      </c>
      <c r="AC16" s="191">
        <v>94.125</v>
      </c>
      <c r="AD16" s="190">
        <v>2.1671654462381767E-2</v>
      </c>
      <c r="AE16" s="189">
        <f t="shared" si="8"/>
        <v>0</v>
      </c>
      <c r="AF16" s="188">
        <f t="shared" si="9"/>
        <v>-19.144999999999996</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2.1374999999999975</v>
      </c>
      <c r="O17" s="43">
        <v>0</v>
      </c>
      <c r="P17" s="182">
        <f t="shared" si="3"/>
        <v>2.1374999999999975</v>
      </c>
      <c r="Q17" s="181">
        <v>16.725000000000001</v>
      </c>
      <c r="R17" s="43">
        <v>76.485000000000014</v>
      </c>
      <c r="S17" s="182">
        <f t="shared" si="4"/>
        <v>-59.760000000000012</v>
      </c>
      <c r="T17" s="181">
        <v>18.510000000000002</v>
      </c>
      <c r="U17" s="43">
        <v>0</v>
      </c>
      <c r="V17" s="180">
        <f t="shared" si="5"/>
        <v>18.510000000000002</v>
      </c>
      <c r="W17" s="181">
        <v>6.2874999999999988</v>
      </c>
      <c r="X17" s="43">
        <v>0</v>
      </c>
      <c r="Y17" s="180">
        <f t="shared" si="6"/>
        <v>6.2874999999999988</v>
      </c>
      <c r="Z17" s="47">
        <v>43.660000000000004</v>
      </c>
      <c r="AA17" s="179">
        <v>1.005242426939864E-2</v>
      </c>
      <c r="AB17" s="178">
        <f t="shared" si="7"/>
        <v>0</v>
      </c>
      <c r="AC17" s="177">
        <v>76.485000000000014</v>
      </c>
      <c r="AD17" s="176">
        <v>1.7610161928874046E-2</v>
      </c>
      <c r="AE17" s="175">
        <f t="shared" si="8"/>
        <v>0</v>
      </c>
      <c r="AF17" s="174">
        <f t="shared" si="9"/>
        <v>-32.82500000000001</v>
      </c>
    </row>
    <row r="18" spans="1:32" ht="15" x14ac:dyDescent="0.2">
      <c r="A18" s="405"/>
      <c r="B18" s="173" t="s">
        <v>10</v>
      </c>
      <c r="C18" s="172">
        <f t="shared" si="0"/>
        <v>0.613755915563307</v>
      </c>
      <c r="D18" s="167">
        <f>SUM(D6:D17)</f>
        <v>2809.1067222499996</v>
      </c>
      <c r="E18" s="171">
        <v>0.64677811704252774</v>
      </c>
      <c r="F18" s="163">
        <f>SUM(F6:F17)</f>
        <v>2732.1522827499998</v>
      </c>
      <c r="G18" s="170">
        <v>0.62905986943283465</v>
      </c>
      <c r="H18" s="169">
        <f>SUM(H6:H17)</f>
        <v>76.954439499999836</v>
      </c>
      <c r="I18" s="167">
        <f>SUM(I6:I17)</f>
        <v>4576.9118488606227</v>
      </c>
      <c r="J18" s="171">
        <v>1.0538034756844874</v>
      </c>
      <c r="K18" s="163">
        <f>SUM(K6:K17)</f>
        <v>4453.5223985880184</v>
      </c>
      <c r="L18" s="170">
        <v>1.0253938758318957</v>
      </c>
      <c r="M18" s="169">
        <f t="shared" ref="M18:Z18" si="10">SUM(M6:M17)</f>
        <v>123.38945027260431</v>
      </c>
      <c r="N18" s="167">
        <f t="shared" si="10"/>
        <v>1467.7824999999998</v>
      </c>
      <c r="O18" s="32">
        <f t="shared" si="10"/>
        <v>2556.3624999999993</v>
      </c>
      <c r="P18" s="168">
        <f t="shared" si="10"/>
        <v>-1088.5799999999997</v>
      </c>
      <c r="Q18" s="167">
        <f t="shared" si="10"/>
        <v>1835.3875000000003</v>
      </c>
      <c r="R18" s="32">
        <f t="shared" si="10"/>
        <v>1604.3525000000004</v>
      </c>
      <c r="S18" s="168">
        <f t="shared" si="10"/>
        <v>231.03499999999971</v>
      </c>
      <c r="T18" s="167">
        <f t="shared" si="10"/>
        <v>2043.1627999999998</v>
      </c>
      <c r="U18" s="32">
        <f t="shared" si="10"/>
        <v>1386.30585</v>
      </c>
      <c r="V18" s="166">
        <f t="shared" si="10"/>
        <v>656.85694999999976</v>
      </c>
      <c r="W18" s="167">
        <f t="shared" si="10"/>
        <v>418.82750000000004</v>
      </c>
      <c r="X18" s="32">
        <f t="shared" si="10"/>
        <v>11.892499999999982</v>
      </c>
      <c r="Y18" s="166">
        <f t="shared" si="10"/>
        <v>406.93500000000006</v>
      </c>
      <c r="Z18" s="36">
        <f t="shared" si="10"/>
        <v>5765.1602999999996</v>
      </c>
      <c r="AA18" s="165">
        <v>1.3273897690493253</v>
      </c>
      <c r="AB18" s="164">
        <f t="shared" si="7"/>
        <v>0.48725561408067003</v>
      </c>
      <c r="AC18" s="163">
        <f>SUM(AC6:AC17)</f>
        <v>5558.9133499999998</v>
      </c>
      <c r="AD18" s="162">
        <v>1.2799027814876076</v>
      </c>
      <c r="AE18" s="161">
        <f t="shared" si="8"/>
        <v>0.49149035265138641</v>
      </c>
      <c r="AF18" s="160">
        <f>SUM(AF6:AF17)</f>
        <v>206.24694999999966</v>
      </c>
    </row>
    <row r="19" spans="1:32" ht="15" x14ac:dyDescent="0.2">
      <c r="A19" s="405"/>
      <c r="B19" s="159" t="s">
        <v>9</v>
      </c>
      <c r="C19" s="158">
        <f t="shared" si="0"/>
        <v>0.61427146829677459</v>
      </c>
      <c r="D19" s="153">
        <f>SUM(D9:D14)</f>
        <v>2772.59427125</v>
      </c>
      <c r="E19" s="157">
        <v>0.63837136833506947</v>
      </c>
      <c r="F19" s="149">
        <f>SUM(F9:F14)</f>
        <v>2732.1522827499998</v>
      </c>
      <c r="G19" s="156">
        <v>0.62905986943283465</v>
      </c>
      <c r="H19" s="155">
        <f>SUM(H9:H14)</f>
        <v>40.441988499999837</v>
      </c>
      <c r="I19" s="153">
        <f>SUM(I9:I14)</f>
        <v>4513.6302341011051</v>
      </c>
      <c r="J19" s="157">
        <v>1.0392333052764409</v>
      </c>
      <c r="K19" s="149">
        <f>SUM(K9:K14)</f>
        <v>4453.5223985880184</v>
      </c>
      <c r="L19" s="156">
        <v>1.0253938758318957</v>
      </c>
      <c r="M19" s="155">
        <f t="shared" ref="M19:Z19" si="11">SUM(M9:M14)</f>
        <v>60.107835513086115</v>
      </c>
      <c r="N19" s="153">
        <f t="shared" si="11"/>
        <v>1279.1124999999997</v>
      </c>
      <c r="O19" s="21">
        <f t="shared" si="11"/>
        <v>2556.3624999999993</v>
      </c>
      <c r="P19" s="154">
        <f t="shared" si="11"/>
        <v>-1277.2499999999998</v>
      </c>
      <c r="Q19" s="153">
        <f t="shared" si="11"/>
        <v>1669.9575000000002</v>
      </c>
      <c r="R19" s="21">
        <f t="shared" si="11"/>
        <v>1324.3025000000005</v>
      </c>
      <c r="S19" s="154">
        <f t="shared" si="11"/>
        <v>345.65499999999975</v>
      </c>
      <c r="T19" s="153">
        <f t="shared" si="11"/>
        <v>1875.3577999999998</v>
      </c>
      <c r="U19" s="21">
        <f t="shared" si="11"/>
        <v>1386.30585</v>
      </c>
      <c r="V19" s="152">
        <f t="shared" si="11"/>
        <v>489.05194999999975</v>
      </c>
      <c r="W19" s="153">
        <f t="shared" si="11"/>
        <v>396.61500000000007</v>
      </c>
      <c r="X19" s="21">
        <f t="shared" si="11"/>
        <v>11.892499999999982</v>
      </c>
      <c r="Y19" s="152">
        <f t="shared" si="11"/>
        <v>384.72250000000008</v>
      </c>
      <c r="Z19" s="25">
        <f t="shared" si="11"/>
        <v>5221.0427999999993</v>
      </c>
      <c r="AA19" s="151">
        <v>1.2021103379360747</v>
      </c>
      <c r="AB19" s="150">
        <f t="shared" si="7"/>
        <v>0.53104224145605561</v>
      </c>
      <c r="AC19" s="149">
        <f>SUM(AC9:AC14)</f>
        <v>5278.8633499999996</v>
      </c>
      <c r="AD19" s="148">
        <v>1.215423133868059</v>
      </c>
      <c r="AE19" s="147">
        <f t="shared" si="8"/>
        <v>0.51756450235636431</v>
      </c>
      <c r="AF19" s="146">
        <f>SUM(AF9:AF14)</f>
        <v>-57.82055000000031</v>
      </c>
    </row>
    <row r="20" spans="1:32" ht="15.75" thickBot="1" x14ac:dyDescent="0.25">
      <c r="A20" s="406"/>
      <c r="B20" s="261" t="s">
        <v>8</v>
      </c>
      <c r="C20" s="260">
        <f t="shared" si="0"/>
        <v>0.57698355420850211</v>
      </c>
      <c r="D20" s="255">
        <f>SUM(D6:D8,D15:D17)</f>
        <v>36.512451000000006</v>
      </c>
      <c r="E20" s="259">
        <v>8.4067487074582833E-3</v>
      </c>
      <c r="F20" s="249">
        <f>SUM(F6:F8,F15:F17)</f>
        <v>0</v>
      </c>
      <c r="G20" s="258">
        <v>0</v>
      </c>
      <c r="H20" s="257">
        <f>SUM(H6:H8,H15:H17)</f>
        <v>36.512451000000006</v>
      </c>
      <c r="I20" s="255">
        <f>SUM(I6:I8,I15:I17)</f>
        <v>63.281614759518185</v>
      </c>
      <c r="J20" s="259">
        <v>1.4570170408046628E-2</v>
      </c>
      <c r="K20" s="249">
        <f>SUM(K6:K8,K15:K17)</f>
        <v>0</v>
      </c>
      <c r="L20" s="258">
        <v>0</v>
      </c>
      <c r="M20" s="257">
        <f t="shared" ref="M20:Z20" si="12">SUM(M6:M8,M15:M17)</f>
        <v>63.281614759518185</v>
      </c>
      <c r="N20" s="255">
        <f t="shared" si="12"/>
        <v>188.67000000000002</v>
      </c>
      <c r="O20" s="254">
        <f t="shared" si="12"/>
        <v>0</v>
      </c>
      <c r="P20" s="256">
        <f t="shared" si="12"/>
        <v>188.67000000000002</v>
      </c>
      <c r="Q20" s="255">
        <f t="shared" si="12"/>
        <v>165.43000000000004</v>
      </c>
      <c r="R20" s="254">
        <f t="shared" si="12"/>
        <v>280.05</v>
      </c>
      <c r="S20" s="256">
        <f t="shared" si="12"/>
        <v>-114.61999999999998</v>
      </c>
      <c r="T20" s="255">
        <f t="shared" si="12"/>
        <v>167.80499999999998</v>
      </c>
      <c r="U20" s="254">
        <f t="shared" si="12"/>
        <v>0</v>
      </c>
      <c r="V20" s="253">
        <f t="shared" si="12"/>
        <v>167.80499999999998</v>
      </c>
      <c r="W20" s="255">
        <f t="shared" si="12"/>
        <v>22.21249999999997</v>
      </c>
      <c r="X20" s="254">
        <f t="shared" si="12"/>
        <v>0</v>
      </c>
      <c r="Y20" s="253">
        <f t="shared" si="12"/>
        <v>22.21249999999997</v>
      </c>
      <c r="Z20" s="252">
        <f t="shared" si="12"/>
        <v>544.11750000000006</v>
      </c>
      <c r="AA20" s="251">
        <v>0.12527943111325046</v>
      </c>
      <c r="AB20" s="250">
        <f t="shared" si="7"/>
        <v>6.7103982136211396E-2</v>
      </c>
      <c r="AC20" s="249">
        <f>SUM(AC6:AC8,AC15:AC17)</f>
        <v>280.05</v>
      </c>
      <c r="AD20" s="248">
        <v>6.4479647619548622E-2</v>
      </c>
      <c r="AE20" s="247">
        <f t="shared" si="8"/>
        <v>0</v>
      </c>
      <c r="AF20" s="246">
        <f>SUM(AF6:AF8,AF15:AF17)</f>
        <v>264.0675</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60.104999999999997</v>
      </c>
      <c r="S21" s="240">
        <f t="shared" ref="S21:S32" si="16">Q21-R21</f>
        <v>-60.104999999999997</v>
      </c>
      <c r="T21" s="239">
        <v>0</v>
      </c>
      <c r="U21" s="88">
        <v>0</v>
      </c>
      <c r="V21" s="238">
        <f t="shared" ref="V21:V32" si="17">T21-U21</f>
        <v>0</v>
      </c>
      <c r="W21" s="239">
        <v>0</v>
      </c>
      <c r="X21" s="88">
        <v>0</v>
      </c>
      <c r="Y21" s="238">
        <f t="shared" ref="Y21:Y32" si="18">W21-X21</f>
        <v>0</v>
      </c>
      <c r="Z21" s="92">
        <v>0</v>
      </c>
      <c r="AA21" s="237">
        <v>0</v>
      </c>
      <c r="AB21" s="236">
        <f t="shared" si="7"/>
        <v>1</v>
      </c>
      <c r="AC21" s="235">
        <v>60.104999999999997</v>
      </c>
      <c r="AD21" s="234">
        <v>1.3838776004902586E-2</v>
      </c>
      <c r="AE21" s="233">
        <f t="shared" si="8"/>
        <v>0</v>
      </c>
      <c r="AF21" s="232">
        <f t="shared" ref="AF21:AF32" si="19">Z21-AC21</f>
        <v>-60.104999999999997</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44.803333333333335</v>
      </c>
      <c r="S22" s="211">
        <f t="shared" si="16"/>
        <v>-44.803333333333335</v>
      </c>
      <c r="T22" s="210">
        <v>38.879999999999995</v>
      </c>
      <c r="U22" s="66">
        <v>0</v>
      </c>
      <c r="V22" s="209">
        <f t="shared" si="17"/>
        <v>38.879999999999995</v>
      </c>
      <c r="W22" s="210">
        <v>0</v>
      </c>
      <c r="X22" s="66">
        <v>0</v>
      </c>
      <c r="Y22" s="209">
        <f t="shared" si="18"/>
        <v>0</v>
      </c>
      <c r="Z22" s="70">
        <v>38.879999999999995</v>
      </c>
      <c r="AA22" s="208">
        <v>8.9518610992720803E-3</v>
      </c>
      <c r="AB22" s="207">
        <f t="shared" si="7"/>
        <v>0</v>
      </c>
      <c r="AC22" s="206">
        <v>44.803333333333335</v>
      </c>
      <c r="AD22" s="205">
        <v>1.031566915020357E-2</v>
      </c>
      <c r="AE22" s="204">
        <f t="shared" si="8"/>
        <v>0</v>
      </c>
      <c r="AF22" s="203">
        <f t="shared" si="19"/>
        <v>-5.9233333333333391</v>
      </c>
    </row>
    <row r="23" spans="1:32" ht="15" x14ac:dyDescent="0.2">
      <c r="A23" s="405"/>
      <c r="B23" s="231" t="s">
        <v>20</v>
      </c>
      <c r="C23" s="230">
        <f t="shared" si="0"/>
        <v>0.52256547218488014</v>
      </c>
      <c r="D23" s="225">
        <v>2.4810016666666663</v>
      </c>
      <c r="E23" s="229">
        <v>5.7123411283597049E-4</v>
      </c>
      <c r="F23" s="221">
        <v>0</v>
      </c>
      <c r="G23" s="228">
        <v>0</v>
      </c>
      <c r="H23" s="227">
        <f t="shared" si="13"/>
        <v>2.4810016666666663</v>
      </c>
      <c r="I23" s="225">
        <v>4.7477336309523812</v>
      </c>
      <c r="J23" s="229">
        <v>1.0931340535141054E-3</v>
      </c>
      <c r="K23" s="221">
        <v>0</v>
      </c>
      <c r="L23" s="228">
        <v>0</v>
      </c>
      <c r="M23" s="227">
        <f t="shared" si="14"/>
        <v>4.7477336309523812</v>
      </c>
      <c r="N23" s="225">
        <v>5.5016666666666625</v>
      </c>
      <c r="O23" s="77">
        <v>0</v>
      </c>
      <c r="P23" s="226">
        <f t="shared" si="15"/>
        <v>5.5016666666666625</v>
      </c>
      <c r="Q23" s="225">
        <v>36.903333333333357</v>
      </c>
      <c r="R23" s="77">
        <v>30.656666666666666</v>
      </c>
      <c r="S23" s="226">
        <f t="shared" si="16"/>
        <v>6.246666666666691</v>
      </c>
      <c r="T23" s="225">
        <v>30.059166666666663</v>
      </c>
      <c r="U23" s="77">
        <v>0</v>
      </c>
      <c r="V23" s="224">
        <f t="shared" si="17"/>
        <v>30.059166666666663</v>
      </c>
      <c r="W23" s="225">
        <v>16.222499999999982</v>
      </c>
      <c r="X23" s="77">
        <v>0</v>
      </c>
      <c r="Y23" s="224">
        <f t="shared" si="18"/>
        <v>16.222499999999982</v>
      </c>
      <c r="Z23" s="81">
        <v>88.686666666666667</v>
      </c>
      <c r="AA23" s="223">
        <v>2.041951443820585E-2</v>
      </c>
      <c r="AB23" s="222">
        <f t="shared" si="7"/>
        <v>2.7974911674058477E-2</v>
      </c>
      <c r="AC23" s="221">
        <v>30.656666666666666</v>
      </c>
      <c r="AD23" s="220">
        <v>7.0584933542461297E-3</v>
      </c>
      <c r="AE23" s="219">
        <f t="shared" si="8"/>
        <v>0</v>
      </c>
      <c r="AF23" s="218">
        <f t="shared" si="19"/>
        <v>58.03</v>
      </c>
    </row>
    <row r="24" spans="1:32" ht="15" x14ac:dyDescent="0.2">
      <c r="A24" s="405"/>
      <c r="B24" s="201" t="s">
        <v>19</v>
      </c>
      <c r="C24" s="200">
        <f t="shared" si="0"/>
        <v>0.5007913320367382</v>
      </c>
      <c r="D24" s="195">
        <v>78.344925000000003</v>
      </c>
      <c r="E24" s="199">
        <v>1.8038397284796524E-2</v>
      </c>
      <c r="F24" s="191">
        <v>55.927251416666671</v>
      </c>
      <c r="G24" s="198">
        <v>1.2876877213628167E-2</v>
      </c>
      <c r="H24" s="197">
        <f t="shared" si="13"/>
        <v>22.417673583333332</v>
      </c>
      <c r="I24" s="195">
        <v>156.44225446428572</v>
      </c>
      <c r="J24" s="199">
        <v>3.6019787346225914E-2</v>
      </c>
      <c r="K24" s="191">
        <v>106.05353229166666</v>
      </c>
      <c r="L24" s="198">
        <v>2.4418119589270079E-2</v>
      </c>
      <c r="M24" s="197">
        <f t="shared" si="14"/>
        <v>50.388722172619069</v>
      </c>
      <c r="N24" s="195">
        <v>44.060000000000024</v>
      </c>
      <c r="O24" s="54">
        <v>45.37416666666666</v>
      </c>
      <c r="P24" s="196">
        <f t="shared" si="15"/>
        <v>-1.3141666666666367</v>
      </c>
      <c r="Q24" s="195">
        <v>39.48666666666665</v>
      </c>
      <c r="R24" s="54">
        <v>55.098333333333336</v>
      </c>
      <c r="S24" s="196">
        <f t="shared" si="16"/>
        <v>-15.611666666666686</v>
      </c>
      <c r="T24" s="195">
        <v>27.297499999999996</v>
      </c>
      <c r="U24" s="54">
        <v>6.6174999999999997</v>
      </c>
      <c r="V24" s="194">
        <f t="shared" si="17"/>
        <v>20.679999999999996</v>
      </c>
      <c r="W24" s="195">
        <v>0</v>
      </c>
      <c r="X24" s="54">
        <v>0</v>
      </c>
      <c r="Y24" s="194">
        <f t="shared" si="18"/>
        <v>0</v>
      </c>
      <c r="Z24" s="58">
        <v>110.84416666666668</v>
      </c>
      <c r="AA24" s="193">
        <v>2.5521131267092712E-2</v>
      </c>
      <c r="AB24" s="192">
        <f t="shared" si="7"/>
        <v>0.7068024178087855</v>
      </c>
      <c r="AC24" s="191">
        <v>107.09</v>
      </c>
      <c r="AD24" s="190">
        <v>2.4656759377173581E-2</v>
      </c>
      <c r="AE24" s="189">
        <f t="shared" si="8"/>
        <v>0.5222453209138731</v>
      </c>
      <c r="AF24" s="188">
        <f t="shared" si="19"/>
        <v>3.7541666666666771</v>
      </c>
    </row>
    <row r="25" spans="1:32" ht="15" x14ac:dyDescent="0.2">
      <c r="A25" s="405"/>
      <c r="B25" s="217" t="s">
        <v>18</v>
      </c>
      <c r="C25" s="215">
        <f t="shared" si="0"/>
        <v>0.52260950155221497</v>
      </c>
      <c r="D25" s="210">
        <v>288.01380274999997</v>
      </c>
      <c r="E25" s="214">
        <v>6.6313260208105643E-2</v>
      </c>
      <c r="F25" s="206">
        <v>251.46114641666668</v>
      </c>
      <c r="G25" s="213">
        <v>5.7897254457969602E-2</v>
      </c>
      <c r="H25" s="212">
        <f t="shared" si="13"/>
        <v>36.552656333333289</v>
      </c>
      <c r="I25" s="210">
        <v>551.10709218750003</v>
      </c>
      <c r="J25" s="214">
        <v>0.12688873817094226</v>
      </c>
      <c r="K25" s="206">
        <v>463.4856333333334</v>
      </c>
      <c r="L25" s="213">
        <v>0.10671448067865258</v>
      </c>
      <c r="M25" s="212">
        <f t="shared" si="14"/>
        <v>87.621458854166633</v>
      </c>
      <c r="N25" s="210">
        <v>163.91666666666663</v>
      </c>
      <c r="O25" s="66">
        <v>200.17833333333337</v>
      </c>
      <c r="P25" s="211">
        <f t="shared" si="15"/>
        <v>-36.261666666666741</v>
      </c>
      <c r="Q25" s="210">
        <v>73.054999999999993</v>
      </c>
      <c r="R25" s="66">
        <v>123.17916666666666</v>
      </c>
      <c r="S25" s="211">
        <f t="shared" si="16"/>
        <v>-50.124166666666667</v>
      </c>
      <c r="T25" s="210">
        <v>332.03668333333337</v>
      </c>
      <c r="U25" s="66">
        <v>140.56858333333332</v>
      </c>
      <c r="V25" s="209">
        <f t="shared" si="17"/>
        <v>191.46810000000005</v>
      </c>
      <c r="W25" s="210">
        <v>0</v>
      </c>
      <c r="X25" s="66">
        <v>0</v>
      </c>
      <c r="Y25" s="209">
        <f t="shared" si="18"/>
        <v>0</v>
      </c>
      <c r="Z25" s="70">
        <v>569.00835000000006</v>
      </c>
      <c r="AA25" s="208">
        <v>0.13101038357834346</v>
      </c>
      <c r="AB25" s="207">
        <f t="shared" si="7"/>
        <v>0.50616797231534461</v>
      </c>
      <c r="AC25" s="206">
        <v>463.92608333333334</v>
      </c>
      <c r="AD25" s="205">
        <v>0.10681589135815275</v>
      </c>
      <c r="AE25" s="204">
        <f t="shared" si="8"/>
        <v>0.5420284727470055</v>
      </c>
      <c r="AF25" s="203">
        <f t="shared" si="19"/>
        <v>105.08226666666673</v>
      </c>
    </row>
    <row r="26" spans="1:32" ht="15" x14ac:dyDescent="0.2">
      <c r="A26" s="405"/>
      <c r="B26" s="217" t="s">
        <v>17</v>
      </c>
      <c r="C26" s="215">
        <f t="shared" si="0"/>
        <v>0.59713867728285208</v>
      </c>
      <c r="D26" s="210">
        <v>425.45956499999994</v>
      </c>
      <c r="E26" s="214">
        <v>9.7959231719051479E-2</v>
      </c>
      <c r="F26" s="206">
        <v>471.57475949999997</v>
      </c>
      <c r="G26" s="213">
        <v>0.10857694811224204</v>
      </c>
      <c r="H26" s="212">
        <f t="shared" si="13"/>
        <v>-46.11519450000003</v>
      </c>
      <c r="I26" s="210">
        <v>712.49708181014148</v>
      </c>
      <c r="J26" s="214">
        <v>0.16404770859056286</v>
      </c>
      <c r="K26" s="206">
        <v>793.8873003979952</v>
      </c>
      <c r="L26" s="213">
        <v>0.18278726434314396</v>
      </c>
      <c r="M26" s="212">
        <f t="shared" si="14"/>
        <v>-81.390218587853724</v>
      </c>
      <c r="N26" s="210">
        <v>289.57499999999993</v>
      </c>
      <c r="O26" s="66">
        <v>534.55166666666662</v>
      </c>
      <c r="P26" s="211">
        <f t="shared" si="15"/>
        <v>-244.97666666666669</v>
      </c>
      <c r="Q26" s="210">
        <v>418.16916666666674</v>
      </c>
      <c r="R26" s="66">
        <v>225.52333333333334</v>
      </c>
      <c r="S26" s="211">
        <f t="shared" si="16"/>
        <v>192.6458333333334</v>
      </c>
      <c r="T26" s="210">
        <v>149.24855000000014</v>
      </c>
      <c r="U26" s="66">
        <v>265.05171666666672</v>
      </c>
      <c r="V26" s="209">
        <f t="shared" si="17"/>
        <v>-115.80316666666658</v>
      </c>
      <c r="W26" s="210">
        <v>33.333333333333336</v>
      </c>
      <c r="X26" s="66">
        <v>0</v>
      </c>
      <c r="Y26" s="209">
        <f t="shared" si="18"/>
        <v>33.333333333333336</v>
      </c>
      <c r="Z26" s="70">
        <v>890.32605000000012</v>
      </c>
      <c r="AA26" s="208">
        <v>0.20499164435863096</v>
      </c>
      <c r="AB26" s="207">
        <f t="shared" si="7"/>
        <v>0.47786938841113308</v>
      </c>
      <c r="AC26" s="206">
        <v>1025.1267166666667</v>
      </c>
      <c r="AD26" s="205">
        <v>0.23602860009302454</v>
      </c>
      <c r="AE26" s="204">
        <f t="shared" si="8"/>
        <v>0.4600160661438879</v>
      </c>
      <c r="AF26" s="203">
        <f t="shared" si="19"/>
        <v>-134.80066666666653</v>
      </c>
    </row>
    <row r="27" spans="1:32" ht="15" x14ac:dyDescent="0.2">
      <c r="A27" s="405"/>
      <c r="B27" s="217" t="s">
        <v>16</v>
      </c>
      <c r="C27" s="215">
        <f t="shared" si="0"/>
        <v>0.60197871682076887</v>
      </c>
      <c r="D27" s="210">
        <v>847.91865016666645</v>
      </c>
      <c r="E27" s="214">
        <v>0.19522762293658114</v>
      </c>
      <c r="F27" s="206">
        <v>942.85545466666656</v>
      </c>
      <c r="G27" s="213">
        <v>0.21708618986993736</v>
      </c>
      <c r="H27" s="212">
        <f t="shared" si="13"/>
        <v>-94.936804500000108</v>
      </c>
      <c r="I27" s="210">
        <v>1408.5525392737811</v>
      </c>
      <c r="J27" s="214">
        <v>0.32430984265961604</v>
      </c>
      <c r="K27" s="206">
        <v>1569.8284793238993</v>
      </c>
      <c r="L27" s="213">
        <v>0.3614425537223242</v>
      </c>
      <c r="M27" s="212">
        <f t="shared" si="14"/>
        <v>-161.27594005011815</v>
      </c>
      <c r="N27" s="210">
        <v>328.99333333333357</v>
      </c>
      <c r="O27" s="66">
        <v>966.67749999999978</v>
      </c>
      <c r="P27" s="211">
        <f t="shared" si="15"/>
        <v>-637.68416666666621</v>
      </c>
      <c r="Q27" s="210">
        <v>491.70083333333338</v>
      </c>
      <c r="R27" s="66">
        <v>386.18916666666661</v>
      </c>
      <c r="S27" s="211">
        <f t="shared" si="16"/>
        <v>105.51166666666677</v>
      </c>
      <c r="T27" s="210">
        <v>736.58553333333316</v>
      </c>
      <c r="U27" s="66">
        <v>444.72158333333334</v>
      </c>
      <c r="V27" s="209">
        <f t="shared" si="17"/>
        <v>291.86394999999982</v>
      </c>
      <c r="W27" s="210">
        <v>0</v>
      </c>
      <c r="X27" s="66">
        <v>0</v>
      </c>
      <c r="Y27" s="209">
        <f t="shared" si="18"/>
        <v>0</v>
      </c>
      <c r="Z27" s="70">
        <v>1557.2796999999998</v>
      </c>
      <c r="AA27" s="208">
        <v>0.35855328104722473</v>
      </c>
      <c r="AB27" s="207">
        <f t="shared" si="7"/>
        <v>0.54448706302834782</v>
      </c>
      <c r="AC27" s="206">
        <v>1797.5882499999998</v>
      </c>
      <c r="AD27" s="205">
        <v>0.41388272424581701</v>
      </c>
      <c r="AE27" s="204">
        <f t="shared" si="8"/>
        <v>0.52451135829724449</v>
      </c>
      <c r="AF27" s="203">
        <f t="shared" si="19"/>
        <v>-240.30854999999997</v>
      </c>
    </row>
    <row r="28" spans="1:32" ht="15" x14ac:dyDescent="0.2">
      <c r="A28" s="405"/>
      <c r="B28" s="217" t="s">
        <v>15</v>
      </c>
      <c r="C28" s="215">
        <f t="shared" si="0"/>
        <v>0.64302755462966432</v>
      </c>
      <c r="D28" s="210">
        <v>891.30132608333315</v>
      </c>
      <c r="E28" s="214">
        <v>0.20521619518248485</v>
      </c>
      <c r="F28" s="206">
        <v>811.33195066666678</v>
      </c>
      <c r="G28" s="213">
        <v>0.18680377890186636</v>
      </c>
      <c r="H28" s="212">
        <f t="shared" si="13"/>
        <v>79.969375416666367</v>
      </c>
      <c r="I28" s="210">
        <v>1386.1012948296686</v>
      </c>
      <c r="J28" s="214">
        <v>0.31914059312850757</v>
      </c>
      <c r="K28" s="206">
        <v>1248.9602550391471</v>
      </c>
      <c r="L28" s="213">
        <v>0.28756478177377531</v>
      </c>
      <c r="M28" s="212">
        <f t="shared" si="14"/>
        <v>137.14103979052152</v>
      </c>
      <c r="N28" s="210">
        <v>285.78749999999974</v>
      </c>
      <c r="O28" s="66">
        <v>427.99583333333339</v>
      </c>
      <c r="P28" s="211">
        <f t="shared" si="15"/>
        <v>-142.20833333333366</v>
      </c>
      <c r="Q28" s="210">
        <v>563.18749999999966</v>
      </c>
      <c r="R28" s="66">
        <v>309.9016666666667</v>
      </c>
      <c r="S28" s="211">
        <f t="shared" si="16"/>
        <v>253.28583333333296</v>
      </c>
      <c r="T28" s="210">
        <v>653.76558333333378</v>
      </c>
      <c r="U28" s="66">
        <v>414.58593333333334</v>
      </c>
      <c r="V28" s="209">
        <f t="shared" si="17"/>
        <v>239.17965000000044</v>
      </c>
      <c r="W28" s="210">
        <v>87.930000000000064</v>
      </c>
      <c r="X28" s="66">
        <v>274.4516666666666</v>
      </c>
      <c r="Y28" s="209">
        <f t="shared" si="18"/>
        <v>-186.52166666666653</v>
      </c>
      <c r="Z28" s="70">
        <v>1590.6705833333333</v>
      </c>
      <c r="AA28" s="208">
        <v>0.36624130958585638</v>
      </c>
      <c r="AB28" s="207">
        <f t="shared" si="7"/>
        <v>0.56033055204652404</v>
      </c>
      <c r="AC28" s="206">
        <v>1426.9350999999999</v>
      </c>
      <c r="AD28" s="205">
        <v>0.32854230467404166</v>
      </c>
      <c r="AE28" s="204">
        <f t="shared" si="8"/>
        <v>0.56858363822339697</v>
      </c>
      <c r="AF28" s="203">
        <f t="shared" si="19"/>
        <v>163.73548333333338</v>
      </c>
    </row>
    <row r="29" spans="1:32" ht="15" x14ac:dyDescent="0.2">
      <c r="A29" s="405"/>
      <c r="B29" s="216" t="s">
        <v>14</v>
      </c>
      <c r="C29" s="215">
        <f t="shared" si="0"/>
        <v>0.63165401080482109</v>
      </c>
      <c r="D29" s="210">
        <v>312.71383550000002</v>
      </c>
      <c r="E29" s="214">
        <v>7.2000278272032384E-2</v>
      </c>
      <c r="F29" s="206">
        <v>297.66189833333334</v>
      </c>
      <c r="G29" s="213">
        <v>6.85346699314381E-2</v>
      </c>
      <c r="H29" s="212">
        <f t="shared" si="13"/>
        <v>15.051937166666676</v>
      </c>
      <c r="I29" s="210">
        <v>495.07140008745631</v>
      </c>
      <c r="J29" s="214">
        <v>0.1139868932048628</v>
      </c>
      <c r="K29" s="206">
        <v>461.28549980842917</v>
      </c>
      <c r="L29" s="213">
        <v>0.10620791458544858</v>
      </c>
      <c r="M29" s="212">
        <f t="shared" si="14"/>
        <v>33.785900279027146</v>
      </c>
      <c r="N29" s="210">
        <v>29.96999999999986</v>
      </c>
      <c r="O29" s="66">
        <v>51.036666666666669</v>
      </c>
      <c r="P29" s="211">
        <f t="shared" si="15"/>
        <v>-21.066666666666809</v>
      </c>
      <c r="Q29" s="210">
        <v>251.90500000000011</v>
      </c>
      <c r="R29" s="66">
        <v>181.58750000000001</v>
      </c>
      <c r="S29" s="211">
        <f t="shared" si="16"/>
        <v>70.317500000000109</v>
      </c>
      <c r="T29" s="210">
        <v>210.93333333333337</v>
      </c>
      <c r="U29" s="66">
        <v>113.08676666666666</v>
      </c>
      <c r="V29" s="209">
        <f t="shared" si="17"/>
        <v>97.846566666666703</v>
      </c>
      <c r="W29" s="210">
        <v>87.292500000000004</v>
      </c>
      <c r="X29" s="66">
        <v>179.35916666666665</v>
      </c>
      <c r="Y29" s="209">
        <f t="shared" si="18"/>
        <v>-92.066666666666649</v>
      </c>
      <c r="Z29" s="70">
        <v>580.10083333333341</v>
      </c>
      <c r="AA29" s="208">
        <v>0.13356435400133707</v>
      </c>
      <c r="AB29" s="207">
        <f t="shared" si="7"/>
        <v>0.53906806805138763</v>
      </c>
      <c r="AC29" s="206">
        <v>525.07009999999991</v>
      </c>
      <c r="AD29" s="205">
        <v>0.1208938940316413</v>
      </c>
      <c r="AE29" s="204">
        <f t="shared" si="8"/>
        <v>0.56689934988363155</v>
      </c>
      <c r="AF29" s="203">
        <f t="shared" si="19"/>
        <v>55.030733333333501</v>
      </c>
    </row>
    <row r="30" spans="1:32" ht="15" x14ac:dyDescent="0.2">
      <c r="A30" s="405"/>
      <c r="B30" s="202" t="s">
        <v>13</v>
      </c>
      <c r="C30" s="158">
        <f t="shared" si="0"/>
        <v>0.58825051275650808</v>
      </c>
      <c r="D30" s="153">
        <v>64.171591166666673</v>
      </c>
      <c r="E30" s="157">
        <v>1.4775081549466959E-2</v>
      </c>
      <c r="F30" s="149">
        <v>0</v>
      </c>
      <c r="G30" s="156">
        <v>0</v>
      </c>
      <c r="H30" s="155">
        <f t="shared" si="13"/>
        <v>64.171591166666673</v>
      </c>
      <c r="I30" s="153">
        <v>109.08888267000786</v>
      </c>
      <c r="J30" s="157">
        <v>2.5116988815244337E-2</v>
      </c>
      <c r="K30" s="149">
        <v>0</v>
      </c>
      <c r="L30" s="156">
        <v>0</v>
      </c>
      <c r="M30" s="155">
        <f t="shared" si="14"/>
        <v>109.08888267000786</v>
      </c>
      <c r="N30" s="153">
        <v>121.98249999999997</v>
      </c>
      <c r="O30" s="21">
        <v>0</v>
      </c>
      <c r="P30" s="154">
        <f t="shared" si="15"/>
        <v>121.98249999999997</v>
      </c>
      <c r="Q30" s="153">
        <v>141.46166666666662</v>
      </c>
      <c r="R30" s="21">
        <v>14.471666666666666</v>
      </c>
      <c r="S30" s="154">
        <f t="shared" si="16"/>
        <v>126.98999999999995</v>
      </c>
      <c r="T30" s="153">
        <v>36.650000000000027</v>
      </c>
      <c r="U30" s="21">
        <v>0</v>
      </c>
      <c r="V30" s="152">
        <f t="shared" si="17"/>
        <v>36.650000000000027</v>
      </c>
      <c r="W30" s="153">
        <v>61.340833333333308</v>
      </c>
      <c r="X30" s="21">
        <v>0</v>
      </c>
      <c r="Y30" s="152">
        <f t="shared" si="18"/>
        <v>61.340833333333308</v>
      </c>
      <c r="Z30" s="25">
        <v>361.43499999999995</v>
      </c>
      <c r="AA30" s="151">
        <v>8.3218001965416788E-2</v>
      </c>
      <c r="AB30" s="150">
        <f t="shared" si="7"/>
        <v>0.17754669903763245</v>
      </c>
      <c r="AC30" s="149">
        <v>14.471666666666666</v>
      </c>
      <c r="AD30" s="148">
        <v>3.3320048817505241E-3</v>
      </c>
      <c r="AE30" s="147">
        <f t="shared" si="8"/>
        <v>0</v>
      </c>
      <c r="AF30" s="146">
        <f t="shared" si="19"/>
        <v>346.96333333333325</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9.3450000000000006</v>
      </c>
      <c r="R31" s="54">
        <v>93.611666666666679</v>
      </c>
      <c r="S31" s="196">
        <f t="shared" si="16"/>
        <v>-84.26666666666668</v>
      </c>
      <c r="T31" s="195">
        <v>65.635000000000005</v>
      </c>
      <c r="U31" s="54">
        <v>0</v>
      </c>
      <c r="V31" s="194">
        <f t="shared" si="17"/>
        <v>65.635000000000005</v>
      </c>
      <c r="W31" s="195">
        <v>0</v>
      </c>
      <c r="X31" s="54">
        <v>0</v>
      </c>
      <c r="Y31" s="194">
        <f t="shared" si="18"/>
        <v>0</v>
      </c>
      <c r="Z31" s="58">
        <v>74.98</v>
      </c>
      <c r="AA31" s="193">
        <v>1.726364571047893E-2</v>
      </c>
      <c r="AB31" s="192">
        <f t="shared" si="7"/>
        <v>0</v>
      </c>
      <c r="AC31" s="191">
        <v>93.611666666666679</v>
      </c>
      <c r="AD31" s="190">
        <v>2.1553462880718844E-2</v>
      </c>
      <c r="AE31" s="189">
        <f t="shared" si="8"/>
        <v>0</v>
      </c>
      <c r="AF31" s="188">
        <f t="shared" si="19"/>
        <v>-18.631666666666675</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3.4374999999999964</v>
      </c>
      <c r="O32" s="43">
        <v>0</v>
      </c>
      <c r="P32" s="182">
        <f t="shared" si="15"/>
        <v>3.4374999999999964</v>
      </c>
      <c r="Q32" s="181">
        <v>14.785833333333334</v>
      </c>
      <c r="R32" s="43">
        <v>75.938333333333333</v>
      </c>
      <c r="S32" s="182">
        <f t="shared" si="16"/>
        <v>-61.152499999999996</v>
      </c>
      <c r="T32" s="181">
        <v>18.32833333333333</v>
      </c>
      <c r="U32" s="43">
        <v>0</v>
      </c>
      <c r="V32" s="180">
        <f t="shared" si="17"/>
        <v>18.32833333333333</v>
      </c>
      <c r="W32" s="181">
        <v>7.1083333333333316</v>
      </c>
      <c r="X32" s="43">
        <v>0</v>
      </c>
      <c r="Y32" s="180">
        <f t="shared" si="18"/>
        <v>7.1083333333333316</v>
      </c>
      <c r="Z32" s="47">
        <v>43.66</v>
      </c>
      <c r="AA32" s="179">
        <v>1.0052424269398638E-2</v>
      </c>
      <c r="AB32" s="178">
        <f t="shared" si="7"/>
        <v>0</v>
      </c>
      <c r="AC32" s="177">
        <v>75.938333333333333</v>
      </c>
      <c r="AD32" s="176">
        <v>1.748429556918106E-2</v>
      </c>
      <c r="AE32" s="175">
        <f t="shared" si="8"/>
        <v>0</v>
      </c>
      <c r="AF32" s="174">
        <f t="shared" si="19"/>
        <v>-32.278333333333336</v>
      </c>
    </row>
    <row r="33" spans="1:32" ht="15" x14ac:dyDescent="0.2">
      <c r="A33" s="405"/>
      <c r="B33" s="173" t="s">
        <v>10</v>
      </c>
      <c r="C33" s="172">
        <f t="shared" si="0"/>
        <v>0.60336671823703314</v>
      </c>
      <c r="D33" s="167">
        <f>SUM(D21:D32)</f>
        <v>2910.4046973333329</v>
      </c>
      <c r="E33" s="171">
        <v>0.67010130126535494</v>
      </c>
      <c r="F33" s="163">
        <f>SUM(F21:F32)</f>
        <v>2830.812461</v>
      </c>
      <c r="G33" s="170">
        <v>0.6517757184870816</v>
      </c>
      <c r="H33" s="169">
        <f>SUM(H21:H32)</f>
        <v>79.592236333332863</v>
      </c>
      <c r="I33" s="167">
        <f>SUM(I21:I32)</f>
        <v>4823.6082789537923</v>
      </c>
      <c r="J33" s="171">
        <v>1.1106036859694757</v>
      </c>
      <c r="K33" s="163">
        <f>SUM(K21:K32)</f>
        <v>4643.5007001944714</v>
      </c>
      <c r="L33" s="170">
        <v>1.0691351146926149</v>
      </c>
      <c r="M33" s="169">
        <f t="shared" ref="M33:Z33" si="20">SUM(M21:M32)</f>
        <v>180.10757875932273</v>
      </c>
      <c r="N33" s="167">
        <f t="shared" si="20"/>
        <v>1273.2241666666664</v>
      </c>
      <c r="O33" s="32">
        <f t="shared" si="20"/>
        <v>2225.8141666666666</v>
      </c>
      <c r="P33" s="168">
        <f t="shared" si="20"/>
        <v>-952.59000000000026</v>
      </c>
      <c r="Q33" s="167">
        <f t="shared" si="20"/>
        <v>2039.9999999999998</v>
      </c>
      <c r="R33" s="32">
        <f t="shared" si="20"/>
        <v>1601.0658333333331</v>
      </c>
      <c r="S33" s="168">
        <f t="shared" si="20"/>
        <v>438.93416666666661</v>
      </c>
      <c r="T33" s="167">
        <f t="shared" si="20"/>
        <v>2299.419683333334</v>
      </c>
      <c r="U33" s="32">
        <f t="shared" si="20"/>
        <v>1384.6320833333332</v>
      </c>
      <c r="V33" s="166">
        <f t="shared" si="20"/>
        <v>914.78760000000045</v>
      </c>
      <c r="W33" s="167">
        <f t="shared" si="20"/>
        <v>293.22750000000002</v>
      </c>
      <c r="X33" s="32">
        <f t="shared" si="20"/>
        <v>453.81083333333322</v>
      </c>
      <c r="Y33" s="166">
        <f t="shared" si="20"/>
        <v>-160.58333333333323</v>
      </c>
      <c r="Z33" s="36">
        <f t="shared" si="20"/>
        <v>5905.8713499999994</v>
      </c>
      <c r="AA33" s="165">
        <v>1.3597875513212574</v>
      </c>
      <c r="AB33" s="164">
        <f t="shared" si="7"/>
        <v>0.49279852622142423</v>
      </c>
      <c r="AC33" s="163">
        <f>SUM(AC21:AC32)</f>
        <v>5665.3229166666661</v>
      </c>
      <c r="AD33" s="162">
        <v>1.3044028756208534</v>
      </c>
      <c r="AE33" s="161">
        <f t="shared" si="8"/>
        <v>0.49967362895980855</v>
      </c>
      <c r="AF33" s="160">
        <f>SUM(AF21:AF32)</f>
        <v>240.54843333333369</v>
      </c>
    </row>
    <row r="34" spans="1:32" ht="15" x14ac:dyDescent="0.2">
      <c r="A34" s="405"/>
      <c r="B34" s="159" t="s">
        <v>9</v>
      </c>
      <c r="C34" s="158">
        <f t="shared" si="0"/>
        <v>0.60379829600873347</v>
      </c>
      <c r="D34" s="153">
        <f>SUM(D24:D29)</f>
        <v>2843.7521044999999</v>
      </c>
      <c r="E34" s="157">
        <v>0.65475498560305212</v>
      </c>
      <c r="F34" s="149">
        <f>SUM(F24:F29)</f>
        <v>2830.812461</v>
      </c>
      <c r="G34" s="156">
        <v>0.6517757184870816</v>
      </c>
      <c r="H34" s="155">
        <f>SUM(H24:H29)</f>
        <v>12.939643499999534</v>
      </c>
      <c r="I34" s="153">
        <f>SUM(I24:I29)</f>
        <v>4709.7716626528327</v>
      </c>
      <c r="J34" s="157">
        <v>1.0843935631007173</v>
      </c>
      <c r="K34" s="149">
        <f>SUM(K24:K29)</f>
        <v>4643.5007001944714</v>
      </c>
      <c r="L34" s="156">
        <v>1.0691351146926149</v>
      </c>
      <c r="M34" s="155">
        <f t="shared" ref="M34:Z34" si="21">SUM(M24:M29)</f>
        <v>66.270962458362476</v>
      </c>
      <c r="N34" s="153">
        <f t="shared" si="21"/>
        <v>1142.3024999999998</v>
      </c>
      <c r="O34" s="21">
        <f t="shared" si="21"/>
        <v>2225.8141666666666</v>
      </c>
      <c r="P34" s="154">
        <f t="shared" si="21"/>
        <v>-1083.5116666666668</v>
      </c>
      <c r="Q34" s="153">
        <f t="shared" si="21"/>
        <v>1837.5041666666666</v>
      </c>
      <c r="R34" s="21">
        <f t="shared" si="21"/>
        <v>1281.4791666666667</v>
      </c>
      <c r="S34" s="154">
        <f t="shared" si="21"/>
        <v>556.02499999999986</v>
      </c>
      <c r="T34" s="153">
        <f t="shared" si="21"/>
        <v>2109.8671833333337</v>
      </c>
      <c r="U34" s="21">
        <f t="shared" si="21"/>
        <v>1384.6320833333332</v>
      </c>
      <c r="V34" s="152">
        <f t="shared" si="21"/>
        <v>725.23510000000044</v>
      </c>
      <c r="W34" s="153">
        <f t="shared" si="21"/>
        <v>208.5558333333334</v>
      </c>
      <c r="X34" s="21">
        <f t="shared" si="21"/>
        <v>453.81083333333322</v>
      </c>
      <c r="Y34" s="152">
        <f t="shared" si="21"/>
        <v>-245.25499999999982</v>
      </c>
      <c r="Z34" s="25">
        <f t="shared" si="21"/>
        <v>5298.229683333333</v>
      </c>
      <c r="AA34" s="151">
        <v>1.2198821038384853</v>
      </c>
      <c r="AB34" s="150">
        <f t="shared" si="7"/>
        <v>0.5367362825823887</v>
      </c>
      <c r="AC34" s="149">
        <f>SUM(AC24:AC29)</f>
        <v>5345.7362499999999</v>
      </c>
      <c r="AD34" s="148">
        <v>1.230820173779851</v>
      </c>
      <c r="AE34" s="147">
        <f t="shared" si="8"/>
        <v>0.52954585273450405</v>
      </c>
      <c r="AF34" s="146">
        <f>SUM(AF24:AF29)</f>
        <v>-47.506566666666231</v>
      </c>
    </row>
    <row r="35" spans="1:32" ht="15.75" thickBot="1" x14ac:dyDescent="0.25">
      <c r="A35" s="406"/>
      <c r="B35" s="261" t="s">
        <v>8</v>
      </c>
      <c r="C35" s="260">
        <f t="shared" si="0"/>
        <v>0.5855110156921548</v>
      </c>
      <c r="D35" s="255">
        <f>SUM(D21:D23,D30:D32)</f>
        <v>66.652592833333344</v>
      </c>
      <c r="E35" s="259">
        <v>1.5346315662302931E-2</v>
      </c>
      <c r="F35" s="249">
        <f>SUM(F21:F23,F30:F32)</f>
        <v>0</v>
      </c>
      <c r="G35" s="258">
        <v>0</v>
      </c>
      <c r="H35" s="257">
        <f>SUM(H21:H23,H30:H32)</f>
        <v>66.652592833333344</v>
      </c>
      <c r="I35" s="255">
        <f>SUM(I21:I23,I30:I32)</f>
        <v>113.83661630096024</v>
      </c>
      <c r="J35" s="259">
        <v>2.6210122868758443E-2</v>
      </c>
      <c r="K35" s="249">
        <f>SUM(K21:K23,K30:K32)</f>
        <v>0</v>
      </c>
      <c r="L35" s="258">
        <v>0</v>
      </c>
      <c r="M35" s="257">
        <f t="shared" ref="M35:Z35" si="22">SUM(M21:M23,M30:M32)</f>
        <v>113.83661630096024</v>
      </c>
      <c r="N35" s="255">
        <f t="shared" si="22"/>
        <v>130.92166666666662</v>
      </c>
      <c r="O35" s="254">
        <f t="shared" si="22"/>
        <v>0</v>
      </c>
      <c r="P35" s="256">
        <f t="shared" si="22"/>
        <v>130.92166666666662</v>
      </c>
      <c r="Q35" s="255">
        <f t="shared" si="22"/>
        <v>202.49583333333331</v>
      </c>
      <c r="R35" s="254">
        <f t="shared" si="22"/>
        <v>319.5866666666667</v>
      </c>
      <c r="S35" s="256">
        <f t="shared" si="22"/>
        <v>-117.09083333333336</v>
      </c>
      <c r="T35" s="255">
        <f t="shared" si="22"/>
        <v>189.55250000000001</v>
      </c>
      <c r="U35" s="254">
        <f t="shared" si="22"/>
        <v>0</v>
      </c>
      <c r="V35" s="253">
        <f t="shared" si="22"/>
        <v>189.55250000000001</v>
      </c>
      <c r="W35" s="255">
        <f t="shared" si="22"/>
        <v>84.671666666666624</v>
      </c>
      <c r="X35" s="254">
        <f t="shared" si="22"/>
        <v>0</v>
      </c>
      <c r="Y35" s="253">
        <f t="shared" si="22"/>
        <v>84.671666666666624</v>
      </c>
      <c r="Z35" s="252">
        <f t="shared" si="22"/>
        <v>607.64166666666654</v>
      </c>
      <c r="AA35" s="251">
        <v>0.13990544748277225</v>
      </c>
      <c r="AB35" s="250">
        <f t="shared" si="7"/>
        <v>0.10969062276286741</v>
      </c>
      <c r="AC35" s="249">
        <f>SUM(AC21:AC23,AC30:AC32)</f>
        <v>319.5866666666667</v>
      </c>
      <c r="AD35" s="248">
        <v>7.3582701841002726E-2</v>
      </c>
      <c r="AE35" s="247">
        <f t="shared" si="8"/>
        <v>0</v>
      </c>
      <c r="AF35" s="246">
        <f>SUM(AF21:AF23,AF30:AF32)</f>
        <v>288.05499999999995</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56.824999999999996</v>
      </c>
      <c r="S36" s="240">
        <f t="shared" ref="S36:S47" si="26">Q36-R36</f>
        <v>-56.824999999999996</v>
      </c>
      <c r="T36" s="239">
        <v>0</v>
      </c>
      <c r="U36" s="88">
        <v>0</v>
      </c>
      <c r="V36" s="238">
        <f t="shared" ref="V36:V47" si="27">T36-U36</f>
        <v>0</v>
      </c>
      <c r="W36" s="239">
        <v>0</v>
      </c>
      <c r="X36" s="88">
        <v>0</v>
      </c>
      <c r="Y36" s="238">
        <f t="shared" ref="Y36:Y47" si="28">W36-X36</f>
        <v>0</v>
      </c>
      <c r="Z36" s="92">
        <v>0</v>
      </c>
      <c r="AA36" s="237">
        <v>0</v>
      </c>
      <c r="AB36" s="236">
        <f t="shared" si="7"/>
        <v>1</v>
      </c>
      <c r="AC36" s="235">
        <v>56.824999999999996</v>
      </c>
      <c r="AD36" s="234">
        <v>1.3083577846744687E-2</v>
      </c>
      <c r="AE36" s="233">
        <f t="shared" si="8"/>
        <v>0</v>
      </c>
      <c r="AF36" s="232">
        <f t="shared" ref="AF36:AF47" si="29">Z36-AC36</f>
        <v>-56.824999999999996</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42.127499999999998</v>
      </c>
      <c r="S37" s="211">
        <f t="shared" si="26"/>
        <v>-42.127499999999998</v>
      </c>
      <c r="T37" s="210">
        <v>38.880000000000003</v>
      </c>
      <c r="U37" s="66">
        <v>0</v>
      </c>
      <c r="V37" s="209">
        <f t="shared" si="27"/>
        <v>38.880000000000003</v>
      </c>
      <c r="W37" s="210">
        <v>0</v>
      </c>
      <c r="X37" s="66">
        <v>0</v>
      </c>
      <c r="Y37" s="209">
        <f t="shared" si="28"/>
        <v>0</v>
      </c>
      <c r="Z37" s="70">
        <v>38.880000000000003</v>
      </c>
      <c r="AA37" s="208">
        <v>8.9518610992720821E-3</v>
      </c>
      <c r="AB37" s="207">
        <f t="shared" si="7"/>
        <v>0</v>
      </c>
      <c r="AC37" s="206">
        <v>42.127499999999998</v>
      </c>
      <c r="AD37" s="205">
        <v>9.6995763438405078E-3</v>
      </c>
      <c r="AE37" s="204">
        <f t="shared" si="8"/>
        <v>0</v>
      </c>
      <c r="AF37" s="203">
        <f t="shared" si="29"/>
        <v>-3.2474999999999952</v>
      </c>
    </row>
    <row r="38" spans="1:32" ht="15" x14ac:dyDescent="0.2">
      <c r="A38" s="405"/>
      <c r="B38" s="231" t="s">
        <v>20</v>
      </c>
      <c r="C38" s="230">
        <f t="shared" si="0"/>
        <v>0.52609788637043209</v>
      </c>
      <c r="D38" s="225">
        <v>4.7285725000000003</v>
      </c>
      <c r="E38" s="229">
        <v>1.0887223307057031E-3</v>
      </c>
      <c r="F38" s="221">
        <v>0</v>
      </c>
      <c r="G38" s="228">
        <v>0</v>
      </c>
      <c r="H38" s="227">
        <f t="shared" si="23"/>
        <v>4.7285725000000003</v>
      </c>
      <c r="I38" s="225">
        <v>8.9880089285714284</v>
      </c>
      <c r="J38" s="229">
        <v>2.0694292049276931E-3</v>
      </c>
      <c r="K38" s="221">
        <v>0</v>
      </c>
      <c r="L38" s="228">
        <v>0</v>
      </c>
      <c r="M38" s="227">
        <f t="shared" si="24"/>
        <v>8.9880089285714284</v>
      </c>
      <c r="N38" s="225">
        <v>1.5500000000000096</v>
      </c>
      <c r="O38" s="77">
        <v>0</v>
      </c>
      <c r="P38" s="226">
        <f t="shared" si="25"/>
        <v>1.5500000000000096</v>
      </c>
      <c r="Q38" s="225">
        <v>34.117499999999993</v>
      </c>
      <c r="R38" s="77">
        <v>29.630000000000003</v>
      </c>
      <c r="S38" s="226">
        <f t="shared" si="26"/>
        <v>4.4874999999999901</v>
      </c>
      <c r="T38" s="225">
        <v>27.837499999999999</v>
      </c>
      <c r="U38" s="77">
        <v>0</v>
      </c>
      <c r="V38" s="224">
        <f t="shared" si="27"/>
        <v>27.837499999999999</v>
      </c>
      <c r="W38" s="225">
        <v>27.527499999999996</v>
      </c>
      <c r="X38" s="77">
        <v>0</v>
      </c>
      <c r="Y38" s="224">
        <f t="shared" si="28"/>
        <v>27.527499999999996</v>
      </c>
      <c r="Z38" s="81">
        <v>91.032499999999999</v>
      </c>
      <c r="AA38" s="223">
        <v>2.0959626942373605E-2</v>
      </c>
      <c r="AB38" s="222">
        <f t="shared" si="7"/>
        <v>5.1943783813473213E-2</v>
      </c>
      <c r="AC38" s="221">
        <v>29.630000000000003</v>
      </c>
      <c r="AD38" s="220">
        <v>6.8221101909202841E-3</v>
      </c>
      <c r="AE38" s="219">
        <f t="shared" si="8"/>
        <v>0</v>
      </c>
      <c r="AF38" s="218">
        <f t="shared" si="29"/>
        <v>61.402499999999996</v>
      </c>
    </row>
    <row r="39" spans="1:32" ht="15" x14ac:dyDescent="0.2">
      <c r="A39" s="405"/>
      <c r="B39" s="201" t="s">
        <v>19</v>
      </c>
      <c r="C39" s="200">
        <f t="shared" si="0"/>
        <v>0.48858207550593741</v>
      </c>
      <c r="D39" s="195">
        <v>67.189427500000008</v>
      </c>
      <c r="E39" s="199">
        <v>1.5469918269537345E-2</v>
      </c>
      <c r="F39" s="191">
        <v>42.635134499999999</v>
      </c>
      <c r="G39" s="198">
        <v>9.8164558070775211E-3</v>
      </c>
      <c r="H39" s="197">
        <f t="shared" si="23"/>
        <v>24.554293000000008</v>
      </c>
      <c r="I39" s="195">
        <v>137.51922321428572</v>
      </c>
      <c r="J39" s="199">
        <v>3.1662885408798316E-2</v>
      </c>
      <c r="K39" s="191">
        <v>81.803668749999986</v>
      </c>
      <c r="L39" s="198">
        <v>1.8834749991024032E-2</v>
      </c>
      <c r="M39" s="197">
        <f t="shared" si="24"/>
        <v>55.715554464285731</v>
      </c>
      <c r="N39" s="195">
        <v>36.887500000000024</v>
      </c>
      <c r="O39" s="54">
        <v>33.892499999999991</v>
      </c>
      <c r="P39" s="196">
        <f t="shared" si="25"/>
        <v>2.995000000000033</v>
      </c>
      <c r="Q39" s="195">
        <v>33.902499999999968</v>
      </c>
      <c r="R39" s="54">
        <v>47.1</v>
      </c>
      <c r="S39" s="196">
        <f t="shared" si="26"/>
        <v>-13.197500000000034</v>
      </c>
      <c r="T39" s="195">
        <v>8.83</v>
      </c>
      <c r="U39" s="54">
        <v>0</v>
      </c>
      <c r="V39" s="194">
        <f t="shared" si="27"/>
        <v>8.83</v>
      </c>
      <c r="W39" s="195">
        <v>0</v>
      </c>
      <c r="X39" s="54">
        <v>0</v>
      </c>
      <c r="Y39" s="194">
        <f t="shared" si="28"/>
        <v>0</v>
      </c>
      <c r="Z39" s="58">
        <v>79.61999999999999</v>
      </c>
      <c r="AA39" s="193">
        <v>1.8331974812861189E-2</v>
      </c>
      <c r="AB39" s="192">
        <f t="shared" si="7"/>
        <v>0.84387625596583793</v>
      </c>
      <c r="AC39" s="191">
        <v>80.992499999999993</v>
      </c>
      <c r="AD39" s="190">
        <v>1.8647983787988896E-2</v>
      </c>
      <c r="AE39" s="189">
        <f t="shared" si="8"/>
        <v>0.52640842670617649</v>
      </c>
      <c r="AF39" s="188">
        <f t="shared" si="29"/>
        <v>-1.3725000000000023</v>
      </c>
    </row>
    <row r="40" spans="1:32" ht="15" x14ac:dyDescent="0.2">
      <c r="A40" s="405"/>
      <c r="B40" s="217" t="s">
        <v>18</v>
      </c>
      <c r="C40" s="215">
        <f t="shared" si="0"/>
        <v>0.52020782946395994</v>
      </c>
      <c r="D40" s="210">
        <v>346.02849949999995</v>
      </c>
      <c r="E40" s="214">
        <v>7.9670757816706239E-2</v>
      </c>
      <c r="F40" s="206">
        <v>275.40125724999996</v>
      </c>
      <c r="G40" s="213">
        <v>6.3409305557795587E-2</v>
      </c>
      <c r="H40" s="212">
        <f t="shared" si="23"/>
        <v>70.627242249999995</v>
      </c>
      <c r="I40" s="210">
        <v>665.17357083333332</v>
      </c>
      <c r="J40" s="214">
        <v>0.1531517853139614</v>
      </c>
      <c r="K40" s="206">
        <v>506.43693333333334</v>
      </c>
      <c r="L40" s="213">
        <v>0.11660373148672797</v>
      </c>
      <c r="M40" s="212">
        <f t="shared" si="24"/>
        <v>158.73663749999997</v>
      </c>
      <c r="N40" s="210">
        <v>111.715</v>
      </c>
      <c r="O40" s="66">
        <v>260.3775</v>
      </c>
      <c r="P40" s="211">
        <f t="shared" si="25"/>
        <v>-148.66249999999999</v>
      </c>
      <c r="Q40" s="210">
        <v>83.27</v>
      </c>
      <c r="R40" s="66">
        <v>152.95499999999998</v>
      </c>
      <c r="S40" s="211">
        <f t="shared" si="26"/>
        <v>-69.684999999999988</v>
      </c>
      <c r="T40" s="210">
        <v>457.97044999999997</v>
      </c>
      <c r="U40" s="66">
        <v>87.705099999999987</v>
      </c>
      <c r="V40" s="209">
        <f t="shared" si="27"/>
        <v>370.26535000000001</v>
      </c>
      <c r="W40" s="210">
        <v>0</v>
      </c>
      <c r="X40" s="66">
        <v>0</v>
      </c>
      <c r="Y40" s="209">
        <f t="shared" si="28"/>
        <v>0</v>
      </c>
      <c r="Z40" s="70">
        <v>652.95544999999993</v>
      </c>
      <c r="AA40" s="208">
        <v>0.15033864435217839</v>
      </c>
      <c r="AB40" s="207">
        <f t="shared" si="7"/>
        <v>0.52994197307029134</v>
      </c>
      <c r="AC40" s="206">
        <v>501.0376</v>
      </c>
      <c r="AD40" s="205">
        <v>0.11536057094141886</v>
      </c>
      <c r="AE40" s="204">
        <f t="shared" si="8"/>
        <v>0.54966185621598052</v>
      </c>
      <c r="AF40" s="203">
        <f t="shared" si="29"/>
        <v>151.91784999999993</v>
      </c>
    </row>
    <row r="41" spans="1:32" ht="15" x14ac:dyDescent="0.2">
      <c r="A41" s="405"/>
      <c r="B41" s="217" t="s">
        <v>17</v>
      </c>
      <c r="C41" s="215">
        <f t="shared" si="0"/>
        <v>0.60603978410786619</v>
      </c>
      <c r="D41" s="210">
        <v>511.19349</v>
      </c>
      <c r="E41" s="214">
        <v>0.11769889705072356</v>
      </c>
      <c r="F41" s="206">
        <v>566.56005900000002</v>
      </c>
      <c r="G41" s="213">
        <v>0.13044668080567998</v>
      </c>
      <c r="H41" s="212">
        <f t="shared" si="23"/>
        <v>-55.366569000000027</v>
      </c>
      <c r="I41" s="210">
        <v>843.49823791273582</v>
      </c>
      <c r="J41" s="214">
        <v>0.19420985245050329</v>
      </c>
      <c r="K41" s="206">
        <v>950.05580350825471</v>
      </c>
      <c r="L41" s="213">
        <v>0.218744022242883</v>
      </c>
      <c r="M41" s="212">
        <f t="shared" si="24"/>
        <v>-106.55756559551889</v>
      </c>
      <c r="N41" s="210">
        <v>332.34750000000003</v>
      </c>
      <c r="O41" s="66">
        <v>922.38999999999987</v>
      </c>
      <c r="P41" s="211">
        <f t="shared" si="25"/>
        <v>-590.04249999999979</v>
      </c>
      <c r="Q41" s="210">
        <v>226.27249999999964</v>
      </c>
      <c r="R41" s="66">
        <v>238.04000000000011</v>
      </c>
      <c r="S41" s="211">
        <f t="shared" si="26"/>
        <v>-11.767500000000467</v>
      </c>
      <c r="T41" s="210">
        <v>512.51270000000045</v>
      </c>
      <c r="U41" s="66">
        <v>152.80935000000005</v>
      </c>
      <c r="V41" s="209">
        <f t="shared" si="27"/>
        <v>359.7033500000004</v>
      </c>
      <c r="W41" s="210">
        <v>0</v>
      </c>
      <c r="X41" s="66">
        <v>0</v>
      </c>
      <c r="Y41" s="209">
        <f t="shared" si="28"/>
        <v>0</v>
      </c>
      <c r="Z41" s="70">
        <v>1071.1327000000001</v>
      </c>
      <c r="AA41" s="208">
        <v>0.24662117153519225</v>
      </c>
      <c r="AB41" s="207">
        <f t="shared" si="7"/>
        <v>0.47724571381305037</v>
      </c>
      <c r="AC41" s="206">
        <v>1313.2393500000001</v>
      </c>
      <c r="AD41" s="205">
        <v>0.30236461534770603</v>
      </c>
      <c r="AE41" s="204">
        <f t="shared" si="8"/>
        <v>0.43142178080484717</v>
      </c>
      <c r="AF41" s="203">
        <f t="shared" si="29"/>
        <v>-242.10664999999995</v>
      </c>
    </row>
    <row r="42" spans="1:32" ht="15" x14ac:dyDescent="0.2">
      <c r="A42" s="405"/>
      <c r="B42" s="217" t="s">
        <v>16</v>
      </c>
      <c r="C42" s="215">
        <f t="shared" si="0"/>
        <v>0.59869909286865042</v>
      </c>
      <c r="D42" s="210">
        <v>920.68920900000001</v>
      </c>
      <c r="E42" s="214">
        <v>0.21198255953103612</v>
      </c>
      <c r="F42" s="206">
        <v>908.13330400000007</v>
      </c>
      <c r="G42" s="213">
        <v>0.20909164589714846</v>
      </c>
      <c r="H42" s="212">
        <f t="shared" si="23"/>
        <v>12.555904999999939</v>
      </c>
      <c r="I42" s="210">
        <v>1537.8162752653302</v>
      </c>
      <c r="J42" s="214">
        <v>0.3540719571084156</v>
      </c>
      <c r="K42" s="206">
        <v>1516.6400360849057</v>
      </c>
      <c r="L42" s="213">
        <v>0.3491962688536126</v>
      </c>
      <c r="M42" s="212">
        <f t="shared" si="24"/>
        <v>21.176239180424545</v>
      </c>
      <c r="N42" s="210">
        <v>399.64749999999998</v>
      </c>
      <c r="O42" s="66">
        <v>1084.06</v>
      </c>
      <c r="P42" s="211">
        <f t="shared" si="25"/>
        <v>-684.41249999999991</v>
      </c>
      <c r="Q42" s="210">
        <v>401.23249999999922</v>
      </c>
      <c r="R42" s="66">
        <v>405.15999999999997</v>
      </c>
      <c r="S42" s="211">
        <f t="shared" si="26"/>
        <v>-3.9275000000007481</v>
      </c>
      <c r="T42" s="210">
        <v>868.0172000000008</v>
      </c>
      <c r="U42" s="66">
        <v>259.81239999999997</v>
      </c>
      <c r="V42" s="209">
        <f t="shared" si="27"/>
        <v>608.20480000000089</v>
      </c>
      <c r="W42" s="210">
        <v>0</v>
      </c>
      <c r="X42" s="66">
        <v>0</v>
      </c>
      <c r="Y42" s="209">
        <f t="shared" si="28"/>
        <v>0</v>
      </c>
      <c r="Z42" s="70">
        <v>1668.8972000000001</v>
      </c>
      <c r="AA42" s="208">
        <v>0.38425246716471451</v>
      </c>
      <c r="AB42" s="207">
        <f t="shared" si="7"/>
        <v>0.55167520743638365</v>
      </c>
      <c r="AC42" s="206">
        <v>1749.0323999999998</v>
      </c>
      <c r="AD42" s="205">
        <v>0.4027030631214904</v>
      </c>
      <c r="AE42" s="204">
        <f t="shared" si="8"/>
        <v>0.51922040094854738</v>
      </c>
      <c r="AF42" s="203">
        <f t="shared" si="29"/>
        <v>-80.135199999999713</v>
      </c>
    </row>
    <row r="43" spans="1:32" ht="15" x14ac:dyDescent="0.2">
      <c r="A43" s="405"/>
      <c r="B43" s="217" t="s">
        <v>15</v>
      </c>
      <c r="C43" s="215">
        <f t="shared" si="0"/>
        <v>0.6405407723814982</v>
      </c>
      <c r="D43" s="210">
        <v>1023.46083</v>
      </c>
      <c r="E43" s="214">
        <v>0.23564504091321289</v>
      </c>
      <c r="F43" s="206">
        <v>853.71285399999988</v>
      </c>
      <c r="G43" s="213">
        <v>0.19656169967576914</v>
      </c>
      <c r="H43" s="212">
        <f t="shared" si="23"/>
        <v>169.74797600000011</v>
      </c>
      <c r="I43" s="210">
        <v>1597.8074685157424</v>
      </c>
      <c r="J43" s="214">
        <v>0.36788452987480647</v>
      </c>
      <c r="K43" s="206">
        <v>1313.9276471764119</v>
      </c>
      <c r="L43" s="213">
        <v>0.30252309118913639</v>
      </c>
      <c r="M43" s="212">
        <f t="shared" si="24"/>
        <v>283.87982133933042</v>
      </c>
      <c r="N43" s="210">
        <v>345.84000000000032</v>
      </c>
      <c r="O43" s="66">
        <v>761.0675</v>
      </c>
      <c r="P43" s="211">
        <f t="shared" si="25"/>
        <v>-415.22749999999968</v>
      </c>
      <c r="Q43" s="210">
        <v>571.57249999999999</v>
      </c>
      <c r="R43" s="66">
        <v>382.71250000000003</v>
      </c>
      <c r="S43" s="211">
        <f t="shared" si="26"/>
        <v>188.85999999999996</v>
      </c>
      <c r="T43" s="210">
        <v>761.97554999999966</v>
      </c>
      <c r="U43" s="66">
        <v>318.30299999999994</v>
      </c>
      <c r="V43" s="209">
        <f t="shared" si="27"/>
        <v>443.67254999999972</v>
      </c>
      <c r="W43" s="210">
        <v>100</v>
      </c>
      <c r="X43" s="66">
        <v>2.7224999999999788</v>
      </c>
      <c r="Y43" s="209">
        <f t="shared" si="28"/>
        <v>97.277500000000018</v>
      </c>
      <c r="Z43" s="70">
        <v>1779.38805</v>
      </c>
      <c r="AA43" s="208">
        <v>0.40969224962203205</v>
      </c>
      <c r="AB43" s="207">
        <f t="shared" si="7"/>
        <v>0.57517573527595622</v>
      </c>
      <c r="AC43" s="206">
        <v>1464.8054999999999</v>
      </c>
      <c r="AD43" s="205">
        <v>0.3372617120913291</v>
      </c>
      <c r="AE43" s="204">
        <f t="shared" si="8"/>
        <v>0.58281652683581531</v>
      </c>
      <c r="AF43" s="203">
        <f t="shared" si="29"/>
        <v>314.58255000000008</v>
      </c>
    </row>
    <row r="44" spans="1:32" ht="15" x14ac:dyDescent="0.2">
      <c r="A44" s="405"/>
      <c r="B44" s="216" t="s">
        <v>14</v>
      </c>
      <c r="C44" s="215">
        <f t="shared" si="0"/>
        <v>0.63451110193189719</v>
      </c>
      <c r="D44" s="210">
        <v>407.90340350000002</v>
      </c>
      <c r="E44" s="214">
        <v>9.391704243961764E-2</v>
      </c>
      <c r="F44" s="206">
        <v>374.01963000000001</v>
      </c>
      <c r="G44" s="213">
        <v>8.6115529174054475E-2</v>
      </c>
      <c r="H44" s="212">
        <f t="shared" si="23"/>
        <v>33.883773500000018</v>
      </c>
      <c r="I44" s="210">
        <v>642.86251612943533</v>
      </c>
      <c r="J44" s="214">
        <v>0.14801481353701809</v>
      </c>
      <c r="K44" s="206">
        <v>576.10713823088452</v>
      </c>
      <c r="L44" s="213">
        <v>0.13264483222365298</v>
      </c>
      <c r="M44" s="212">
        <f t="shared" si="24"/>
        <v>66.755377898550819</v>
      </c>
      <c r="N44" s="210">
        <v>226.59750000000003</v>
      </c>
      <c r="O44" s="66">
        <v>188.82499999999993</v>
      </c>
      <c r="P44" s="211">
        <f t="shared" si="25"/>
        <v>37.772500000000093</v>
      </c>
      <c r="Q44" s="210">
        <v>256.25250000000005</v>
      </c>
      <c r="R44" s="66">
        <v>309.5575</v>
      </c>
      <c r="S44" s="211">
        <f t="shared" si="26"/>
        <v>-53.30499999999995</v>
      </c>
      <c r="T44" s="210">
        <v>219.7374999999999</v>
      </c>
      <c r="U44" s="66">
        <v>138.96739999999997</v>
      </c>
      <c r="V44" s="209">
        <f t="shared" si="27"/>
        <v>80.770099999999928</v>
      </c>
      <c r="W44" s="210">
        <v>0</v>
      </c>
      <c r="X44" s="66">
        <v>2.7200000000000273</v>
      </c>
      <c r="Y44" s="209">
        <f t="shared" si="28"/>
        <v>-2.7200000000000273</v>
      </c>
      <c r="Z44" s="70">
        <v>702.58749999999998</v>
      </c>
      <c r="AA44" s="208">
        <v>0.1617660933663792</v>
      </c>
      <c r="AB44" s="207">
        <f t="shared" si="7"/>
        <v>0.58057310085932368</v>
      </c>
      <c r="AC44" s="206">
        <v>640.06989999999996</v>
      </c>
      <c r="AD44" s="205">
        <v>0.14737183218667993</v>
      </c>
      <c r="AE44" s="204">
        <f t="shared" si="8"/>
        <v>0.58434185078848422</v>
      </c>
      <c r="AF44" s="203">
        <f t="shared" si="29"/>
        <v>62.517600000000016</v>
      </c>
    </row>
    <row r="45" spans="1:32" ht="15" x14ac:dyDescent="0.2">
      <c r="A45" s="405"/>
      <c r="B45" s="202" t="s">
        <v>13</v>
      </c>
      <c r="C45" s="158">
        <f t="shared" si="0"/>
        <v>0.6041408188365246</v>
      </c>
      <c r="D45" s="153">
        <v>135.925557</v>
      </c>
      <c r="E45" s="157">
        <v>3.1295954375133488E-2</v>
      </c>
      <c r="F45" s="149">
        <v>0</v>
      </c>
      <c r="G45" s="156">
        <v>0</v>
      </c>
      <c r="H45" s="155">
        <f t="shared" si="23"/>
        <v>135.925557</v>
      </c>
      <c r="I45" s="153">
        <v>224.98985793042451</v>
      </c>
      <c r="J45" s="157">
        <v>5.1802416587914596E-2</v>
      </c>
      <c r="K45" s="149">
        <v>0</v>
      </c>
      <c r="L45" s="156">
        <v>0</v>
      </c>
      <c r="M45" s="155">
        <f t="shared" si="24"/>
        <v>224.98985793042451</v>
      </c>
      <c r="N45" s="153">
        <v>206.44249999999994</v>
      </c>
      <c r="O45" s="21">
        <v>0</v>
      </c>
      <c r="P45" s="154">
        <f t="shared" si="25"/>
        <v>206.44249999999994</v>
      </c>
      <c r="Q45" s="153">
        <v>168.89250000000004</v>
      </c>
      <c r="R45" s="21">
        <v>22.227499999999999</v>
      </c>
      <c r="S45" s="154">
        <f t="shared" si="26"/>
        <v>146.66500000000005</v>
      </c>
      <c r="T45" s="153">
        <v>67.440000000000012</v>
      </c>
      <c r="U45" s="21">
        <v>0</v>
      </c>
      <c r="V45" s="152">
        <f t="shared" si="27"/>
        <v>67.440000000000012</v>
      </c>
      <c r="W45" s="153">
        <v>50</v>
      </c>
      <c r="X45" s="21">
        <v>0</v>
      </c>
      <c r="Y45" s="152">
        <f t="shared" si="28"/>
        <v>50</v>
      </c>
      <c r="Z45" s="25">
        <v>492.77499999999998</v>
      </c>
      <c r="AA45" s="151">
        <v>0.11345816237638374</v>
      </c>
      <c r="AB45" s="150">
        <f t="shared" si="7"/>
        <v>0.27583695804373193</v>
      </c>
      <c r="AC45" s="149">
        <v>22.227499999999999</v>
      </c>
      <c r="AD45" s="148">
        <v>5.1177338598947216E-3</v>
      </c>
      <c r="AE45" s="147">
        <f t="shared" si="8"/>
        <v>0</v>
      </c>
      <c r="AF45" s="146">
        <f t="shared" si="29"/>
        <v>470.54749999999996</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14.017500000000004</v>
      </c>
      <c r="R46" s="54">
        <v>100.80249999999999</v>
      </c>
      <c r="S46" s="196">
        <f t="shared" si="26"/>
        <v>-86.784999999999997</v>
      </c>
      <c r="T46" s="195">
        <v>60.962499999999999</v>
      </c>
      <c r="U46" s="54">
        <v>0</v>
      </c>
      <c r="V46" s="194">
        <f t="shared" si="27"/>
        <v>60.962499999999999</v>
      </c>
      <c r="W46" s="195">
        <v>0</v>
      </c>
      <c r="X46" s="54">
        <v>0</v>
      </c>
      <c r="Y46" s="194">
        <f t="shared" si="28"/>
        <v>0</v>
      </c>
      <c r="Z46" s="58">
        <v>74.98</v>
      </c>
      <c r="AA46" s="193">
        <v>1.726364571047893E-2</v>
      </c>
      <c r="AB46" s="192">
        <f t="shared" si="7"/>
        <v>0</v>
      </c>
      <c r="AC46" s="191">
        <v>100.80249999999999</v>
      </c>
      <c r="AD46" s="190">
        <v>2.3209104371253522E-2</v>
      </c>
      <c r="AE46" s="189">
        <f t="shared" si="8"/>
        <v>0</v>
      </c>
      <c r="AF46" s="188">
        <f t="shared" si="29"/>
        <v>-25.822499999999991</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2.1174999999999962</v>
      </c>
      <c r="O47" s="43">
        <v>0</v>
      </c>
      <c r="P47" s="182">
        <f t="shared" si="25"/>
        <v>2.1174999999999962</v>
      </c>
      <c r="Q47" s="181">
        <v>23.032499999999999</v>
      </c>
      <c r="R47" s="43">
        <v>81.567499999999995</v>
      </c>
      <c r="S47" s="182">
        <f t="shared" si="26"/>
        <v>-58.534999999999997</v>
      </c>
      <c r="T47" s="181">
        <v>18.510000000000002</v>
      </c>
      <c r="U47" s="43">
        <v>0</v>
      </c>
      <c r="V47" s="180">
        <f t="shared" si="27"/>
        <v>18.510000000000002</v>
      </c>
      <c r="W47" s="181">
        <v>0</v>
      </c>
      <c r="X47" s="43">
        <v>0</v>
      </c>
      <c r="Y47" s="180">
        <f t="shared" si="28"/>
        <v>0</v>
      </c>
      <c r="Z47" s="47">
        <v>43.66</v>
      </c>
      <c r="AA47" s="179">
        <v>1.0052424269398638E-2</v>
      </c>
      <c r="AB47" s="178">
        <f t="shared" si="7"/>
        <v>0</v>
      </c>
      <c r="AC47" s="177">
        <v>81.567499999999995</v>
      </c>
      <c r="AD47" s="176">
        <v>1.8780373709007432E-2</v>
      </c>
      <c r="AE47" s="175">
        <f t="shared" si="8"/>
        <v>0</v>
      </c>
      <c r="AF47" s="174">
        <f t="shared" si="29"/>
        <v>-37.907499999999999</v>
      </c>
    </row>
    <row r="48" spans="1:32" ht="15" x14ac:dyDescent="0.2">
      <c r="A48" s="405"/>
      <c r="B48" s="173" t="s">
        <v>10</v>
      </c>
      <c r="C48" s="172">
        <f t="shared" si="0"/>
        <v>0.60387475347888253</v>
      </c>
      <c r="D48" s="167">
        <f>SUM(D36:D47)</f>
        <v>3417.1189890000001</v>
      </c>
      <c r="E48" s="171">
        <v>0.78676889272667305</v>
      </c>
      <c r="F48" s="163">
        <f>SUM(F36:F47)</f>
        <v>3020.4622387500003</v>
      </c>
      <c r="G48" s="170">
        <v>0.6954413169175252</v>
      </c>
      <c r="H48" s="169">
        <f>SUM(H36:H47)</f>
        <v>396.65675025000007</v>
      </c>
      <c r="I48" s="167">
        <f>SUM(I36:I47)</f>
        <v>5658.6551587298582</v>
      </c>
      <c r="J48" s="171">
        <v>1.3028676694863452</v>
      </c>
      <c r="K48" s="163">
        <f>SUM(K36:K47)</f>
        <v>4944.9712270837908</v>
      </c>
      <c r="L48" s="170">
        <v>1.1385466959870372</v>
      </c>
      <c r="M48" s="169">
        <f t="shared" ref="M48:Z48" si="30">SUM(M36:M47)</f>
        <v>713.68393164606857</v>
      </c>
      <c r="N48" s="167">
        <f t="shared" si="30"/>
        <v>1663.1450000000004</v>
      </c>
      <c r="O48" s="32">
        <f t="shared" si="30"/>
        <v>3250.6124999999997</v>
      </c>
      <c r="P48" s="168">
        <f t="shared" si="30"/>
        <v>-1587.4674999999995</v>
      </c>
      <c r="Q48" s="167">
        <f t="shared" si="30"/>
        <v>1812.5624999999989</v>
      </c>
      <c r="R48" s="32">
        <f t="shared" si="30"/>
        <v>1868.7049999999999</v>
      </c>
      <c r="S48" s="168">
        <f t="shared" si="30"/>
        <v>-56.142500000001178</v>
      </c>
      <c r="T48" s="167">
        <f t="shared" si="30"/>
        <v>3042.673400000001</v>
      </c>
      <c r="U48" s="32">
        <f t="shared" si="30"/>
        <v>957.59725000000003</v>
      </c>
      <c r="V48" s="166">
        <f t="shared" si="30"/>
        <v>2085.0761500000012</v>
      </c>
      <c r="W48" s="167">
        <f t="shared" si="30"/>
        <v>177.5275</v>
      </c>
      <c r="X48" s="32">
        <f t="shared" si="30"/>
        <v>5.4425000000000061</v>
      </c>
      <c r="Y48" s="166">
        <f t="shared" si="30"/>
        <v>172.08499999999998</v>
      </c>
      <c r="Z48" s="36">
        <f t="shared" si="30"/>
        <v>6695.9083999999984</v>
      </c>
      <c r="AA48" s="165">
        <v>1.5416883212512642</v>
      </c>
      <c r="AB48" s="164">
        <f t="shared" si="7"/>
        <v>0.51032941086828498</v>
      </c>
      <c r="AC48" s="163">
        <f>SUM(AC36:AC47)</f>
        <v>6082.3572499999991</v>
      </c>
      <c r="AD48" s="162">
        <v>1.4004222537982742</v>
      </c>
      <c r="AE48" s="161">
        <f t="shared" si="8"/>
        <v>0.49659402014736981</v>
      </c>
      <c r="AF48" s="160">
        <f>SUM(AF36:AF47)</f>
        <v>613.55115000000035</v>
      </c>
    </row>
    <row r="49" spans="1:32" ht="15" x14ac:dyDescent="0.2">
      <c r="A49" s="405"/>
      <c r="B49" s="159" t="s">
        <v>9</v>
      </c>
      <c r="C49" s="158">
        <f t="shared" si="0"/>
        <v>0.60399258485107277</v>
      </c>
      <c r="D49" s="153">
        <f>SUM(D39:D44)</f>
        <v>3276.4648594999999</v>
      </c>
      <c r="E49" s="157">
        <v>0.75438421602083372</v>
      </c>
      <c r="F49" s="149">
        <f>SUM(F39:F44)</f>
        <v>3020.4622387500003</v>
      </c>
      <c r="G49" s="156">
        <v>0.6954413169175252</v>
      </c>
      <c r="H49" s="155">
        <f>SUM(H39:H44)</f>
        <v>256.00262075000001</v>
      </c>
      <c r="I49" s="153">
        <f>SUM(I39:I44)</f>
        <v>5424.677291870863</v>
      </c>
      <c r="J49" s="157">
        <v>1.2489958236935033</v>
      </c>
      <c r="K49" s="149">
        <f>SUM(K39:K44)</f>
        <v>4944.9712270837908</v>
      </c>
      <c r="L49" s="156">
        <v>1.1385466959870372</v>
      </c>
      <c r="M49" s="155">
        <f t="shared" ref="M49:Z49" si="31">SUM(M39:M44)</f>
        <v>479.70606478707259</v>
      </c>
      <c r="N49" s="153">
        <f t="shared" si="31"/>
        <v>1453.0350000000005</v>
      </c>
      <c r="O49" s="21">
        <f t="shared" si="31"/>
        <v>3250.6124999999997</v>
      </c>
      <c r="P49" s="154">
        <f t="shared" si="31"/>
        <v>-1797.5774999999994</v>
      </c>
      <c r="Q49" s="153">
        <f t="shared" si="31"/>
        <v>1572.5024999999989</v>
      </c>
      <c r="R49" s="21">
        <f t="shared" si="31"/>
        <v>1535.5250000000001</v>
      </c>
      <c r="S49" s="154">
        <f t="shared" si="31"/>
        <v>36.97749999999877</v>
      </c>
      <c r="T49" s="153">
        <f t="shared" si="31"/>
        <v>2829.0434000000005</v>
      </c>
      <c r="U49" s="21">
        <f t="shared" si="31"/>
        <v>957.59725000000003</v>
      </c>
      <c r="V49" s="152">
        <f t="shared" si="31"/>
        <v>1871.4461500000009</v>
      </c>
      <c r="W49" s="153">
        <f t="shared" si="31"/>
        <v>100</v>
      </c>
      <c r="X49" s="21">
        <f t="shared" si="31"/>
        <v>5.4425000000000061</v>
      </c>
      <c r="Y49" s="152">
        <f t="shared" si="31"/>
        <v>94.55749999999999</v>
      </c>
      <c r="Z49" s="25">
        <f t="shared" si="31"/>
        <v>5954.580899999999</v>
      </c>
      <c r="AA49" s="151">
        <v>1.3710026008533573</v>
      </c>
      <c r="AB49" s="150">
        <f t="shared" si="7"/>
        <v>0.5502427315245646</v>
      </c>
      <c r="AC49" s="149">
        <f>SUM(AC39:AC44)</f>
        <v>5749.1772500000006</v>
      </c>
      <c r="AD49" s="148">
        <v>1.3237097774766136</v>
      </c>
      <c r="AE49" s="147">
        <f t="shared" si="8"/>
        <v>0.52537295466929634</v>
      </c>
      <c r="AF49" s="146">
        <f>SUM(AF39:AF44)</f>
        <v>205.40365000000037</v>
      </c>
    </row>
    <row r="50" spans="1:32" ht="15.75" thickBot="1" x14ac:dyDescent="0.25">
      <c r="A50" s="422"/>
      <c r="B50" s="145" t="s">
        <v>8</v>
      </c>
      <c r="C50" s="144">
        <f t="shared" si="0"/>
        <v>0.60114288324871179</v>
      </c>
      <c r="D50" s="139">
        <f>SUM(D36:D38,D45:D47)</f>
        <v>140.65412950000001</v>
      </c>
      <c r="E50" s="143">
        <v>3.2384676705839194E-2</v>
      </c>
      <c r="F50" s="135">
        <f>SUM(F36:F38,F45:F47)</f>
        <v>0</v>
      </c>
      <c r="G50" s="142">
        <v>0</v>
      </c>
      <c r="H50" s="141">
        <f>SUM(H36:H38,H45:H47)</f>
        <v>140.65412950000001</v>
      </c>
      <c r="I50" s="139">
        <f>SUM(I36:I38,I45:I47)</f>
        <v>233.97786685899592</v>
      </c>
      <c r="J50" s="143">
        <v>5.3871845792842286E-2</v>
      </c>
      <c r="K50" s="135">
        <f>SUM(K36:K38,K45:K47)</f>
        <v>0</v>
      </c>
      <c r="L50" s="142">
        <v>0</v>
      </c>
      <c r="M50" s="141">
        <f t="shared" ref="M50:Z50" si="32">SUM(M36:M38,M45:M47)</f>
        <v>233.97786685899592</v>
      </c>
      <c r="N50" s="139">
        <f t="shared" si="32"/>
        <v>210.10999999999996</v>
      </c>
      <c r="O50" s="10">
        <f t="shared" si="32"/>
        <v>0</v>
      </c>
      <c r="P50" s="140">
        <f t="shared" si="32"/>
        <v>210.10999999999996</v>
      </c>
      <c r="Q50" s="139">
        <f t="shared" si="32"/>
        <v>240.06000000000006</v>
      </c>
      <c r="R50" s="10">
        <f t="shared" si="32"/>
        <v>333.17999999999995</v>
      </c>
      <c r="S50" s="140">
        <f t="shared" si="32"/>
        <v>-93.119999999999948</v>
      </c>
      <c r="T50" s="139">
        <f t="shared" si="32"/>
        <v>213.63000000000002</v>
      </c>
      <c r="U50" s="10">
        <f t="shared" si="32"/>
        <v>0</v>
      </c>
      <c r="V50" s="138">
        <f t="shared" si="32"/>
        <v>213.63000000000002</v>
      </c>
      <c r="W50" s="139">
        <f t="shared" si="32"/>
        <v>77.527500000000003</v>
      </c>
      <c r="X50" s="10">
        <f t="shared" si="32"/>
        <v>0</v>
      </c>
      <c r="Y50" s="138">
        <f t="shared" si="32"/>
        <v>77.527500000000003</v>
      </c>
      <c r="Z50" s="14">
        <f t="shared" si="32"/>
        <v>741.32749999999999</v>
      </c>
      <c r="AA50" s="137">
        <v>0.170685720397907</v>
      </c>
      <c r="AB50" s="136">
        <f t="shared" si="7"/>
        <v>0.18973278274446856</v>
      </c>
      <c r="AC50" s="135">
        <f>SUM(AC36:AC38,AC45:AC47)</f>
        <v>333.17999999999995</v>
      </c>
      <c r="AD50" s="134">
        <v>7.6712476321661144E-2</v>
      </c>
      <c r="AE50" s="133">
        <f t="shared" si="8"/>
        <v>0</v>
      </c>
      <c r="AF50" s="132">
        <f>SUM(AF36:AF38,AF45:AF47)</f>
        <v>408.14749999999992</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184</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PostF!A1</f>
        <v>FIIP DIVERSION: Post F Canal</v>
      </c>
      <c r="C1" s="129"/>
      <c r="D1" s="129"/>
      <c r="E1" s="129"/>
      <c r="F1" s="129"/>
      <c r="G1" s="129"/>
      <c r="H1" s="129"/>
      <c r="I1" s="129"/>
      <c r="J1" s="129"/>
      <c r="K1" s="129"/>
      <c r="L1" s="129"/>
      <c r="M1" s="129"/>
      <c r="N1" s="129"/>
      <c r="O1" s="129"/>
    </row>
    <row r="2" spans="2:15" ht="23.25" x14ac:dyDescent="0.35">
      <c r="B2" s="130" t="str">
        <f>PostF!A2</f>
        <v>4,343 Acres (50% Sprinkler / 50%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5.5703125" bestFit="1" customWidth="1"/>
    <col min="18" max="18" width="6.42578125" bestFit="1" customWidth="1"/>
    <col min="19" max="19" width="9.140625" bestFit="1" customWidth="1"/>
    <col min="20" max="20" width="5.5703125" bestFit="1" customWidth="1"/>
    <col min="21" max="21" width="6.42578125" bestFit="1" customWidth="1"/>
    <col min="22" max="22" width="12.7109375" bestFit="1" customWidth="1"/>
    <col min="23" max="23" width="13.42578125" bestFit="1" customWidth="1"/>
    <col min="24" max="24" width="1.7109375" bestFit="1" customWidth="1"/>
  </cols>
  <sheetData>
    <row r="1" spans="1:24" ht="18.75" x14ac:dyDescent="0.3">
      <c r="A1" s="287" t="s">
        <v>187</v>
      </c>
      <c r="B1" s="287"/>
      <c r="C1" s="287"/>
      <c r="D1" s="287"/>
      <c r="E1" s="287"/>
      <c r="F1" s="287"/>
      <c r="G1" s="287"/>
      <c r="H1" s="287"/>
      <c r="I1" s="287"/>
      <c r="J1" s="287"/>
      <c r="K1" s="287"/>
      <c r="L1" s="287"/>
      <c r="M1" s="287"/>
      <c r="N1" s="287"/>
      <c r="O1" s="287"/>
      <c r="P1" s="287"/>
      <c r="Q1" s="287"/>
      <c r="R1" s="287"/>
      <c r="S1" s="287"/>
      <c r="T1" s="287"/>
      <c r="U1" s="287"/>
      <c r="V1" s="287"/>
      <c r="W1" s="287"/>
    </row>
    <row r="2" spans="1:24" ht="16.5" thickBot="1" x14ac:dyDescent="0.3">
      <c r="A2" s="286" t="s">
        <v>282</v>
      </c>
      <c r="B2" s="286"/>
      <c r="C2" s="285"/>
      <c r="D2" s="285"/>
      <c r="E2" s="285"/>
      <c r="F2" s="285"/>
      <c r="G2" s="285"/>
      <c r="H2" s="285"/>
      <c r="I2" s="285"/>
      <c r="J2" s="285"/>
      <c r="K2" s="285"/>
      <c r="L2" s="285"/>
      <c r="M2" s="285"/>
      <c r="N2" s="285"/>
      <c r="O2" s="285"/>
      <c r="P2" s="285"/>
      <c r="Q2" s="285"/>
      <c r="R2" s="285"/>
      <c r="S2" s="285"/>
      <c r="T2" s="285"/>
      <c r="U2" s="285"/>
      <c r="V2" s="285"/>
      <c r="W2" s="285"/>
    </row>
    <row r="3" spans="1:24"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415" t="s">
        <v>63</v>
      </c>
      <c r="R3" s="397"/>
      <c r="S3" s="394" t="s">
        <v>62</v>
      </c>
      <c r="T3" s="396" t="s">
        <v>61</v>
      </c>
      <c r="U3" s="397"/>
      <c r="V3" s="417" t="s">
        <v>60</v>
      </c>
      <c r="W3" s="419" t="s">
        <v>56</v>
      </c>
    </row>
    <row r="4" spans="1:24"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416"/>
      <c r="R4" s="399"/>
      <c r="S4" s="395"/>
      <c r="T4" s="398"/>
      <c r="U4" s="399"/>
      <c r="V4" s="418"/>
      <c r="W4" s="420"/>
      <c r="X4" s="107" t="s">
        <v>55</v>
      </c>
    </row>
    <row r="5" spans="1:24"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7" t="s">
        <v>24</v>
      </c>
      <c r="R5" s="266" t="s">
        <v>54</v>
      </c>
      <c r="S5" s="266" t="s">
        <v>53</v>
      </c>
      <c r="T5" s="265" t="s">
        <v>24</v>
      </c>
      <c r="U5" s="265" t="s">
        <v>54</v>
      </c>
      <c r="V5" s="264" t="s">
        <v>53</v>
      </c>
      <c r="W5" s="263" t="s">
        <v>24</v>
      </c>
    </row>
    <row r="6" spans="1:24"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92">
        <v>0</v>
      </c>
      <c r="R6" s="237">
        <v>0</v>
      </c>
      <c r="S6" s="236">
        <f t="shared" ref="S6:S50" si="4">IFERROR(D6/Q6,1)</f>
        <v>1</v>
      </c>
      <c r="T6" s="235">
        <v>0</v>
      </c>
      <c r="U6" s="234">
        <v>0</v>
      </c>
      <c r="V6" s="233">
        <f t="shared" ref="V6:V50" si="5">IFERROR(F6/T6,1)</f>
        <v>1</v>
      </c>
      <c r="W6" s="232">
        <f t="shared" ref="W6:W17" si="6">Q6-T6</f>
        <v>0</v>
      </c>
    </row>
    <row r="7" spans="1:24"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70">
        <v>0</v>
      </c>
      <c r="R7" s="208">
        <v>0</v>
      </c>
      <c r="S7" s="207">
        <f t="shared" si="4"/>
        <v>1</v>
      </c>
      <c r="T7" s="206">
        <v>0</v>
      </c>
      <c r="U7" s="205">
        <v>0</v>
      </c>
      <c r="V7" s="204">
        <f t="shared" si="5"/>
        <v>1</v>
      </c>
      <c r="W7" s="203">
        <f t="shared" si="6"/>
        <v>0</v>
      </c>
    </row>
    <row r="8" spans="1:24" ht="15" x14ac:dyDescent="0.2">
      <c r="A8" s="405"/>
      <c r="B8" s="231" t="s">
        <v>20</v>
      </c>
      <c r="C8" s="230">
        <f t="shared" si="0"/>
        <v>0.75</v>
      </c>
      <c r="D8" s="225">
        <v>3.0918750000000005E-2</v>
      </c>
      <c r="E8" s="229">
        <v>2.0290203827403152E-4</v>
      </c>
      <c r="F8" s="221">
        <v>0</v>
      </c>
      <c r="G8" s="228">
        <v>0</v>
      </c>
      <c r="H8" s="227">
        <f t="shared" si="1"/>
        <v>3.0918750000000005E-2</v>
      </c>
      <c r="I8" s="225">
        <v>4.1225000000000005E-2</v>
      </c>
      <c r="J8" s="229">
        <v>2.7053605103204202E-4</v>
      </c>
      <c r="K8" s="221">
        <v>0</v>
      </c>
      <c r="L8" s="228">
        <v>0</v>
      </c>
      <c r="M8" s="227">
        <f t="shared" si="2"/>
        <v>4.1225000000000005E-2</v>
      </c>
      <c r="N8" s="225">
        <v>4.2500000000000003E-2</v>
      </c>
      <c r="O8" s="77">
        <v>0</v>
      </c>
      <c r="P8" s="226">
        <f t="shared" si="3"/>
        <v>4.2500000000000003E-2</v>
      </c>
      <c r="Q8" s="81">
        <v>4.2500000000000003E-2</v>
      </c>
      <c r="R8" s="223">
        <v>2.7890314539385776E-4</v>
      </c>
      <c r="S8" s="222">
        <f t="shared" si="4"/>
        <v>0.72750000000000004</v>
      </c>
      <c r="T8" s="221">
        <v>0</v>
      </c>
      <c r="U8" s="220">
        <v>0</v>
      </c>
      <c r="V8" s="219">
        <f t="shared" si="5"/>
        <v>1</v>
      </c>
      <c r="W8" s="218">
        <f t="shared" si="6"/>
        <v>4.2500000000000003E-2</v>
      </c>
    </row>
    <row r="9" spans="1:24" ht="15" x14ac:dyDescent="0.2">
      <c r="A9" s="405"/>
      <c r="B9" s="201" t="s">
        <v>19</v>
      </c>
      <c r="C9" s="200">
        <f t="shared" si="0"/>
        <v>0.75</v>
      </c>
      <c r="D9" s="195">
        <v>2.31163125</v>
      </c>
      <c r="E9" s="199">
        <v>1.5169911214487884E-2</v>
      </c>
      <c r="F9" s="191">
        <v>0.65293124999999996</v>
      </c>
      <c r="G9" s="198">
        <v>4.2848136317869007E-3</v>
      </c>
      <c r="H9" s="197">
        <f t="shared" si="1"/>
        <v>1.6587000000000001</v>
      </c>
      <c r="I9" s="195">
        <v>3.0821749999999999</v>
      </c>
      <c r="J9" s="199">
        <v>2.0226548285983845E-2</v>
      </c>
      <c r="K9" s="191">
        <v>0.87057499999999999</v>
      </c>
      <c r="L9" s="198">
        <v>5.7130848423825346E-3</v>
      </c>
      <c r="M9" s="197">
        <f t="shared" si="2"/>
        <v>2.2115999999999998</v>
      </c>
      <c r="N9" s="195">
        <v>3.1774999999999998</v>
      </c>
      <c r="O9" s="54">
        <v>0.89749999999999996</v>
      </c>
      <c r="P9" s="196">
        <f t="shared" si="3"/>
        <v>2.2799999999999998</v>
      </c>
      <c r="Q9" s="58">
        <v>3.1774999999999998</v>
      </c>
      <c r="R9" s="193">
        <v>2.0852111635034889E-2</v>
      </c>
      <c r="S9" s="192">
        <f t="shared" si="4"/>
        <v>0.72750000000000004</v>
      </c>
      <c r="T9" s="191">
        <v>0.89749999999999996</v>
      </c>
      <c r="U9" s="190">
        <v>5.8897781880232316E-3</v>
      </c>
      <c r="V9" s="189">
        <f t="shared" si="5"/>
        <v>0.72750000000000004</v>
      </c>
      <c r="W9" s="188">
        <f t="shared" si="6"/>
        <v>2.2799999999999998</v>
      </c>
    </row>
    <row r="10" spans="1:24" ht="15" x14ac:dyDescent="0.2">
      <c r="A10" s="405"/>
      <c r="B10" s="217" t="s">
        <v>18</v>
      </c>
      <c r="C10" s="215">
        <f t="shared" si="0"/>
        <v>0.75</v>
      </c>
      <c r="D10" s="210">
        <v>9.6902999999999988</v>
      </c>
      <c r="E10" s="214">
        <v>6.3591885877884682E-2</v>
      </c>
      <c r="F10" s="206">
        <v>5.0070187500000003</v>
      </c>
      <c r="G10" s="213">
        <v>3.2858194786376992E-2</v>
      </c>
      <c r="H10" s="212">
        <f t="shared" si="1"/>
        <v>4.6832812499999985</v>
      </c>
      <c r="I10" s="210">
        <v>12.920399999999999</v>
      </c>
      <c r="J10" s="214">
        <v>8.4789181170512914E-2</v>
      </c>
      <c r="K10" s="206">
        <v>6.6760249999999992</v>
      </c>
      <c r="L10" s="213">
        <v>4.381092638183598E-2</v>
      </c>
      <c r="M10" s="212">
        <f t="shared" si="2"/>
        <v>6.2443749999999998</v>
      </c>
      <c r="N10" s="210">
        <v>13.319999999999999</v>
      </c>
      <c r="O10" s="66">
        <v>6.8825000000000003</v>
      </c>
      <c r="P10" s="211">
        <f t="shared" si="3"/>
        <v>6.4374999999999982</v>
      </c>
      <c r="Q10" s="70">
        <v>13.319999999999999</v>
      </c>
      <c r="R10" s="208">
        <v>8.7411526979910212E-2</v>
      </c>
      <c r="S10" s="207">
        <f t="shared" si="4"/>
        <v>0.72750000000000004</v>
      </c>
      <c r="T10" s="206">
        <v>6.8825000000000003</v>
      </c>
      <c r="U10" s="205">
        <v>4.5165903486428849E-2</v>
      </c>
      <c r="V10" s="204">
        <f t="shared" si="5"/>
        <v>0.72750000000000004</v>
      </c>
      <c r="W10" s="203">
        <f t="shared" si="6"/>
        <v>6.4374999999999982</v>
      </c>
    </row>
    <row r="11" spans="1:24" ht="15" x14ac:dyDescent="0.2">
      <c r="A11" s="405"/>
      <c r="B11" s="217" t="s">
        <v>17</v>
      </c>
      <c r="C11" s="215">
        <f t="shared" si="0"/>
        <v>0.75</v>
      </c>
      <c r="D11" s="210">
        <v>23.940206249999999</v>
      </c>
      <c r="E11" s="214">
        <v>0.15710585469418095</v>
      </c>
      <c r="F11" s="206">
        <v>20.617350000000002</v>
      </c>
      <c r="G11" s="213">
        <v>0.13529985328673069</v>
      </c>
      <c r="H11" s="212">
        <f t="shared" si="1"/>
        <v>3.3228562499999974</v>
      </c>
      <c r="I11" s="210">
        <v>31.920275</v>
      </c>
      <c r="J11" s="214">
        <v>0.20947447292557461</v>
      </c>
      <c r="K11" s="206">
        <v>27.489799999999999</v>
      </c>
      <c r="L11" s="213">
        <v>0.18039980438230754</v>
      </c>
      <c r="M11" s="212">
        <f t="shared" si="2"/>
        <v>4.4304750000000013</v>
      </c>
      <c r="N11" s="210">
        <v>32.907499999999999</v>
      </c>
      <c r="O11" s="66">
        <v>28.339999999999996</v>
      </c>
      <c r="P11" s="211">
        <f t="shared" si="3"/>
        <v>4.5675000000000026</v>
      </c>
      <c r="Q11" s="70">
        <v>32.907499999999999</v>
      </c>
      <c r="R11" s="208">
        <v>0.21595306487172641</v>
      </c>
      <c r="S11" s="207">
        <f t="shared" si="4"/>
        <v>0.72750000000000004</v>
      </c>
      <c r="T11" s="206">
        <v>28.339999999999996</v>
      </c>
      <c r="U11" s="205">
        <v>0.18597917977557477</v>
      </c>
      <c r="V11" s="204">
        <f t="shared" si="5"/>
        <v>0.72750000000000015</v>
      </c>
      <c r="W11" s="203">
        <f t="shared" si="6"/>
        <v>4.5675000000000026</v>
      </c>
    </row>
    <row r="12" spans="1:24" ht="15" x14ac:dyDescent="0.2">
      <c r="A12" s="405"/>
      <c r="B12" s="217" t="s">
        <v>16</v>
      </c>
      <c r="C12" s="215">
        <f t="shared" si="0"/>
        <v>0.75000000000000011</v>
      </c>
      <c r="D12" s="210">
        <v>44.33203125</v>
      </c>
      <c r="E12" s="214">
        <v>0.29092571664291278</v>
      </c>
      <c r="F12" s="206">
        <v>40.356243750000004</v>
      </c>
      <c r="G12" s="213">
        <v>0.26483490160367562</v>
      </c>
      <c r="H12" s="212">
        <f t="shared" si="1"/>
        <v>3.9757874999999956</v>
      </c>
      <c r="I12" s="210">
        <v>59.109374999999993</v>
      </c>
      <c r="J12" s="214">
        <v>0.38790095552388365</v>
      </c>
      <c r="K12" s="206">
        <v>53.808324999999996</v>
      </c>
      <c r="L12" s="213">
        <v>0.35311320213823411</v>
      </c>
      <c r="M12" s="212">
        <f t="shared" si="2"/>
        <v>5.3010499999999965</v>
      </c>
      <c r="N12" s="210">
        <v>60.9375</v>
      </c>
      <c r="O12" s="66">
        <v>55.472499999999997</v>
      </c>
      <c r="P12" s="211">
        <f t="shared" si="3"/>
        <v>5.4650000000000034</v>
      </c>
      <c r="Q12" s="70">
        <v>60.9375</v>
      </c>
      <c r="R12" s="208">
        <v>0.39989789229266365</v>
      </c>
      <c r="S12" s="207">
        <f t="shared" si="4"/>
        <v>0.72750000000000004</v>
      </c>
      <c r="T12" s="206">
        <v>55.472499999999997</v>
      </c>
      <c r="U12" s="205">
        <v>0.36403422900848881</v>
      </c>
      <c r="V12" s="204">
        <f t="shared" si="5"/>
        <v>0.72750000000000015</v>
      </c>
      <c r="W12" s="203">
        <f t="shared" si="6"/>
        <v>5.4650000000000034</v>
      </c>
    </row>
    <row r="13" spans="1:24" ht="15" x14ac:dyDescent="0.2">
      <c r="A13" s="405"/>
      <c r="B13" s="217" t="s">
        <v>15</v>
      </c>
      <c r="C13" s="215">
        <f t="shared" si="0"/>
        <v>0.75000000000000011</v>
      </c>
      <c r="D13" s="210">
        <v>36.607800000000005</v>
      </c>
      <c r="E13" s="214">
        <v>0.24023601331645331</v>
      </c>
      <c r="F13" s="206">
        <v>35.029125000000001</v>
      </c>
      <c r="G13" s="213">
        <v>0.22987607395046161</v>
      </c>
      <c r="H13" s="212">
        <f t="shared" si="1"/>
        <v>1.578675000000004</v>
      </c>
      <c r="I13" s="210">
        <v>48.810400000000001</v>
      </c>
      <c r="J13" s="214">
        <v>0.32031468442193772</v>
      </c>
      <c r="K13" s="206">
        <v>46.705500000000001</v>
      </c>
      <c r="L13" s="213">
        <v>0.3065014319339488</v>
      </c>
      <c r="M13" s="212">
        <f t="shared" si="2"/>
        <v>2.1049000000000007</v>
      </c>
      <c r="N13" s="210">
        <v>50.320000000000007</v>
      </c>
      <c r="O13" s="66">
        <v>48.150000000000006</v>
      </c>
      <c r="P13" s="211">
        <f t="shared" si="3"/>
        <v>2.1700000000000017</v>
      </c>
      <c r="Q13" s="70">
        <v>50.320000000000007</v>
      </c>
      <c r="R13" s="208">
        <v>0.3302213241463276</v>
      </c>
      <c r="S13" s="207">
        <f t="shared" si="4"/>
        <v>0.72750000000000004</v>
      </c>
      <c r="T13" s="206">
        <v>48.150000000000006</v>
      </c>
      <c r="U13" s="205">
        <v>0.3159808576638648</v>
      </c>
      <c r="V13" s="204">
        <f t="shared" si="5"/>
        <v>0.72749999999999992</v>
      </c>
      <c r="W13" s="203">
        <f t="shared" si="6"/>
        <v>2.1700000000000017</v>
      </c>
    </row>
    <row r="14" spans="1:24" ht="15" x14ac:dyDescent="0.2">
      <c r="A14" s="405"/>
      <c r="B14" s="262" t="s">
        <v>14</v>
      </c>
      <c r="C14" s="186">
        <f t="shared" si="0"/>
        <v>0.75000000000000011</v>
      </c>
      <c r="D14" s="181">
        <v>17.416350000000001</v>
      </c>
      <c r="E14" s="185">
        <v>0.11429352461836033</v>
      </c>
      <c r="F14" s="177">
        <v>16.44331875</v>
      </c>
      <c r="G14" s="184">
        <v>0.10790807811973641</v>
      </c>
      <c r="H14" s="183">
        <f t="shared" si="1"/>
        <v>0.97303125000000179</v>
      </c>
      <c r="I14" s="181">
        <v>23.221799999999998</v>
      </c>
      <c r="J14" s="185">
        <v>0.15239136615781376</v>
      </c>
      <c r="K14" s="177">
        <v>21.924424999999996</v>
      </c>
      <c r="L14" s="184">
        <v>0.14387743749298185</v>
      </c>
      <c r="M14" s="183">
        <f t="shared" si="2"/>
        <v>1.2973750000000024</v>
      </c>
      <c r="N14" s="181">
        <v>23.94</v>
      </c>
      <c r="O14" s="43">
        <v>22.602499999999999</v>
      </c>
      <c r="P14" s="182">
        <f t="shared" si="3"/>
        <v>1.3375000000000021</v>
      </c>
      <c r="Q14" s="47">
        <v>23.94</v>
      </c>
      <c r="R14" s="179">
        <v>0.15710450119362246</v>
      </c>
      <c r="S14" s="178">
        <f t="shared" si="4"/>
        <v>0.72750000000000004</v>
      </c>
      <c r="T14" s="177">
        <v>22.602499999999999</v>
      </c>
      <c r="U14" s="176">
        <v>0.148327255147404</v>
      </c>
      <c r="V14" s="175">
        <f t="shared" si="5"/>
        <v>0.72750000000000004</v>
      </c>
      <c r="W14" s="174">
        <f t="shared" si="6"/>
        <v>1.3375000000000021</v>
      </c>
    </row>
    <row r="15" spans="1:24" ht="15" x14ac:dyDescent="0.2">
      <c r="A15" s="405"/>
      <c r="B15" s="202" t="s">
        <v>13</v>
      </c>
      <c r="C15" s="158">
        <f t="shared" si="0"/>
        <v>0.75</v>
      </c>
      <c r="D15" s="153">
        <v>1.01304375</v>
      </c>
      <c r="E15" s="157">
        <v>6.6480256069785613E-3</v>
      </c>
      <c r="F15" s="149">
        <v>0</v>
      </c>
      <c r="G15" s="156">
        <v>0</v>
      </c>
      <c r="H15" s="155">
        <f t="shared" si="1"/>
        <v>1.01304375</v>
      </c>
      <c r="I15" s="153">
        <v>1.350725</v>
      </c>
      <c r="J15" s="157">
        <v>8.8640341426380817E-3</v>
      </c>
      <c r="K15" s="149">
        <v>0</v>
      </c>
      <c r="L15" s="156">
        <v>0</v>
      </c>
      <c r="M15" s="155">
        <f t="shared" si="2"/>
        <v>1.350725</v>
      </c>
      <c r="N15" s="153">
        <v>1.3925000000000001</v>
      </c>
      <c r="O15" s="21">
        <v>0</v>
      </c>
      <c r="P15" s="154">
        <f t="shared" si="3"/>
        <v>1.3925000000000001</v>
      </c>
      <c r="Q15" s="25">
        <v>1.3925000000000001</v>
      </c>
      <c r="R15" s="151">
        <v>9.1381795284928673E-3</v>
      </c>
      <c r="S15" s="150">
        <f t="shared" si="4"/>
        <v>0.72749999999999992</v>
      </c>
      <c r="T15" s="149">
        <v>0</v>
      </c>
      <c r="U15" s="148">
        <v>0</v>
      </c>
      <c r="V15" s="147">
        <f t="shared" si="5"/>
        <v>1</v>
      </c>
      <c r="W15" s="146">
        <f t="shared" si="6"/>
        <v>1.3925000000000001</v>
      </c>
    </row>
    <row r="16" spans="1:24"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58">
        <v>0</v>
      </c>
      <c r="R16" s="193">
        <v>0</v>
      </c>
      <c r="S16" s="192">
        <f t="shared" si="4"/>
        <v>1</v>
      </c>
      <c r="T16" s="191">
        <v>0</v>
      </c>
      <c r="U16" s="190">
        <v>0</v>
      </c>
      <c r="V16" s="189">
        <f t="shared" si="5"/>
        <v>1</v>
      </c>
      <c r="W16" s="188">
        <f t="shared" si="6"/>
        <v>0</v>
      </c>
    </row>
    <row r="17" spans="1:23"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47">
        <v>0</v>
      </c>
      <c r="R17" s="179">
        <v>0</v>
      </c>
      <c r="S17" s="178">
        <f t="shared" si="4"/>
        <v>1</v>
      </c>
      <c r="T17" s="177">
        <v>0</v>
      </c>
      <c r="U17" s="176">
        <v>0</v>
      </c>
      <c r="V17" s="175">
        <f t="shared" si="5"/>
        <v>1</v>
      </c>
      <c r="W17" s="174">
        <f t="shared" si="6"/>
        <v>0</v>
      </c>
    </row>
    <row r="18" spans="1:23" ht="15" x14ac:dyDescent="0.2">
      <c r="A18" s="405"/>
      <c r="B18" s="173" t="s">
        <v>10</v>
      </c>
      <c r="C18" s="172">
        <f t="shared" si="0"/>
        <v>0.75</v>
      </c>
      <c r="D18" s="167">
        <f>SUM(D6:D17)</f>
        <v>135.34228125000001</v>
      </c>
      <c r="E18" s="171">
        <v>0.88817383400953265</v>
      </c>
      <c r="F18" s="163">
        <f>SUM(F6:F17)</f>
        <v>118.1059875</v>
      </c>
      <c r="G18" s="170">
        <v>0.77506191537876812</v>
      </c>
      <c r="H18" s="169">
        <f>SUM(H6:H17)</f>
        <v>17.236293749999998</v>
      </c>
      <c r="I18" s="167">
        <f>SUM(I6:I17)</f>
        <v>180.45637500000001</v>
      </c>
      <c r="J18" s="171">
        <v>1.1842317786793768</v>
      </c>
      <c r="K18" s="163">
        <f>SUM(K6:K17)</f>
        <v>157.47465</v>
      </c>
      <c r="L18" s="170">
        <v>1.033415887171691</v>
      </c>
      <c r="M18" s="169">
        <f>SUM(M6:M17)</f>
        <v>22.981725000000001</v>
      </c>
      <c r="N18" s="167">
        <f>SUM(N6:N17)</f>
        <v>186.03749999999999</v>
      </c>
      <c r="O18" s="32">
        <f>SUM(O6:O17)</f>
        <v>162.345</v>
      </c>
      <c r="P18" s="168">
        <f>SUM(P6:P17)</f>
        <v>23.69250000000001</v>
      </c>
      <c r="Q18" s="36">
        <f>SUM(Q6:Q17)</f>
        <v>186.03749999999999</v>
      </c>
      <c r="R18" s="165">
        <v>1.2208575037931719</v>
      </c>
      <c r="S18" s="164">
        <f t="shared" si="4"/>
        <v>0.72750000000000015</v>
      </c>
      <c r="T18" s="163">
        <f>SUM(T6:T17)</f>
        <v>162.345</v>
      </c>
      <c r="U18" s="162">
        <v>1.0653772032697844</v>
      </c>
      <c r="V18" s="161">
        <f t="shared" si="5"/>
        <v>0.72750000000000004</v>
      </c>
      <c r="W18" s="160">
        <f>SUM(W6:W17)</f>
        <v>23.69250000000001</v>
      </c>
    </row>
    <row r="19" spans="1:23" ht="15" x14ac:dyDescent="0.2">
      <c r="A19" s="405"/>
      <c r="B19" s="159" t="s">
        <v>9</v>
      </c>
      <c r="C19" s="158">
        <f t="shared" si="0"/>
        <v>0.75</v>
      </c>
      <c r="D19" s="153">
        <f>SUM(D9:D14)</f>
        <v>134.29831874999999</v>
      </c>
      <c r="E19" s="157">
        <v>0.8813229063642799</v>
      </c>
      <c r="F19" s="149">
        <f>SUM(F9:F14)</f>
        <v>118.1059875</v>
      </c>
      <c r="G19" s="156">
        <v>0.77506191537876812</v>
      </c>
      <c r="H19" s="155">
        <f>SUM(H9:H14)</f>
        <v>16.192331249999995</v>
      </c>
      <c r="I19" s="153">
        <f>SUM(I9:I14)</f>
        <v>179.064425</v>
      </c>
      <c r="J19" s="157">
        <v>1.1750972084857065</v>
      </c>
      <c r="K19" s="149">
        <f>SUM(K9:K14)</f>
        <v>157.47465</v>
      </c>
      <c r="L19" s="156">
        <v>1.033415887171691</v>
      </c>
      <c r="M19" s="155">
        <f>SUM(M9:M14)</f>
        <v>21.589774999999999</v>
      </c>
      <c r="N19" s="153">
        <f>SUM(N9:N14)</f>
        <v>184.60250000000002</v>
      </c>
      <c r="O19" s="21">
        <f>SUM(O9:O14)</f>
        <v>162.345</v>
      </c>
      <c r="P19" s="154">
        <f>SUM(P9:P14)</f>
        <v>22.257500000000007</v>
      </c>
      <c r="Q19" s="25">
        <f>SUM(Q9:Q14)</f>
        <v>184.60250000000002</v>
      </c>
      <c r="R19" s="151">
        <v>1.2114404211192853</v>
      </c>
      <c r="S19" s="150">
        <f t="shared" si="4"/>
        <v>0.72749999999999992</v>
      </c>
      <c r="T19" s="149">
        <f>SUM(T9:T14)</f>
        <v>162.345</v>
      </c>
      <c r="U19" s="148">
        <v>1.0653772032697844</v>
      </c>
      <c r="V19" s="147">
        <f t="shared" si="5"/>
        <v>0.72750000000000004</v>
      </c>
      <c r="W19" s="146">
        <f>SUM(W9:W14)</f>
        <v>22.257500000000007</v>
      </c>
    </row>
    <row r="20" spans="1:23" ht="15.75" thickBot="1" x14ac:dyDescent="0.25">
      <c r="A20" s="406"/>
      <c r="B20" s="261" t="s">
        <v>8</v>
      </c>
      <c r="C20" s="260">
        <f t="shared" si="0"/>
        <v>0.75000000000000011</v>
      </c>
      <c r="D20" s="255">
        <f>SUM(D6:D8,D15:D17)</f>
        <v>1.0439625000000001</v>
      </c>
      <c r="E20" s="259">
        <v>6.8509276452525933E-3</v>
      </c>
      <c r="F20" s="249">
        <f>SUM(F6:F8,F15:F17)</f>
        <v>0</v>
      </c>
      <c r="G20" s="258">
        <v>0</v>
      </c>
      <c r="H20" s="257">
        <f>SUM(H6:H8,H15:H17)</f>
        <v>1.0439625000000001</v>
      </c>
      <c r="I20" s="255">
        <f>SUM(I6:I8,I15:I17)</f>
        <v>1.39195</v>
      </c>
      <c r="J20" s="259">
        <v>9.1345701936701232E-3</v>
      </c>
      <c r="K20" s="249">
        <f>SUM(K6:K8,K15:K17)</f>
        <v>0</v>
      </c>
      <c r="L20" s="258">
        <v>0</v>
      </c>
      <c r="M20" s="257">
        <f>SUM(M6:M8,M15:M17)</f>
        <v>1.39195</v>
      </c>
      <c r="N20" s="255">
        <f>SUM(N6:N8,N15:N17)</f>
        <v>1.4350000000000001</v>
      </c>
      <c r="O20" s="254">
        <f>SUM(O6:O8,O15:O17)</f>
        <v>0</v>
      </c>
      <c r="P20" s="256">
        <f>SUM(P6:P8,P15:P17)</f>
        <v>1.4350000000000001</v>
      </c>
      <c r="Q20" s="252">
        <f>SUM(Q6:Q8,Q15:Q17)</f>
        <v>1.4350000000000001</v>
      </c>
      <c r="R20" s="251">
        <v>9.4170826738867262E-3</v>
      </c>
      <c r="S20" s="250">
        <f t="shared" si="4"/>
        <v>0.72750000000000004</v>
      </c>
      <c r="T20" s="249">
        <f>SUM(T6:T8,T15:T17)</f>
        <v>0</v>
      </c>
      <c r="U20" s="248">
        <v>0</v>
      </c>
      <c r="V20" s="247">
        <f t="shared" si="5"/>
        <v>1</v>
      </c>
      <c r="W20" s="246">
        <f>SUM(W6:W8,W15:W17)</f>
        <v>1.4350000000000001</v>
      </c>
    </row>
    <row r="21" spans="1:23" ht="15.75" thickTop="1" x14ac:dyDescent="0.2">
      <c r="A21" s="404" t="s">
        <v>51</v>
      </c>
      <c r="B21" s="245" t="s">
        <v>22</v>
      </c>
      <c r="C21" s="244">
        <f t="shared" si="0"/>
        <v>1</v>
      </c>
      <c r="D21" s="239">
        <v>0</v>
      </c>
      <c r="E21" s="243">
        <v>0</v>
      </c>
      <c r="F21" s="235">
        <v>0</v>
      </c>
      <c r="G21" s="242">
        <v>0</v>
      </c>
      <c r="H21" s="241">
        <f t="shared" ref="H21:H32" si="7">D21-F21</f>
        <v>0</v>
      </c>
      <c r="I21" s="239">
        <v>0</v>
      </c>
      <c r="J21" s="243">
        <v>0</v>
      </c>
      <c r="K21" s="235">
        <v>0</v>
      </c>
      <c r="L21" s="242">
        <v>0</v>
      </c>
      <c r="M21" s="241">
        <f t="shared" ref="M21:M32" si="8">I21-K21</f>
        <v>0</v>
      </c>
      <c r="N21" s="239">
        <v>0</v>
      </c>
      <c r="O21" s="88">
        <v>0</v>
      </c>
      <c r="P21" s="240">
        <f t="shared" ref="P21:P32" si="9">N21-O21</f>
        <v>0</v>
      </c>
      <c r="Q21" s="92">
        <v>0</v>
      </c>
      <c r="R21" s="237">
        <v>0</v>
      </c>
      <c r="S21" s="236">
        <f t="shared" si="4"/>
        <v>1</v>
      </c>
      <c r="T21" s="235">
        <v>0</v>
      </c>
      <c r="U21" s="234">
        <v>0</v>
      </c>
      <c r="V21" s="233">
        <f t="shared" si="5"/>
        <v>1</v>
      </c>
      <c r="W21" s="232">
        <f t="shared" ref="W21:W32" si="10">Q21-T21</f>
        <v>0</v>
      </c>
    </row>
    <row r="22" spans="1:23" ht="15" x14ac:dyDescent="0.2">
      <c r="A22" s="405"/>
      <c r="B22" s="217" t="s">
        <v>21</v>
      </c>
      <c r="C22" s="215">
        <f t="shared" si="0"/>
        <v>1</v>
      </c>
      <c r="D22" s="210">
        <v>0</v>
      </c>
      <c r="E22" s="214">
        <v>0</v>
      </c>
      <c r="F22" s="206">
        <v>0</v>
      </c>
      <c r="G22" s="213">
        <v>0</v>
      </c>
      <c r="H22" s="212">
        <f t="shared" si="7"/>
        <v>0</v>
      </c>
      <c r="I22" s="210">
        <v>0</v>
      </c>
      <c r="J22" s="214">
        <v>0</v>
      </c>
      <c r="K22" s="206">
        <v>0</v>
      </c>
      <c r="L22" s="213">
        <v>0</v>
      </c>
      <c r="M22" s="212">
        <f t="shared" si="8"/>
        <v>0</v>
      </c>
      <c r="N22" s="210">
        <v>0</v>
      </c>
      <c r="O22" s="66">
        <v>0</v>
      </c>
      <c r="P22" s="211">
        <f t="shared" si="9"/>
        <v>0</v>
      </c>
      <c r="Q22" s="70">
        <v>0</v>
      </c>
      <c r="R22" s="208">
        <v>0</v>
      </c>
      <c r="S22" s="207">
        <f t="shared" si="4"/>
        <v>1</v>
      </c>
      <c r="T22" s="206">
        <v>0</v>
      </c>
      <c r="U22" s="205">
        <v>0</v>
      </c>
      <c r="V22" s="204">
        <f t="shared" si="5"/>
        <v>1</v>
      </c>
      <c r="W22" s="203">
        <f t="shared" si="10"/>
        <v>0</v>
      </c>
    </row>
    <row r="23" spans="1:23" ht="15" x14ac:dyDescent="0.2">
      <c r="A23" s="405"/>
      <c r="B23" s="231" t="s">
        <v>20</v>
      </c>
      <c r="C23" s="230">
        <f t="shared" si="0"/>
        <v>0.74999999999999978</v>
      </c>
      <c r="D23" s="225">
        <v>8.9118749999999983E-2</v>
      </c>
      <c r="E23" s="229">
        <v>5.8483528678985534E-4</v>
      </c>
      <c r="F23" s="221">
        <v>0</v>
      </c>
      <c r="G23" s="228">
        <v>0</v>
      </c>
      <c r="H23" s="227">
        <f t="shared" si="7"/>
        <v>8.9118749999999983E-2</v>
      </c>
      <c r="I23" s="225">
        <v>0.11882500000000001</v>
      </c>
      <c r="J23" s="229">
        <v>7.7978038238647404E-4</v>
      </c>
      <c r="K23" s="221">
        <v>0</v>
      </c>
      <c r="L23" s="228">
        <v>0</v>
      </c>
      <c r="M23" s="227">
        <f t="shared" si="8"/>
        <v>0.11882500000000001</v>
      </c>
      <c r="N23" s="225">
        <v>0.1225</v>
      </c>
      <c r="O23" s="77">
        <v>0</v>
      </c>
      <c r="P23" s="226">
        <f t="shared" si="9"/>
        <v>0.1225</v>
      </c>
      <c r="Q23" s="81">
        <v>0.1225</v>
      </c>
      <c r="R23" s="223">
        <v>8.038973014293546E-4</v>
      </c>
      <c r="S23" s="222">
        <f t="shared" si="4"/>
        <v>0.72749999999999992</v>
      </c>
      <c r="T23" s="221">
        <v>0</v>
      </c>
      <c r="U23" s="220">
        <v>0</v>
      </c>
      <c r="V23" s="219">
        <f t="shared" si="5"/>
        <v>1</v>
      </c>
      <c r="W23" s="218">
        <f t="shared" si="10"/>
        <v>0.1225</v>
      </c>
    </row>
    <row r="24" spans="1:23" ht="15" x14ac:dyDescent="0.2">
      <c r="A24" s="405"/>
      <c r="B24" s="201" t="s">
        <v>19</v>
      </c>
      <c r="C24" s="200">
        <f t="shared" si="0"/>
        <v>0.75</v>
      </c>
      <c r="D24" s="195">
        <v>3.1373437499999999</v>
      </c>
      <c r="E24" s="199">
        <v>2.0588589177806135E-2</v>
      </c>
      <c r="F24" s="191">
        <v>1.8975625</v>
      </c>
      <c r="G24" s="198">
        <v>1.2452615290151346E-2</v>
      </c>
      <c r="H24" s="197">
        <f t="shared" si="7"/>
        <v>1.2397812499999998</v>
      </c>
      <c r="I24" s="195">
        <v>4.1831249999999995</v>
      </c>
      <c r="J24" s="199">
        <v>2.7451452237074844E-2</v>
      </c>
      <c r="K24" s="191">
        <v>2.5300833333333332</v>
      </c>
      <c r="L24" s="198">
        <v>1.6603487053535128E-2</v>
      </c>
      <c r="M24" s="197">
        <f t="shared" si="8"/>
        <v>1.6530416666666663</v>
      </c>
      <c r="N24" s="195">
        <v>4.3125</v>
      </c>
      <c r="O24" s="54">
        <v>2.6083333333333334</v>
      </c>
      <c r="P24" s="196">
        <f t="shared" si="9"/>
        <v>1.7041666666666666</v>
      </c>
      <c r="Q24" s="58">
        <v>4.3125</v>
      </c>
      <c r="R24" s="193">
        <v>2.8300466223788501E-2</v>
      </c>
      <c r="S24" s="192">
        <f t="shared" si="4"/>
        <v>0.72749999999999992</v>
      </c>
      <c r="T24" s="191">
        <v>2.6083333333333334</v>
      </c>
      <c r="U24" s="190">
        <v>1.7116996962407351E-2</v>
      </c>
      <c r="V24" s="189">
        <f t="shared" si="5"/>
        <v>0.72750000000000004</v>
      </c>
      <c r="W24" s="188">
        <f t="shared" si="10"/>
        <v>1.7041666666666666</v>
      </c>
    </row>
    <row r="25" spans="1:23" ht="15" x14ac:dyDescent="0.2">
      <c r="A25" s="405"/>
      <c r="B25" s="217" t="s">
        <v>18</v>
      </c>
      <c r="C25" s="215">
        <f t="shared" si="0"/>
        <v>0.75</v>
      </c>
      <c r="D25" s="210">
        <v>11.730331250000001</v>
      </c>
      <c r="E25" s="214">
        <v>7.6979441932632064E-2</v>
      </c>
      <c r="F25" s="206">
        <v>9.4672000000000001</v>
      </c>
      <c r="G25" s="213">
        <v>6.212780842524071E-2</v>
      </c>
      <c r="H25" s="212">
        <f t="shared" si="7"/>
        <v>2.2631312500000007</v>
      </c>
      <c r="I25" s="210">
        <v>15.640441666666668</v>
      </c>
      <c r="J25" s="214">
        <v>0.10263925591017609</v>
      </c>
      <c r="K25" s="206">
        <v>12.622933333333336</v>
      </c>
      <c r="L25" s="213">
        <v>8.2837077900320966E-2</v>
      </c>
      <c r="M25" s="212">
        <f t="shared" si="8"/>
        <v>3.0175083333333319</v>
      </c>
      <c r="N25" s="210">
        <v>16.124166666666667</v>
      </c>
      <c r="O25" s="66">
        <v>13.013333333333334</v>
      </c>
      <c r="P25" s="211">
        <f t="shared" si="9"/>
        <v>3.1108333333333338</v>
      </c>
      <c r="Q25" s="70">
        <v>16.124166666666667</v>
      </c>
      <c r="R25" s="208">
        <v>0.10581366588677947</v>
      </c>
      <c r="S25" s="207">
        <f t="shared" si="4"/>
        <v>0.72750000000000004</v>
      </c>
      <c r="T25" s="206">
        <v>13.013333333333334</v>
      </c>
      <c r="U25" s="205">
        <v>8.5399049381774172E-2</v>
      </c>
      <c r="V25" s="204">
        <f t="shared" si="5"/>
        <v>0.72750000000000004</v>
      </c>
      <c r="W25" s="203">
        <f t="shared" si="10"/>
        <v>3.1108333333333338</v>
      </c>
    </row>
    <row r="26" spans="1:23" ht="15" x14ac:dyDescent="0.2">
      <c r="A26" s="405"/>
      <c r="B26" s="217" t="s">
        <v>17</v>
      </c>
      <c r="C26" s="215">
        <f t="shared" si="0"/>
        <v>0.75</v>
      </c>
      <c r="D26" s="210">
        <v>23.744993750000003</v>
      </c>
      <c r="E26" s="214">
        <v>0.15582478692311749</v>
      </c>
      <c r="F26" s="206">
        <v>19.250862499999997</v>
      </c>
      <c r="G26" s="213">
        <v>0.1263323788892862</v>
      </c>
      <c r="H26" s="212">
        <f t="shared" si="7"/>
        <v>4.4941312500000059</v>
      </c>
      <c r="I26" s="210">
        <v>31.65999166666667</v>
      </c>
      <c r="J26" s="214">
        <v>0.20776638256415667</v>
      </c>
      <c r="K26" s="206">
        <v>25.667816666666667</v>
      </c>
      <c r="L26" s="213">
        <v>0.16844317185238161</v>
      </c>
      <c r="M26" s="212">
        <f t="shared" si="8"/>
        <v>5.9921750000000031</v>
      </c>
      <c r="N26" s="210">
        <v>32.639166666666675</v>
      </c>
      <c r="O26" s="66">
        <v>26.46166666666667</v>
      </c>
      <c r="P26" s="211">
        <f t="shared" si="9"/>
        <v>6.1775000000000055</v>
      </c>
      <c r="Q26" s="70">
        <v>32.639166666666675</v>
      </c>
      <c r="R26" s="208">
        <v>0.21419214697335739</v>
      </c>
      <c r="S26" s="207">
        <f t="shared" si="4"/>
        <v>0.72749999999999992</v>
      </c>
      <c r="T26" s="206">
        <v>26.46166666666667</v>
      </c>
      <c r="U26" s="205">
        <v>0.17365275448699138</v>
      </c>
      <c r="V26" s="204">
        <f t="shared" si="5"/>
        <v>0.72749999999999981</v>
      </c>
      <c r="W26" s="203">
        <f t="shared" si="10"/>
        <v>6.1775000000000055</v>
      </c>
    </row>
    <row r="27" spans="1:23" ht="15" x14ac:dyDescent="0.2">
      <c r="A27" s="405"/>
      <c r="B27" s="217" t="s">
        <v>16</v>
      </c>
      <c r="C27" s="215">
        <f t="shared" si="0"/>
        <v>0.75</v>
      </c>
      <c r="D27" s="210">
        <v>52.490337500000003</v>
      </c>
      <c r="E27" s="214">
        <v>0.34446400544788619</v>
      </c>
      <c r="F27" s="206">
        <v>44.088318749999992</v>
      </c>
      <c r="G27" s="213">
        <v>0.28932637116475279</v>
      </c>
      <c r="H27" s="212">
        <f t="shared" si="7"/>
        <v>8.4020187500000105</v>
      </c>
      <c r="I27" s="210">
        <v>69.987116666666665</v>
      </c>
      <c r="J27" s="214">
        <v>0.45928534059718151</v>
      </c>
      <c r="K27" s="206">
        <v>58.784424999999999</v>
      </c>
      <c r="L27" s="213">
        <v>0.38576849488633708</v>
      </c>
      <c r="M27" s="212">
        <f t="shared" si="8"/>
        <v>11.202691666666666</v>
      </c>
      <c r="N27" s="210">
        <v>72.151666666666657</v>
      </c>
      <c r="O27" s="66">
        <v>60.602499999999992</v>
      </c>
      <c r="P27" s="211">
        <f t="shared" si="9"/>
        <v>11.549166666666665</v>
      </c>
      <c r="Q27" s="70">
        <v>72.151666666666657</v>
      </c>
      <c r="R27" s="208">
        <v>0.47349004185276439</v>
      </c>
      <c r="S27" s="207">
        <f t="shared" si="4"/>
        <v>0.72750000000000015</v>
      </c>
      <c r="T27" s="206">
        <v>60.602499999999992</v>
      </c>
      <c r="U27" s="205">
        <v>0.39769947926426502</v>
      </c>
      <c r="V27" s="204">
        <f t="shared" si="5"/>
        <v>0.72749999999999992</v>
      </c>
      <c r="W27" s="203">
        <f t="shared" si="10"/>
        <v>11.549166666666665</v>
      </c>
    </row>
    <row r="28" spans="1:23" ht="15" x14ac:dyDescent="0.2">
      <c r="A28" s="405"/>
      <c r="B28" s="217" t="s">
        <v>15</v>
      </c>
      <c r="C28" s="215">
        <f t="shared" si="0"/>
        <v>0.75</v>
      </c>
      <c r="D28" s="210">
        <v>35.616581250000003</v>
      </c>
      <c r="E28" s="214">
        <v>0.23373121267766817</v>
      </c>
      <c r="F28" s="206">
        <v>34.479862500000003</v>
      </c>
      <c r="G28" s="213">
        <v>0.22627157891759353</v>
      </c>
      <c r="H28" s="212">
        <f t="shared" si="7"/>
        <v>1.13671875</v>
      </c>
      <c r="I28" s="210">
        <v>47.488775000000004</v>
      </c>
      <c r="J28" s="214">
        <v>0.31164161690355757</v>
      </c>
      <c r="K28" s="206">
        <v>45.973150000000004</v>
      </c>
      <c r="L28" s="213">
        <v>0.30169543855679137</v>
      </c>
      <c r="M28" s="212">
        <f t="shared" si="8"/>
        <v>1.515625</v>
      </c>
      <c r="N28" s="210">
        <v>48.957500000000003</v>
      </c>
      <c r="O28" s="66">
        <v>47.395000000000003</v>
      </c>
      <c r="P28" s="211">
        <f t="shared" si="9"/>
        <v>1.5625</v>
      </c>
      <c r="Q28" s="70">
        <v>48.957500000000003</v>
      </c>
      <c r="R28" s="208">
        <v>0.32128001742634799</v>
      </c>
      <c r="S28" s="207">
        <f t="shared" si="4"/>
        <v>0.72750000000000004</v>
      </c>
      <c r="T28" s="206">
        <v>47.395000000000003</v>
      </c>
      <c r="U28" s="205">
        <v>0.31102622531627977</v>
      </c>
      <c r="V28" s="204">
        <f t="shared" si="5"/>
        <v>0.72750000000000004</v>
      </c>
      <c r="W28" s="203">
        <f t="shared" si="10"/>
        <v>1.5625</v>
      </c>
    </row>
    <row r="29" spans="1:23" ht="15" x14ac:dyDescent="0.2">
      <c r="A29" s="405"/>
      <c r="B29" s="216" t="s">
        <v>14</v>
      </c>
      <c r="C29" s="215">
        <f t="shared" si="0"/>
        <v>0.75</v>
      </c>
      <c r="D29" s="210">
        <v>14.883437499999999</v>
      </c>
      <c r="E29" s="214">
        <v>9.7671471365244567E-2</v>
      </c>
      <c r="F29" s="206">
        <v>12.45783125</v>
      </c>
      <c r="G29" s="213">
        <v>8.1753607539079884E-2</v>
      </c>
      <c r="H29" s="212">
        <f t="shared" si="7"/>
        <v>2.4256062499999995</v>
      </c>
      <c r="I29" s="210">
        <v>19.844583333333333</v>
      </c>
      <c r="J29" s="214">
        <v>0.13022862848699276</v>
      </c>
      <c r="K29" s="206">
        <v>16.61044166666667</v>
      </c>
      <c r="L29" s="213">
        <v>0.10900481005210652</v>
      </c>
      <c r="M29" s="212">
        <f t="shared" si="8"/>
        <v>3.2341416666666625</v>
      </c>
      <c r="N29" s="210">
        <v>20.458333333333332</v>
      </c>
      <c r="O29" s="66">
        <v>17.124166666666671</v>
      </c>
      <c r="P29" s="211">
        <f t="shared" si="9"/>
        <v>3.3341666666666612</v>
      </c>
      <c r="Q29" s="70">
        <v>20.458333333333332</v>
      </c>
      <c r="R29" s="208">
        <v>0.13425631802782759</v>
      </c>
      <c r="S29" s="207">
        <f t="shared" si="4"/>
        <v>0.72750000000000004</v>
      </c>
      <c r="T29" s="206">
        <v>17.124166666666671</v>
      </c>
      <c r="U29" s="205">
        <v>0.11237609283722323</v>
      </c>
      <c r="V29" s="204">
        <f t="shared" si="5"/>
        <v>0.72749999999999981</v>
      </c>
      <c r="W29" s="203">
        <f t="shared" si="10"/>
        <v>3.3341666666666612</v>
      </c>
    </row>
    <row r="30" spans="1:23" ht="15" x14ac:dyDescent="0.2">
      <c r="A30" s="405"/>
      <c r="B30" s="202" t="s">
        <v>13</v>
      </c>
      <c r="C30" s="158">
        <f t="shared" si="0"/>
        <v>0.75</v>
      </c>
      <c r="D30" s="153">
        <v>2.11156875</v>
      </c>
      <c r="E30" s="157">
        <v>1.3857015672714738E-2</v>
      </c>
      <c r="F30" s="149">
        <v>0</v>
      </c>
      <c r="G30" s="156">
        <v>0</v>
      </c>
      <c r="H30" s="155">
        <f t="shared" si="7"/>
        <v>2.11156875</v>
      </c>
      <c r="I30" s="153">
        <v>2.8154249999999998</v>
      </c>
      <c r="J30" s="157">
        <v>1.8476020896952983E-2</v>
      </c>
      <c r="K30" s="149">
        <v>0</v>
      </c>
      <c r="L30" s="156">
        <v>0</v>
      </c>
      <c r="M30" s="155">
        <f t="shared" si="8"/>
        <v>2.8154249999999998</v>
      </c>
      <c r="N30" s="153">
        <v>2.9024999999999999</v>
      </c>
      <c r="O30" s="21">
        <v>0</v>
      </c>
      <c r="P30" s="154">
        <f t="shared" si="9"/>
        <v>2.9024999999999999</v>
      </c>
      <c r="Q30" s="25">
        <v>2.9024999999999999</v>
      </c>
      <c r="R30" s="151">
        <v>1.904744422366287E-2</v>
      </c>
      <c r="S30" s="150">
        <f t="shared" si="4"/>
        <v>0.72750000000000004</v>
      </c>
      <c r="T30" s="149">
        <v>0</v>
      </c>
      <c r="U30" s="148">
        <v>0</v>
      </c>
      <c r="V30" s="147">
        <f t="shared" si="5"/>
        <v>1</v>
      </c>
      <c r="W30" s="146">
        <f t="shared" si="10"/>
        <v>2.9024999999999999</v>
      </c>
    </row>
    <row r="31" spans="1:23" ht="15" x14ac:dyDescent="0.2">
      <c r="A31" s="405"/>
      <c r="B31" s="201" t="s">
        <v>12</v>
      </c>
      <c r="C31" s="200">
        <f t="shared" si="0"/>
        <v>1</v>
      </c>
      <c r="D31" s="195">
        <v>0</v>
      </c>
      <c r="E31" s="199">
        <v>0</v>
      </c>
      <c r="F31" s="191">
        <v>0</v>
      </c>
      <c r="G31" s="198">
        <v>0</v>
      </c>
      <c r="H31" s="197">
        <f t="shared" si="7"/>
        <v>0</v>
      </c>
      <c r="I31" s="195">
        <v>0</v>
      </c>
      <c r="J31" s="199">
        <v>0</v>
      </c>
      <c r="K31" s="191">
        <v>0</v>
      </c>
      <c r="L31" s="198">
        <v>0</v>
      </c>
      <c r="M31" s="197">
        <f t="shared" si="8"/>
        <v>0</v>
      </c>
      <c r="N31" s="195">
        <v>0</v>
      </c>
      <c r="O31" s="54">
        <v>0</v>
      </c>
      <c r="P31" s="196">
        <f t="shared" si="9"/>
        <v>0</v>
      </c>
      <c r="Q31" s="58">
        <v>0</v>
      </c>
      <c r="R31" s="193">
        <v>0</v>
      </c>
      <c r="S31" s="192">
        <f t="shared" si="4"/>
        <v>1</v>
      </c>
      <c r="T31" s="191">
        <v>0</v>
      </c>
      <c r="U31" s="190">
        <v>0</v>
      </c>
      <c r="V31" s="189">
        <f t="shared" si="5"/>
        <v>1</v>
      </c>
      <c r="W31" s="188">
        <f t="shared" si="10"/>
        <v>0</v>
      </c>
    </row>
    <row r="32" spans="1:23" ht="15.75" thickBot="1" x14ac:dyDescent="0.25">
      <c r="A32" s="405"/>
      <c r="B32" s="187" t="s">
        <v>11</v>
      </c>
      <c r="C32" s="186">
        <f t="shared" si="0"/>
        <v>1</v>
      </c>
      <c r="D32" s="181">
        <v>0</v>
      </c>
      <c r="E32" s="185">
        <v>0</v>
      </c>
      <c r="F32" s="177">
        <v>0</v>
      </c>
      <c r="G32" s="184">
        <v>0</v>
      </c>
      <c r="H32" s="183">
        <f t="shared" si="7"/>
        <v>0</v>
      </c>
      <c r="I32" s="181">
        <v>0</v>
      </c>
      <c r="J32" s="185">
        <v>0</v>
      </c>
      <c r="K32" s="177">
        <v>0</v>
      </c>
      <c r="L32" s="184">
        <v>0</v>
      </c>
      <c r="M32" s="183">
        <f t="shared" si="8"/>
        <v>0</v>
      </c>
      <c r="N32" s="181">
        <v>0</v>
      </c>
      <c r="O32" s="43">
        <v>0</v>
      </c>
      <c r="P32" s="182">
        <f t="shared" si="9"/>
        <v>0</v>
      </c>
      <c r="Q32" s="47">
        <v>0</v>
      </c>
      <c r="R32" s="179">
        <v>0</v>
      </c>
      <c r="S32" s="178">
        <f t="shared" si="4"/>
        <v>1</v>
      </c>
      <c r="T32" s="177">
        <v>0</v>
      </c>
      <c r="U32" s="176">
        <v>0</v>
      </c>
      <c r="V32" s="175">
        <f t="shared" si="5"/>
        <v>1</v>
      </c>
      <c r="W32" s="174">
        <f t="shared" si="10"/>
        <v>0</v>
      </c>
    </row>
    <row r="33" spans="1:23" ht="15" x14ac:dyDescent="0.2">
      <c r="A33" s="405"/>
      <c r="B33" s="173" t="s">
        <v>10</v>
      </c>
      <c r="C33" s="172">
        <f t="shared" si="0"/>
        <v>0.75</v>
      </c>
      <c r="D33" s="167">
        <f>SUM(D21:D32)</f>
        <v>143.80371250000002</v>
      </c>
      <c r="E33" s="171">
        <v>0.94370135848385928</v>
      </c>
      <c r="F33" s="163">
        <f>SUM(F21:F32)</f>
        <v>121.64163749999997</v>
      </c>
      <c r="G33" s="170">
        <v>0.79826436022610436</v>
      </c>
      <c r="H33" s="169">
        <f>SUM(H21:H32)</f>
        <v>22.162075000000019</v>
      </c>
      <c r="I33" s="167">
        <f>SUM(I21:I32)</f>
        <v>191.73828333333336</v>
      </c>
      <c r="J33" s="171">
        <v>1.258268477978479</v>
      </c>
      <c r="K33" s="163">
        <f>SUM(K21:K32)</f>
        <v>162.18885000000003</v>
      </c>
      <c r="L33" s="170">
        <v>1.0643524803014728</v>
      </c>
      <c r="M33" s="169">
        <f>SUM(M21:M32)</f>
        <v>29.549433333333333</v>
      </c>
      <c r="N33" s="167">
        <f>SUM(N21:N32)</f>
        <v>197.66833333333335</v>
      </c>
      <c r="O33" s="32">
        <f>SUM(O21:O32)</f>
        <v>167.20500000000001</v>
      </c>
      <c r="P33" s="168">
        <f>SUM(P21:P32)</f>
        <v>30.463333333333331</v>
      </c>
      <c r="Q33" s="36">
        <f>SUM(Q21:Q32)</f>
        <v>197.66833333333335</v>
      </c>
      <c r="R33" s="165">
        <v>1.2971839979159576</v>
      </c>
      <c r="S33" s="164">
        <f t="shared" si="4"/>
        <v>0.72750000000000004</v>
      </c>
      <c r="T33" s="163">
        <f>SUM(T21:T32)</f>
        <v>167.20500000000001</v>
      </c>
      <c r="U33" s="162">
        <v>1.097270598248941</v>
      </c>
      <c r="V33" s="161">
        <f t="shared" si="5"/>
        <v>0.72749999999999981</v>
      </c>
      <c r="W33" s="160">
        <f>SUM(W21:W32)</f>
        <v>30.463333333333331</v>
      </c>
    </row>
    <row r="34" spans="1:23" ht="15" x14ac:dyDescent="0.2">
      <c r="A34" s="405"/>
      <c r="B34" s="159" t="s">
        <v>9</v>
      </c>
      <c r="C34" s="158">
        <f t="shared" si="0"/>
        <v>0.75</v>
      </c>
      <c r="D34" s="153">
        <f>SUM(D24:D29)</f>
        <v>141.603025</v>
      </c>
      <c r="E34" s="157">
        <v>0.9292595075243546</v>
      </c>
      <c r="F34" s="149">
        <f>SUM(F24:F29)</f>
        <v>121.64163749999997</v>
      </c>
      <c r="G34" s="156">
        <v>0.79826436022610436</v>
      </c>
      <c r="H34" s="155">
        <f>SUM(H24:H29)</f>
        <v>19.961387500000015</v>
      </c>
      <c r="I34" s="153">
        <f>SUM(I24:I29)</f>
        <v>188.80403333333334</v>
      </c>
      <c r="J34" s="157">
        <v>1.2390126766991394</v>
      </c>
      <c r="K34" s="149">
        <f>SUM(K24:K29)</f>
        <v>162.18885000000003</v>
      </c>
      <c r="L34" s="156">
        <v>1.0643524803014728</v>
      </c>
      <c r="M34" s="155">
        <f>SUM(M24:M29)</f>
        <v>26.615183333333331</v>
      </c>
      <c r="N34" s="153">
        <f>SUM(N24:N29)</f>
        <v>194.64333333333335</v>
      </c>
      <c r="O34" s="21">
        <f>SUM(O24:O29)</f>
        <v>167.20500000000001</v>
      </c>
      <c r="P34" s="154">
        <f>SUM(P24:P29)</f>
        <v>27.438333333333333</v>
      </c>
      <c r="Q34" s="25">
        <f>SUM(Q24:Q29)</f>
        <v>194.64333333333335</v>
      </c>
      <c r="R34" s="151">
        <v>1.2773326563908654</v>
      </c>
      <c r="S34" s="150">
        <f t="shared" si="4"/>
        <v>0.72749999999999992</v>
      </c>
      <c r="T34" s="149">
        <f>SUM(T24:T29)</f>
        <v>167.20500000000001</v>
      </c>
      <c r="U34" s="148">
        <v>1.097270598248941</v>
      </c>
      <c r="V34" s="147">
        <f t="shared" si="5"/>
        <v>0.72749999999999981</v>
      </c>
      <c r="W34" s="146">
        <f>SUM(W24:W29)</f>
        <v>27.438333333333333</v>
      </c>
    </row>
    <row r="35" spans="1:23" ht="15.75" thickBot="1" x14ac:dyDescent="0.25">
      <c r="A35" s="406"/>
      <c r="B35" s="261" t="s">
        <v>8</v>
      </c>
      <c r="C35" s="260">
        <f t="shared" si="0"/>
        <v>0.75</v>
      </c>
      <c r="D35" s="255">
        <f>SUM(D21:D23,D30:D32)</f>
        <v>2.2006874999999999</v>
      </c>
      <c r="E35" s="259">
        <v>1.4441850959504593E-2</v>
      </c>
      <c r="F35" s="249">
        <f>SUM(F21:F23,F30:F32)</f>
        <v>0</v>
      </c>
      <c r="G35" s="258">
        <v>0</v>
      </c>
      <c r="H35" s="257">
        <f>SUM(H21:H23,H30:H32)</f>
        <v>2.2006874999999999</v>
      </c>
      <c r="I35" s="255">
        <f>SUM(I21:I23,I30:I32)</f>
        <v>2.93425</v>
      </c>
      <c r="J35" s="259">
        <v>1.9255801279339457E-2</v>
      </c>
      <c r="K35" s="249">
        <f>SUM(K21:K23,K30:K32)</f>
        <v>0</v>
      </c>
      <c r="L35" s="258">
        <v>0</v>
      </c>
      <c r="M35" s="257">
        <f>SUM(M21:M23,M30:M32)</f>
        <v>2.93425</v>
      </c>
      <c r="N35" s="255">
        <f>SUM(N21:N23,N30:N32)</f>
        <v>3.0249999999999999</v>
      </c>
      <c r="O35" s="254">
        <f>SUM(O21:O23,O30:O32)</f>
        <v>0</v>
      </c>
      <c r="P35" s="256">
        <f>SUM(P21:P23,P30:P32)</f>
        <v>3.0249999999999999</v>
      </c>
      <c r="Q35" s="252">
        <f>SUM(Q21:Q23,Q30:Q32)</f>
        <v>3.0249999999999999</v>
      </c>
      <c r="R35" s="251">
        <v>1.9851341525092225E-2</v>
      </c>
      <c r="S35" s="250">
        <f t="shared" si="4"/>
        <v>0.72750000000000004</v>
      </c>
      <c r="T35" s="249">
        <f>SUM(T21:T23,T30:T32)</f>
        <v>0</v>
      </c>
      <c r="U35" s="248">
        <v>0</v>
      </c>
      <c r="V35" s="247">
        <f t="shared" si="5"/>
        <v>1</v>
      </c>
      <c r="W35" s="246">
        <f>SUM(W21:W23,W30:W32)</f>
        <v>3.0249999999999999</v>
      </c>
    </row>
    <row r="36" spans="1:23" ht="15.75" thickTop="1" x14ac:dyDescent="0.2">
      <c r="A36" s="404" t="s">
        <v>50</v>
      </c>
      <c r="B36" s="245" t="s">
        <v>22</v>
      </c>
      <c r="C36" s="244">
        <f t="shared" si="0"/>
        <v>1</v>
      </c>
      <c r="D36" s="239">
        <v>0</v>
      </c>
      <c r="E36" s="243">
        <v>0</v>
      </c>
      <c r="F36" s="235">
        <v>0</v>
      </c>
      <c r="G36" s="242">
        <v>0</v>
      </c>
      <c r="H36" s="241">
        <f t="shared" ref="H36:H47" si="11">D36-F36</f>
        <v>0</v>
      </c>
      <c r="I36" s="239">
        <v>0</v>
      </c>
      <c r="J36" s="243">
        <v>0</v>
      </c>
      <c r="K36" s="235">
        <v>0</v>
      </c>
      <c r="L36" s="242">
        <v>0</v>
      </c>
      <c r="M36" s="241">
        <f t="shared" ref="M36:M47" si="12">I36-K36</f>
        <v>0</v>
      </c>
      <c r="N36" s="239">
        <v>0</v>
      </c>
      <c r="O36" s="88">
        <v>0</v>
      </c>
      <c r="P36" s="240">
        <f t="shared" ref="P36:P47" si="13">N36-O36</f>
        <v>0</v>
      </c>
      <c r="Q36" s="92">
        <v>0</v>
      </c>
      <c r="R36" s="237">
        <v>0</v>
      </c>
      <c r="S36" s="236">
        <f t="shared" si="4"/>
        <v>1</v>
      </c>
      <c r="T36" s="235">
        <v>0</v>
      </c>
      <c r="U36" s="234">
        <v>0</v>
      </c>
      <c r="V36" s="233">
        <f t="shared" si="5"/>
        <v>1</v>
      </c>
      <c r="W36" s="232">
        <f t="shared" ref="W36:W47" si="14">Q36-T36</f>
        <v>0</v>
      </c>
    </row>
    <row r="37" spans="1:23" ht="15" x14ac:dyDescent="0.2">
      <c r="A37" s="405"/>
      <c r="B37" s="217" t="s">
        <v>21</v>
      </c>
      <c r="C37" s="215">
        <f t="shared" si="0"/>
        <v>1</v>
      </c>
      <c r="D37" s="210">
        <v>0</v>
      </c>
      <c r="E37" s="214">
        <v>0</v>
      </c>
      <c r="F37" s="206">
        <v>0</v>
      </c>
      <c r="G37" s="213">
        <v>0</v>
      </c>
      <c r="H37" s="212">
        <f t="shared" si="11"/>
        <v>0</v>
      </c>
      <c r="I37" s="210">
        <v>0</v>
      </c>
      <c r="J37" s="214">
        <v>0</v>
      </c>
      <c r="K37" s="206">
        <v>0</v>
      </c>
      <c r="L37" s="213">
        <v>0</v>
      </c>
      <c r="M37" s="212">
        <f t="shared" si="12"/>
        <v>0</v>
      </c>
      <c r="N37" s="210">
        <v>0</v>
      </c>
      <c r="O37" s="66">
        <v>0</v>
      </c>
      <c r="P37" s="211">
        <f t="shared" si="13"/>
        <v>0</v>
      </c>
      <c r="Q37" s="70">
        <v>0</v>
      </c>
      <c r="R37" s="208">
        <v>0</v>
      </c>
      <c r="S37" s="207">
        <f t="shared" si="4"/>
        <v>1</v>
      </c>
      <c r="T37" s="206">
        <v>0</v>
      </c>
      <c r="U37" s="205">
        <v>0</v>
      </c>
      <c r="V37" s="204">
        <f t="shared" si="5"/>
        <v>1</v>
      </c>
      <c r="W37" s="203">
        <f t="shared" si="14"/>
        <v>0</v>
      </c>
    </row>
    <row r="38" spans="1:23" ht="15" x14ac:dyDescent="0.2">
      <c r="A38" s="405"/>
      <c r="B38" s="231" t="s">
        <v>20</v>
      </c>
      <c r="C38" s="230">
        <f t="shared" si="0"/>
        <v>0.75</v>
      </c>
      <c r="D38" s="225">
        <v>0.1418625</v>
      </c>
      <c r="E38" s="229">
        <v>9.309622932573209E-4</v>
      </c>
      <c r="F38" s="221">
        <v>0</v>
      </c>
      <c r="G38" s="228">
        <v>0</v>
      </c>
      <c r="H38" s="227">
        <f t="shared" si="11"/>
        <v>0.1418625</v>
      </c>
      <c r="I38" s="225">
        <v>0.18915000000000001</v>
      </c>
      <c r="J38" s="229">
        <v>1.241283057676428E-3</v>
      </c>
      <c r="K38" s="221">
        <v>0</v>
      </c>
      <c r="L38" s="228">
        <v>0</v>
      </c>
      <c r="M38" s="227">
        <f t="shared" si="12"/>
        <v>0.18915000000000001</v>
      </c>
      <c r="N38" s="225">
        <v>0.19500000000000001</v>
      </c>
      <c r="O38" s="77">
        <v>0</v>
      </c>
      <c r="P38" s="226">
        <f t="shared" si="13"/>
        <v>0.19500000000000001</v>
      </c>
      <c r="Q38" s="81">
        <v>0.19500000000000001</v>
      </c>
      <c r="R38" s="223">
        <v>1.2796732553365237E-3</v>
      </c>
      <c r="S38" s="222">
        <f t="shared" si="4"/>
        <v>0.72750000000000004</v>
      </c>
      <c r="T38" s="221">
        <v>0</v>
      </c>
      <c r="U38" s="220">
        <v>0</v>
      </c>
      <c r="V38" s="219">
        <f t="shared" si="5"/>
        <v>1</v>
      </c>
      <c r="W38" s="218">
        <f t="shared" si="14"/>
        <v>0.19500000000000001</v>
      </c>
    </row>
    <row r="39" spans="1:23" ht="15" x14ac:dyDescent="0.2">
      <c r="A39" s="405"/>
      <c r="B39" s="201" t="s">
        <v>19</v>
      </c>
      <c r="C39" s="200">
        <f t="shared" si="0"/>
        <v>0.74999999999999989</v>
      </c>
      <c r="D39" s="195">
        <v>2.9445562499999998</v>
      </c>
      <c r="E39" s="199">
        <v>1.9323435292097468E-2</v>
      </c>
      <c r="F39" s="191">
        <v>1.8332999999999999</v>
      </c>
      <c r="G39" s="198">
        <v>1.2030897328248457E-2</v>
      </c>
      <c r="H39" s="197">
        <f t="shared" si="11"/>
        <v>1.1112562499999998</v>
      </c>
      <c r="I39" s="195">
        <v>3.926075</v>
      </c>
      <c r="J39" s="199">
        <v>2.576458038946329E-2</v>
      </c>
      <c r="K39" s="191">
        <v>2.4443999999999999</v>
      </c>
      <c r="L39" s="198">
        <v>1.604119643766461E-2</v>
      </c>
      <c r="M39" s="197">
        <f t="shared" si="12"/>
        <v>1.4816750000000001</v>
      </c>
      <c r="N39" s="195">
        <v>4.0474999999999994</v>
      </c>
      <c r="O39" s="54">
        <v>2.5199999999999996</v>
      </c>
      <c r="P39" s="196">
        <f t="shared" si="13"/>
        <v>1.5274999999999999</v>
      </c>
      <c r="Q39" s="58">
        <v>4.0474999999999994</v>
      </c>
      <c r="R39" s="193">
        <v>2.6561423081920915E-2</v>
      </c>
      <c r="S39" s="192">
        <f t="shared" si="4"/>
        <v>0.72750000000000004</v>
      </c>
      <c r="T39" s="191">
        <v>2.5199999999999996</v>
      </c>
      <c r="U39" s="190">
        <v>1.6537315915118152E-2</v>
      </c>
      <c r="V39" s="189">
        <f t="shared" si="5"/>
        <v>0.72750000000000015</v>
      </c>
      <c r="W39" s="188">
        <f t="shared" si="14"/>
        <v>1.5274999999999999</v>
      </c>
    </row>
    <row r="40" spans="1:23" ht="15" x14ac:dyDescent="0.2">
      <c r="A40" s="405"/>
      <c r="B40" s="217" t="s">
        <v>18</v>
      </c>
      <c r="C40" s="215">
        <f t="shared" si="0"/>
        <v>0.75000000000000011</v>
      </c>
      <c r="D40" s="210">
        <v>16.847081250000002</v>
      </c>
      <c r="E40" s="214">
        <v>0.11055774003131494</v>
      </c>
      <c r="F40" s="206">
        <v>11.9892</v>
      </c>
      <c r="G40" s="213">
        <v>7.8678249194259753E-2</v>
      </c>
      <c r="H40" s="212">
        <f t="shared" si="11"/>
        <v>4.8578812500000019</v>
      </c>
      <c r="I40" s="210">
        <v>22.462775000000001</v>
      </c>
      <c r="J40" s="214">
        <v>0.14741032004175322</v>
      </c>
      <c r="K40" s="206">
        <v>15.985599999999998</v>
      </c>
      <c r="L40" s="213">
        <v>0.10490433225901299</v>
      </c>
      <c r="M40" s="212">
        <f t="shared" si="12"/>
        <v>6.4771750000000026</v>
      </c>
      <c r="N40" s="210">
        <v>23.157499999999999</v>
      </c>
      <c r="O40" s="66">
        <v>16.479999999999997</v>
      </c>
      <c r="P40" s="211">
        <f t="shared" si="13"/>
        <v>6.677500000000002</v>
      </c>
      <c r="Q40" s="70">
        <v>23.157499999999999</v>
      </c>
      <c r="R40" s="208">
        <v>0.15196940210490023</v>
      </c>
      <c r="S40" s="207">
        <f t="shared" si="4"/>
        <v>0.72750000000000015</v>
      </c>
      <c r="T40" s="206">
        <v>16.479999999999997</v>
      </c>
      <c r="U40" s="205">
        <v>0.10814879614331235</v>
      </c>
      <c r="V40" s="204">
        <f t="shared" si="5"/>
        <v>0.72750000000000015</v>
      </c>
      <c r="W40" s="203">
        <f t="shared" si="14"/>
        <v>6.677500000000002</v>
      </c>
    </row>
    <row r="41" spans="1:23" ht="15" x14ac:dyDescent="0.2">
      <c r="A41" s="405"/>
      <c r="B41" s="217" t="s">
        <v>17</v>
      </c>
      <c r="C41" s="215">
        <f t="shared" si="0"/>
        <v>0.75</v>
      </c>
      <c r="D41" s="210">
        <v>37.398956250000005</v>
      </c>
      <c r="E41" s="214">
        <v>0.24542791841346528</v>
      </c>
      <c r="F41" s="206">
        <v>25.97175</v>
      </c>
      <c r="G41" s="213">
        <v>0.17043771215018649</v>
      </c>
      <c r="H41" s="212">
        <f t="shared" si="11"/>
        <v>11.427206250000005</v>
      </c>
      <c r="I41" s="210">
        <v>49.865275000000004</v>
      </c>
      <c r="J41" s="214">
        <v>0.32723722455128706</v>
      </c>
      <c r="K41" s="206">
        <v>34.628999999999998</v>
      </c>
      <c r="L41" s="213">
        <v>0.22725028286691529</v>
      </c>
      <c r="M41" s="212">
        <f t="shared" si="12"/>
        <v>15.236275000000006</v>
      </c>
      <c r="N41" s="210">
        <v>51.407499999999999</v>
      </c>
      <c r="O41" s="66">
        <v>35.699999999999996</v>
      </c>
      <c r="P41" s="211">
        <f t="shared" si="13"/>
        <v>15.707500000000003</v>
      </c>
      <c r="Q41" s="70">
        <v>51.407499999999999</v>
      </c>
      <c r="R41" s="208">
        <v>0.33735796345493507</v>
      </c>
      <c r="S41" s="207">
        <f t="shared" si="4"/>
        <v>0.72750000000000015</v>
      </c>
      <c r="T41" s="206">
        <v>35.699999999999996</v>
      </c>
      <c r="U41" s="205">
        <v>0.23427864213084049</v>
      </c>
      <c r="V41" s="204">
        <f t="shared" si="5"/>
        <v>0.72750000000000004</v>
      </c>
      <c r="W41" s="203">
        <f t="shared" si="14"/>
        <v>15.707500000000003</v>
      </c>
    </row>
    <row r="42" spans="1:23" ht="15" x14ac:dyDescent="0.2">
      <c r="A42" s="405"/>
      <c r="B42" s="217" t="s">
        <v>16</v>
      </c>
      <c r="C42" s="215">
        <f t="shared" si="0"/>
        <v>0.75</v>
      </c>
      <c r="D42" s="210">
        <v>50.726756250000001</v>
      </c>
      <c r="E42" s="214">
        <v>0.33289063232358895</v>
      </c>
      <c r="F42" s="206">
        <v>39.970668750000002</v>
      </c>
      <c r="G42" s="213">
        <v>0.26230459383225829</v>
      </c>
      <c r="H42" s="212">
        <f t="shared" si="11"/>
        <v>10.7560875</v>
      </c>
      <c r="I42" s="210">
        <v>67.635675000000006</v>
      </c>
      <c r="J42" s="214">
        <v>0.44385417643145197</v>
      </c>
      <c r="K42" s="206">
        <v>53.294225000000004</v>
      </c>
      <c r="L42" s="213">
        <v>0.34973945844301108</v>
      </c>
      <c r="M42" s="212">
        <f t="shared" si="12"/>
        <v>14.341450000000002</v>
      </c>
      <c r="N42" s="210">
        <v>69.727500000000006</v>
      </c>
      <c r="O42" s="66">
        <v>54.942500000000003</v>
      </c>
      <c r="P42" s="211">
        <f t="shared" si="13"/>
        <v>14.785000000000004</v>
      </c>
      <c r="Q42" s="70">
        <v>69.727500000000006</v>
      </c>
      <c r="R42" s="208">
        <v>0.45758162518706391</v>
      </c>
      <c r="S42" s="207">
        <f t="shared" si="4"/>
        <v>0.72749999999999992</v>
      </c>
      <c r="T42" s="206">
        <v>54.942500000000003</v>
      </c>
      <c r="U42" s="205">
        <v>0.36055614272475367</v>
      </c>
      <c r="V42" s="204">
        <f t="shared" si="5"/>
        <v>0.72750000000000004</v>
      </c>
      <c r="W42" s="203">
        <f t="shared" si="14"/>
        <v>14.785000000000004</v>
      </c>
    </row>
    <row r="43" spans="1:23" ht="15" x14ac:dyDescent="0.2">
      <c r="A43" s="405"/>
      <c r="B43" s="217" t="s">
        <v>15</v>
      </c>
      <c r="C43" s="215">
        <f t="shared" si="0"/>
        <v>0.75000000000000011</v>
      </c>
      <c r="D43" s="210">
        <v>39.379575000000003</v>
      </c>
      <c r="E43" s="214">
        <v>0.25842558427701939</v>
      </c>
      <c r="F43" s="206">
        <v>36.247687499999998</v>
      </c>
      <c r="G43" s="213">
        <v>0.23787280134126165</v>
      </c>
      <c r="H43" s="212">
        <f t="shared" si="11"/>
        <v>3.1318875000000048</v>
      </c>
      <c r="I43" s="210">
        <v>52.506099999999996</v>
      </c>
      <c r="J43" s="214">
        <v>0.34456744570269249</v>
      </c>
      <c r="K43" s="206">
        <v>48.330249999999999</v>
      </c>
      <c r="L43" s="213">
        <v>0.31716373512168222</v>
      </c>
      <c r="M43" s="212">
        <f t="shared" si="12"/>
        <v>4.175849999999997</v>
      </c>
      <c r="N43" s="210">
        <v>54.13</v>
      </c>
      <c r="O43" s="66">
        <v>49.825000000000003</v>
      </c>
      <c r="P43" s="211">
        <f t="shared" si="13"/>
        <v>4.3049999999999997</v>
      </c>
      <c r="Q43" s="70">
        <v>54.13</v>
      </c>
      <c r="R43" s="208">
        <v>0.35522417082751806</v>
      </c>
      <c r="S43" s="207">
        <f t="shared" si="4"/>
        <v>0.72750000000000004</v>
      </c>
      <c r="T43" s="206">
        <v>49.825000000000003</v>
      </c>
      <c r="U43" s="205">
        <v>0.32697292280585799</v>
      </c>
      <c r="V43" s="204">
        <f t="shared" si="5"/>
        <v>0.72749999999999992</v>
      </c>
      <c r="W43" s="203">
        <f t="shared" si="14"/>
        <v>4.3049999999999997</v>
      </c>
    </row>
    <row r="44" spans="1:23" ht="15" x14ac:dyDescent="0.2">
      <c r="A44" s="405"/>
      <c r="B44" s="216" t="s">
        <v>14</v>
      </c>
      <c r="C44" s="215">
        <f t="shared" si="0"/>
        <v>0.74999999999999989</v>
      </c>
      <c r="D44" s="210">
        <v>21.91411875</v>
      </c>
      <c r="E44" s="214">
        <v>0.14380980348022385</v>
      </c>
      <c r="F44" s="206">
        <v>12.380231249999998</v>
      </c>
      <c r="G44" s="213">
        <v>8.1244363207725434E-2</v>
      </c>
      <c r="H44" s="212">
        <f t="shared" si="11"/>
        <v>9.5338875000000023</v>
      </c>
      <c r="I44" s="210">
        <v>29.218825000000002</v>
      </c>
      <c r="J44" s="214">
        <v>0.19174640464029846</v>
      </c>
      <c r="K44" s="206">
        <v>16.506974999999997</v>
      </c>
      <c r="L44" s="213">
        <v>0.10832581761030058</v>
      </c>
      <c r="M44" s="212">
        <f t="shared" si="12"/>
        <v>12.711850000000005</v>
      </c>
      <c r="N44" s="210">
        <v>30.122500000000002</v>
      </c>
      <c r="O44" s="66">
        <v>17.017499999999998</v>
      </c>
      <c r="P44" s="211">
        <f t="shared" si="13"/>
        <v>13.105000000000004</v>
      </c>
      <c r="Q44" s="70">
        <v>30.122500000000002</v>
      </c>
      <c r="R44" s="208">
        <v>0.1976767058147407</v>
      </c>
      <c r="S44" s="207">
        <f t="shared" si="4"/>
        <v>0.72749999999999992</v>
      </c>
      <c r="T44" s="206">
        <v>17.017499999999998</v>
      </c>
      <c r="U44" s="205">
        <v>0.11167610062917586</v>
      </c>
      <c r="V44" s="204">
        <f t="shared" si="5"/>
        <v>0.72749999999999992</v>
      </c>
      <c r="W44" s="203">
        <f t="shared" si="14"/>
        <v>13.105000000000004</v>
      </c>
    </row>
    <row r="45" spans="1:23" ht="15" x14ac:dyDescent="0.2">
      <c r="A45" s="405"/>
      <c r="B45" s="202" t="s">
        <v>13</v>
      </c>
      <c r="C45" s="158">
        <f t="shared" si="0"/>
        <v>0.75</v>
      </c>
      <c r="D45" s="153">
        <v>3.2246437500000003</v>
      </c>
      <c r="E45" s="157">
        <v>2.1161489050579872E-2</v>
      </c>
      <c r="F45" s="149">
        <v>0</v>
      </c>
      <c r="G45" s="156">
        <v>0</v>
      </c>
      <c r="H45" s="155">
        <f t="shared" si="11"/>
        <v>3.2246437500000003</v>
      </c>
      <c r="I45" s="153">
        <v>4.299525</v>
      </c>
      <c r="J45" s="157">
        <v>2.8215318734106497E-2</v>
      </c>
      <c r="K45" s="149">
        <v>0</v>
      </c>
      <c r="L45" s="156">
        <v>0</v>
      </c>
      <c r="M45" s="155">
        <f t="shared" si="12"/>
        <v>4.299525</v>
      </c>
      <c r="N45" s="153">
        <v>4.4324999999999992</v>
      </c>
      <c r="O45" s="21">
        <v>0</v>
      </c>
      <c r="P45" s="154">
        <f t="shared" si="13"/>
        <v>4.4324999999999992</v>
      </c>
      <c r="Q45" s="25">
        <v>4.4324999999999992</v>
      </c>
      <c r="R45" s="151">
        <v>2.9087957457841745E-2</v>
      </c>
      <c r="S45" s="150">
        <f t="shared" si="4"/>
        <v>0.72750000000000015</v>
      </c>
      <c r="T45" s="149">
        <v>0</v>
      </c>
      <c r="U45" s="148">
        <v>0</v>
      </c>
      <c r="V45" s="147">
        <f t="shared" si="5"/>
        <v>1</v>
      </c>
      <c r="W45" s="146">
        <f t="shared" si="14"/>
        <v>4.4324999999999992</v>
      </c>
    </row>
    <row r="46" spans="1:23" ht="15" x14ac:dyDescent="0.2">
      <c r="A46" s="405"/>
      <c r="B46" s="201" t="s">
        <v>12</v>
      </c>
      <c r="C46" s="200">
        <f t="shared" si="0"/>
        <v>1</v>
      </c>
      <c r="D46" s="195">
        <v>0</v>
      </c>
      <c r="E46" s="199">
        <v>0</v>
      </c>
      <c r="F46" s="191">
        <v>0</v>
      </c>
      <c r="G46" s="198">
        <v>0</v>
      </c>
      <c r="H46" s="197">
        <f t="shared" si="11"/>
        <v>0</v>
      </c>
      <c r="I46" s="195">
        <v>0</v>
      </c>
      <c r="J46" s="199">
        <v>0</v>
      </c>
      <c r="K46" s="191">
        <v>0</v>
      </c>
      <c r="L46" s="198">
        <v>0</v>
      </c>
      <c r="M46" s="197">
        <f t="shared" si="12"/>
        <v>0</v>
      </c>
      <c r="N46" s="195">
        <v>0</v>
      </c>
      <c r="O46" s="54">
        <v>0</v>
      </c>
      <c r="P46" s="196">
        <f t="shared" si="13"/>
        <v>0</v>
      </c>
      <c r="Q46" s="58">
        <v>0</v>
      </c>
      <c r="R46" s="193">
        <v>0</v>
      </c>
      <c r="S46" s="192">
        <f t="shared" si="4"/>
        <v>1</v>
      </c>
      <c r="T46" s="191">
        <v>0</v>
      </c>
      <c r="U46" s="190">
        <v>0</v>
      </c>
      <c r="V46" s="189">
        <f t="shared" si="5"/>
        <v>1</v>
      </c>
      <c r="W46" s="188">
        <f t="shared" si="14"/>
        <v>0</v>
      </c>
    </row>
    <row r="47" spans="1:23" ht="15.75" thickBot="1" x14ac:dyDescent="0.25">
      <c r="A47" s="405"/>
      <c r="B47" s="187" t="s">
        <v>11</v>
      </c>
      <c r="C47" s="186">
        <f t="shared" si="0"/>
        <v>1</v>
      </c>
      <c r="D47" s="181">
        <v>0</v>
      </c>
      <c r="E47" s="185">
        <v>0</v>
      </c>
      <c r="F47" s="177">
        <v>0</v>
      </c>
      <c r="G47" s="184">
        <v>0</v>
      </c>
      <c r="H47" s="183">
        <f t="shared" si="11"/>
        <v>0</v>
      </c>
      <c r="I47" s="181">
        <v>0</v>
      </c>
      <c r="J47" s="185">
        <v>0</v>
      </c>
      <c r="K47" s="177">
        <v>0</v>
      </c>
      <c r="L47" s="184">
        <v>0</v>
      </c>
      <c r="M47" s="183">
        <f t="shared" si="12"/>
        <v>0</v>
      </c>
      <c r="N47" s="181">
        <v>0</v>
      </c>
      <c r="O47" s="43">
        <v>0</v>
      </c>
      <c r="P47" s="182">
        <f t="shared" si="13"/>
        <v>0</v>
      </c>
      <c r="Q47" s="47">
        <v>0</v>
      </c>
      <c r="R47" s="179">
        <v>0</v>
      </c>
      <c r="S47" s="178">
        <f t="shared" si="4"/>
        <v>1</v>
      </c>
      <c r="T47" s="177">
        <v>0</v>
      </c>
      <c r="U47" s="176">
        <v>0</v>
      </c>
      <c r="V47" s="175">
        <f t="shared" si="5"/>
        <v>1</v>
      </c>
      <c r="W47" s="174">
        <f t="shared" si="14"/>
        <v>0</v>
      </c>
    </row>
    <row r="48" spans="1:23" ht="15" x14ac:dyDescent="0.2">
      <c r="A48" s="405"/>
      <c r="B48" s="173" t="s">
        <v>10</v>
      </c>
      <c r="C48" s="172">
        <f t="shared" si="0"/>
        <v>0.74999999999999989</v>
      </c>
      <c r="D48" s="167">
        <f>SUM(D36:D47)</f>
        <v>172.57755</v>
      </c>
      <c r="E48" s="171">
        <v>1.132527565161547</v>
      </c>
      <c r="F48" s="163">
        <f>SUM(F36:F47)</f>
        <v>128.39283749999998</v>
      </c>
      <c r="G48" s="170">
        <v>0.84256861705393993</v>
      </c>
      <c r="H48" s="169">
        <f>SUM(H36:H47)</f>
        <v>44.18471250000001</v>
      </c>
      <c r="I48" s="167">
        <f>SUM(I36:I47)</f>
        <v>230.10340000000002</v>
      </c>
      <c r="J48" s="171">
        <v>1.5100367535487296</v>
      </c>
      <c r="K48" s="163">
        <f>SUM(K36:K47)</f>
        <v>171.19045</v>
      </c>
      <c r="L48" s="170">
        <v>1.1234248227385868</v>
      </c>
      <c r="M48" s="169">
        <f>SUM(M36:M47)</f>
        <v>58.912950000000016</v>
      </c>
      <c r="N48" s="167">
        <f>SUM(N36:N47)</f>
        <v>237.22000000000003</v>
      </c>
      <c r="O48" s="32">
        <f>SUM(O36:O47)</f>
        <v>176.48499999999996</v>
      </c>
      <c r="P48" s="168">
        <f>SUM(P36:P47)</f>
        <v>60.735000000000014</v>
      </c>
      <c r="Q48" s="36">
        <f>SUM(Q36:Q47)</f>
        <v>237.22000000000003</v>
      </c>
      <c r="R48" s="165">
        <v>1.5567389211842573</v>
      </c>
      <c r="S48" s="164">
        <f t="shared" si="4"/>
        <v>0.72749999999999992</v>
      </c>
      <c r="T48" s="163">
        <f>SUM(T36:T47)</f>
        <v>176.48499999999996</v>
      </c>
      <c r="U48" s="162">
        <v>1.1581699203490583</v>
      </c>
      <c r="V48" s="161">
        <f t="shared" si="5"/>
        <v>0.72750000000000004</v>
      </c>
      <c r="W48" s="160">
        <f>SUM(W36:W47)</f>
        <v>60.735000000000014</v>
      </c>
    </row>
    <row r="49" spans="1:23" ht="15" x14ac:dyDescent="0.2">
      <c r="A49" s="405"/>
      <c r="B49" s="159" t="s">
        <v>9</v>
      </c>
      <c r="C49" s="158">
        <f t="shared" si="0"/>
        <v>0.74999999999999989</v>
      </c>
      <c r="D49" s="153">
        <f>SUM(D39:D44)</f>
        <v>169.21104374999999</v>
      </c>
      <c r="E49" s="157">
        <v>1.1104351138177098</v>
      </c>
      <c r="F49" s="149">
        <f>SUM(F39:F44)</f>
        <v>128.39283749999998</v>
      </c>
      <c r="G49" s="156">
        <v>0.84256861705393993</v>
      </c>
      <c r="H49" s="155">
        <f>SUM(H39:H44)</f>
        <v>40.818206250000017</v>
      </c>
      <c r="I49" s="153">
        <f>SUM(I39:I44)</f>
        <v>225.61472500000002</v>
      </c>
      <c r="J49" s="157">
        <v>1.4805801517569466</v>
      </c>
      <c r="K49" s="149">
        <f>SUM(K39:K44)</f>
        <v>171.19045</v>
      </c>
      <c r="L49" s="156">
        <v>1.1234248227385868</v>
      </c>
      <c r="M49" s="155">
        <f>SUM(M39:M44)</f>
        <v>54.424275000000016</v>
      </c>
      <c r="N49" s="153">
        <f>SUM(N39:N44)</f>
        <v>232.5925</v>
      </c>
      <c r="O49" s="21">
        <f>SUM(O39:O44)</f>
        <v>176.48499999999996</v>
      </c>
      <c r="P49" s="154">
        <f>SUM(P39:P44)</f>
        <v>56.107500000000009</v>
      </c>
      <c r="Q49" s="25">
        <f>SUM(Q39:Q44)</f>
        <v>232.5925</v>
      </c>
      <c r="R49" s="151">
        <v>1.5263712904710789</v>
      </c>
      <c r="S49" s="150">
        <f t="shared" si="4"/>
        <v>0.72749999999999992</v>
      </c>
      <c r="T49" s="149">
        <f>SUM(T39:T44)</f>
        <v>176.48499999999996</v>
      </c>
      <c r="U49" s="148">
        <v>1.1581699203490583</v>
      </c>
      <c r="V49" s="147">
        <f t="shared" si="5"/>
        <v>0.72750000000000004</v>
      </c>
      <c r="W49" s="146">
        <f>SUM(W39:W44)</f>
        <v>56.107500000000009</v>
      </c>
    </row>
    <row r="50" spans="1:23" ht="15.75" thickBot="1" x14ac:dyDescent="0.25">
      <c r="A50" s="422"/>
      <c r="B50" s="145" t="s">
        <v>8</v>
      </c>
      <c r="C50" s="144">
        <f t="shared" si="0"/>
        <v>0.75000000000000011</v>
      </c>
      <c r="D50" s="139">
        <f>SUM(D36:D38,D45:D47)</f>
        <v>3.3665062500000005</v>
      </c>
      <c r="E50" s="143">
        <v>2.2092451343837197E-2</v>
      </c>
      <c r="F50" s="135">
        <f>SUM(F36:F38,F45:F47)</f>
        <v>0</v>
      </c>
      <c r="G50" s="142">
        <v>0</v>
      </c>
      <c r="H50" s="141">
        <f>SUM(H36:H38,H45:H47)</f>
        <v>3.3665062500000005</v>
      </c>
      <c r="I50" s="139">
        <f>SUM(I36:I38,I45:I47)</f>
        <v>4.4886749999999997</v>
      </c>
      <c r="J50" s="143">
        <v>2.9456601791782923E-2</v>
      </c>
      <c r="K50" s="135">
        <f>SUM(K36:K38,K45:K47)</f>
        <v>0</v>
      </c>
      <c r="L50" s="142">
        <v>0</v>
      </c>
      <c r="M50" s="141">
        <f>SUM(M36:M38,M45:M47)</f>
        <v>4.4886749999999997</v>
      </c>
      <c r="N50" s="139">
        <f>SUM(N36:N38,N45:N47)</f>
        <v>4.6274999999999995</v>
      </c>
      <c r="O50" s="10">
        <f>SUM(O36:O38,O45:O47)</f>
        <v>0</v>
      </c>
      <c r="P50" s="140">
        <f>SUM(P36:P38,P45:P47)</f>
        <v>4.6274999999999995</v>
      </c>
      <c r="Q50" s="14">
        <f>SUM(Q36:Q38,Q45:Q47)</f>
        <v>4.6274999999999995</v>
      </c>
      <c r="R50" s="137">
        <v>3.036763071317827E-2</v>
      </c>
      <c r="S50" s="136">
        <f t="shared" si="4"/>
        <v>0.72750000000000015</v>
      </c>
      <c r="T50" s="135">
        <f>SUM(T36:T38,T45:T47)</f>
        <v>0</v>
      </c>
      <c r="U50" s="134">
        <v>0</v>
      </c>
      <c r="V50" s="133">
        <f t="shared" si="5"/>
        <v>1</v>
      </c>
      <c r="W50" s="132">
        <f>SUM(W36:W38,W45:W47)</f>
        <v>4.6274999999999995</v>
      </c>
    </row>
    <row r="51" spans="1:23" ht="13.5" thickTop="1"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row>
    <row r="53" spans="1:23"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row>
    <row r="56" spans="1:23"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row>
    <row r="57" spans="1:23"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row>
    <row r="58" spans="1:23"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row>
    <row r="59" spans="1:23" x14ac:dyDescent="0.2">
      <c r="A59" s="391" t="s">
        <v>160</v>
      </c>
      <c r="B59" s="391"/>
      <c r="C59" s="391"/>
      <c r="D59" s="391"/>
      <c r="E59" s="391"/>
      <c r="F59" s="391"/>
      <c r="G59" s="391"/>
      <c r="H59" s="391"/>
      <c r="I59" s="391"/>
      <c r="J59" s="391"/>
      <c r="K59" s="391"/>
      <c r="L59" s="391"/>
      <c r="M59" s="391"/>
      <c r="N59" s="391"/>
      <c r="O59" s="391"/>
      <c r="P59" s="391"/>
      <c r="Q59" s="391"/>
      <c r="R59" s="391"/>
      <c r="S59" s="391"/>
      <c r="T59" s="391"/>
      <c r="U59" s="391"/>
      <c r="V59" s="391"/>
      <c r="W59" s="391"/>
    </row>
    <row r="60" spans="1:23"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row>
    <row r="61" spans="1:23"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row>
    <row r="62" spans="1:23"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row>
  </sheetData>
  <mergeCells count="25">
    <mergeCell ref="A62:W62"/>
    <mergeCell ref="A59:W59"/>
    <mergeCell ref="A55:W55"/>
    <mergeCell ref="A6:A20"/>
    <mergeCell ref="A21:A35"/>
    <mergeCell ref="A36:A50"/>
    <mergeCell ref="A56:W56"/>
    <mergeCell ref="A57:W57"/>
    <mergeCell ref="A58:W58"/>
    <mergeCell ref="A60:W60"/>
    <mergeCell ref="A61:W61"/>
    <mergeCell ref="B52:W52"/>
    <mergeCell ref="B53:W53"/>
    <mergeCell ref="V3:V4"/>
    <mergeCell ref="W3:W4"/>
    <mergeCell ref="T3:U4"/>
    <mergeCell ref="Q3:R4"/>
    <mergeCell ref="A3:A5"/>
    <mergeCell ref="B3:B5"/>
    <mergeCell ref="D4:E4"/>
    <mergeCell ref="F4:G4"/>
    <mergeCell ref="S3:S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7.7109375" bestFit="1" customWidth="1"/>
    <col min="24" max="24" width="6.42578125" bestFit="1" customWidth="1"/>
    <col min="25" max="25" width="9.140625" bestFit="1" customWidth="1"/>
    <col min="26" max="26" width="6.5703125" bestFit="1" customWidth="1"/>
    <col min="27" max="27" width="6.42578125" bestFit="1" customWidth="1"/>
    <col min="28" max="28" width="12.7109375" bestFit="1" customWidth="1"/>
    <col min="29" max="29" width="13.42578125" bestFit="1" customWidth="1"/>
    <col min="30" max="30" width="1.7109375" bestFit="1" customWidth="1"/>
  </cols>
  <sheetData>
    <row r="1" spans="1:30" ht="18.75" x14ac:dyDescent="0.3">
      <c r="A1" s="287" t="s">
        <v>79</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row>
    <row r="2" spans="1:30" ht="32.25" thickBot="1" x14ac:dyDescent="0.3">
      <c r="A2" s="286" t="s">
        <v>263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row>
    <row r="3" spans="1:30" ht="13.5" customHeight="1" thickTop="1" x14ac:dyDescent="0.2">
      <c r="A3" s="407" t="s">
        <v>72</v>
      </c>
      <c r="B3" s="410" t="s">
        <v>39</v>
      </c>
      <c r="C3" s="413" t="s">
        <v>71</v>
      </c>
      <c r="D3" s="292" t="s">
        <v>70</v>
      </c>
      <c r="E3" s="292"/>
      <c r="F3" s="295"/>
      <c r="G3" s="291"/>
      <c r="H3" s="294"/>
      <c r="I3" s="292" t="s">
        <v>69</v>
      </c>
      <c r="J3" s="292"/>
      <c r="K3" s="291"/>
      <c r="L3" s="291"/>
      <c r="M3" s="294"/>
      <c r="N3" s="292" t="s">
        <v>68</v>
      </c>
      <c r="O3" s="291"/>
      <c r="P3" s="293"/>
      <c r="Q3" s="292" t="s">
        <v>78</v>
      </c>
      <c r="R3" s="291"/>
      <c r="S3" s="293"/>
      <c r="T3" s="292" t="s">
        <v>77</v>
      </c>
      <c r="U3" s="291"/>
      <c r="V3" s="290"/>
      <c r="W3" s="415" t="s">
        <v>63</v>
      </c>
      <c r="X3" s="397"/>
      <c r="Y3" s="394" t="s">
        <v>62</v>
      </c>
      <c r="Z3" s="396" t="s">
        <v>61</v>
      </c>
      <c r="AA3" s="397"/>
      <c r="AB3" s="417" t="s">
        <v>60</v>
      </c>
      <c r="AC3" s="419" t="s">
        <v>56</v>
      </c>
    </row>
    <row r="4" spans="1:30"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416"/>
      <c r="X4" s="399"/>
      <c r="Y4" s="395"/>
      <c r="Z4" s="398"/>
      <c r="AA4" s="399"/>
      <c r="AB4" s="418"/>
      <c r="AC4" s="420"/>
      <c r="AD4" s="107" t="s">
        <v>55</v>
      </c>
    </row>
    <row r="5" spans="1:30"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7" t="s">
        <v>24</v>
      </c>
      <c r="X5" s="266" t="s">
        <v>54</v>
      </c>
      <c r="Y5" s="266" t="s">
        <v>53</v>
      </c>
      <c r="Z5" s="265" t="s">
        <v>24</v>
      </c>
      <c r="AA5" s="265" t="s">
        <v>54</v>
      </c>
      <c r="AB5" s="264" t="s">
        <v>53</v>
      </c>
      <c r="AC5" s="263" t="s">
        <v>24</v>
      </c>
    </row>
    <row r="6" spans="1:30" ht="15.75" thickTop="1" x14ac:dyDescent="0.2">
      <c r="A6" s="404" t="s">
        <v>52</v>
      </c>
      <c r="B6" s="245" t="s">
        <v>22</v>
      </c>
      <c r="C6" s="244" t="s">
        <v>76</v>
      </c>
      <c r="D6" s="239">
        <v>0</v>
      </c>
      <c r="E6" s="243">
        <v>0</v>
      </c>
      <c r="F6" s="235">
        <v>0</v>
      </c>
      <c r="G6" s="242">
        <v>0</v>
      </c>
      <c r="H6" s="241">
        <f t="shared" ref="H6:H17" si="0">D6-F6</f>
        <v>0</v>
      </c>
      <c r="I6" s="239">
        <v>0</v>
      </c>
      <c r="J6" s="243">
        <v>0</v>
      </c>
      <c r="K6" s="235">
        <v>0</v>
      </c>
      <c r="L6" s="242">
        <v>0</v>
      </c>
      <c r="M6" s="241">
        <f t="shared" ref="M6:M17" si="1">I6-K6</f>
        <v>0</v>
      </c>
      <c r="N6" s="239">
        <v>0</v>
      </c>
      <c r="O6" s="88">
        <v>0</v>
      </c>
      <c r="P6" s="240">
        <f t="shared" ref="P6:P17" si="2">N6-O6</f>
        <v>0</v>
      </c>
      <c r="Q6" s="239">
        <v>0</v>
      </c>
      <c r="R6" s="88">
        <v>0</v>
      </c>
      <c r="S6" s="240">
        <f t="shared" ref="S6:S17" si="3">Q6-R6</f>
        <v>0</v>
      </c>
      <c r="T6" s="239">
        <v>0</v>
      </c>
      <c r="U6" s="88">
        <v>0</v>
      </c>
      <c r="V6" s="238">
        <f t="shared" ref="V6:V17" si="4">T6-U6</f>
        <v>0</v>
      </c>
      <c r="W6" s="92">
        <v>0</v>
      </c>
      <c r="X6" s="237">
        <v>0</v>
      </c>
      <c r="Y6" s="236">
        <f t="shared" ref="Y6:Y50" si="5">IFERROR(D6/W6,1)</f>
        <v>1</v>
      </c>
      <c r="Z6" s="235">
        <v>0</v>
      </c>
      <c r="AA6" s="234">
        <v>0</v>
      </c>
      <c r="AB6" s="233">
        <f t="shared" ref="AB6:AB50" si="6">IFERROR(F6/Z6,1)</f>
        <v>1</v>
      </c>
      <c r="AC6" s="232">
        <f t="shared" ref="AC6:AC17" si="7">W6-Z6</f>
        <v>0</v>
      </c>
    </row>
    <row r="7" spans="1:30" ht="15" x14ac:dyDescent="0.2">
      <c r="A7" s="405"/>
      <c r="B7" s="217" t="s">
        <v>21</v>
      </c>
      <c r="C7" s="215">
        <f t="shared" ref="C7:C50" si="8">IFERROR(D7/I7,1)</f>
        <v>1</v>
      </c>
      <c r="D7" s="210">
        <v>0</v>
      </c>
      <c r="E7" s="214">
        <v>0</v>
      </c>
      <c r="F7" s="206">
        <v>0</v>
      </c>
      <c r="G7" s="213">
        <v>0</v>
      </c>
      <c r="H7" s="212">
        <f t="shared" si="0"/>
        <v>0</v>
      </c>
      <c r="I7" s="210">
        <v>0</v>
      </c>
      <c r="J7" s="214">
        <v>0</v>
      </c>
      <c r="K7" s="206">
        <v>0</v>
      </c>
      <c r="L7" s="213">
        <v>0</v>
      </c>
      <c r="M7" s="212">
        <f t="shared" si="1"/>
        <v>0</v>
      </c>
      <c r="N7" s="210">
        <v>0</v>
      </c>
      <c r="O7" s="66">
        <v>0</v>
      </c>
      <c r="P7" s="211">
        <f t="shared" si="2"/>
        <v>0</v>
      </c>
      <c r="Q7" s="210">
        <v>0</v>
      </c>
      <c r="R7" s="66">
        <v>0</v>
      </c>
      <c r="S7" s="211">
        <f t="shared" si="3"/>
        <v>0</v>
      </c>
      <c r="T7" s="210">
        <v>0</v>
      </c>
      <c r="U7" s="66">
        <v>0</v>
      </c>
      <c r="V7" s="209">
        <f t="shared" si="4"/>
        <v>0</v>
      </c>
      <c r="W7" s="70">
        <v>0</v>
      </c>
      <c r="X7" s="208">
        <v>0</v>
      </c>
      <c r="Y7" s="207">
        <f t="shared" si="5"/>
        <v>1</v>
      </c>
      <c r="Z7" s="206">
        <v>0</v>
      </c>
      <c r="AA7" s="205">
        <v>0</v>
      </c>
      <c r="AB7" s="204">
        <f t="shared" si="6"/>
        <v>1</v>
      </c>
      <c r="AC7" s="203">
        <f t="shared" si="7"/>
        <v>0</v>
      </c>
    </row>
    <row r="8" spans="1:30" ht="15" x14ac:dyDescent="0.2">
      <c r="A8" s="405"/>
      <c r="B8" s="231" t="s">
        <v>20</v>
      </c>
      <c r="C8" s="230">
        <f t="shared" si="8"/>
        <v>0.53088235294117647</v>
      </c>
      <c r="D8" s="225">
        <v>8.7542499999999995E-2</v>
      </c>
      <c r="E8" s="229">
        <v>1.2400193697517718E-5</v>
      </c>
      <c r="F8" s="221">
        <v>0</v>
      </c>
      <c r="G8" s="228">
        <v>0</v>
      </c>
      <c r="H8" s="227">
        <f t="shared" si="0"/>
        <v>8.7542499999999995E-2</v>
      </c>
      <c r="I8" s="225">
        <v>0.16489999999999999</v>
      </c>
      <c r="J8" s="229">
        <v>2.3357705579811768E-5</v>
      </c>
      <c r="K8" s="221">
        <v>0</v>
      </c>
      <c r="L8" s="228">
        <v>0</v>
      </c>
      <c r="M8" s="227">
        <f t="shared" si="1"/>
        <v>0.16489999999999999</v>
      </c>
      <c r="N8" s="225">
        <v>2332.4850022577975</v>
      </c>
      <c r="O8" s="77">
        <v>0</v>
      </c>
      <c r="P8" s="226">
        <f t="shared" si="2"/>
        <v>2332.4850022577975</v>
      </c>
      <c r="Q8" s="225">
        <v>401.08962293345587</v>
      </c>
      <c r="R8" s="77">
        <v>0</v>
      </c>
      <c r="S8" s="226">
        <f t="shared" si="3"/>
        <v>401.08962293345587</v>
      </c>
      <c r="T8" s="225">
        <v>0</v>
      </c>
      <c r="U8" s="77">
        <v>0</v>
      </c>
      <c r="V8" s="224">
        <f t="shared" si="4"/>
        <v>0</v>
      </c>
      <c r="W8" s="81">
        <v>2733.5746251912533</v>
      </c>
      <c r="X8" s="223">
        <v>0.38720455594700787</v>
      </c>
      <c r="Y8" s="222">
        <f t="shared" si="5"/>
        <v>3.2024916822556151E-5</v>
      </c>
      <c r="Z8" s="221">
        <v>0</v>
      </c>
      <c r="AA8" s="220">
        <v>0</v>
      </c>
      <c r="AB8" s="219">
        <f t="shared" si="6"/>
        <v>1</v>
      </c>
      <c r="AC8" s="218">
        <f t="shared" si="7"/>
        <v>2733.5746251912533</v>
      </c>
    </row>
    <row r="9" spans="1:30" ht="15" x14ac:dyDescent="0.2">
      <c r="A9" s="405"/>
      <c r="B9" s="201" t="s">
        <v>19</v>
      </c>
      <c r="C9" s="200">
        <f t="shared" si="8"/>
        <v>0.62023550309570119</v>
      </c>
      <c r="D9" s="195">
        <v>112.54624425</v>
      </c>
      <c r="E9" s="199">
        <v>1.5941916539145441E-2</v>
      </c>
      <c r="F9" s="191">
        <v>36.956921499999993</v>
      </c>
      <c r="G9" s="198">
        <v>5.3554068915803816E-3</v>
      </c>
      <c r="H9" s="197">
        <f t="shared" si="0"/>
        <v>75.589322750000008</v>
      </c>
      <c r="I9" s="195">
        <v>181.45727500000001</v>
      </c>
      <c r="J9" s="199">
        <v>2.5703005486749173E-2</v>
      </c>
      <c r="K9" s="191">
        <v>57.163224999999997</v>
      </c>
      <c r="L9" s="198">
        <v>8.283491067024076E-3</v>
      </c>
      <c r="M9" s="197">
        <f t="shared" si="1"/>
        <v>124.29405000000001</v>
      </c>
      <c r="N9" s="195">
        <v>2430.0306263743528</v>
      </c>
      <c r="O9" s="54">
        <v>48.137500000000003</v>
      </c>
      <c r="P9" s="196">
        <f t="shared" si="2"/>
        <v>2381.893126374353</v>
      </c>
      <c r="Q9" s="195">
        <v>98.75383604410797</v>
      </c>
      <c r="R9" s="54">
        <v>0.09</v>
      </c>
      <c r="S9" s="196">
        <f t="shared" si="3"/>
        <v>98.663836044107967</v>
      </c>
      <c r="T9" s="195">
        <v>31.932500000000005</v>
      </c>
      <c r="U9" s="54">
        <v>12.0525</v>
      </c>
      <c r="V9" s="194">
        <f t="shared" si="4"/>
        <v>19.880000000000003</v>
      </c>
      <c r="W9" s="58">
        <v>2560.7169624184608</v>
      </c>
      <c r="X9" s="193">
        <v>0.36271966574530212</v>
      </c>
      <c r="Y9" s="192">
        <f t="shared" si="5"/>
        <v>4.3951067572773082E-2</v>
      </c>
      <c r="Z9" s="191">
        <v>60.280000000000008</v>
      </c>
      <c r="AA9" s="190">
        <v>8.7351411947141078E-3</v>
      </c>
      <c r="AB9" s="189">
        <f t="shared" si="6"/>
        <v>0.61308761612475093</v>
      </c>
      <c r="AC9" s="188">
        <f t="shared" si="7"/>
        <v>2500.4369624184606</v>
      </c>
    </row>
    <row r="10" spans="1:30" ht="15" x14ac:dyDescent="0.2">
      <c r="A10" s="405"/>
      <c r="B10" s="217" t="s">
        <v>18</v>
      </c>
      <c r="C10" s="215">
        <f t="shared" si="8"/>
        <v>0.6384865002863388</v>
      </c>
      <c r="D10" s="210">
        <v>398.77697549999999</v>
      </c>
      <c r="E10" s="214">
        <v>5.6485841029331782E-2</v>
      </c>
      <c r="F10" s="206">
        <v>244.6093055</v>
      </c>
      <c r="G10" s="213">
        <v>3.5446198093620734E-2</v>
      </c>
      <c r="H10" s="212">
        <f t="shared" si="0"/>
        <v>154.16766999999999</v>
      </c>
      <c r="I10" s="210">
        <v>624.56602499999997</v>
      </c>
      <c r="J10" s="214">
        <v>8.8468340370547946E-2</v>
      </c>
      <c r="K10" s="206">
        <v>372.73202500000008</v>
      </c>
      <c r="L10" s="213">
        <v>5.4012389949679974E-2</v>
      </c>
      <c r="M10" s="212">
        <f t="shared" si="1"/>
        <v>251.83399999999989</v>
      </c>
      <c r="N10" s="210">
        <v>2200.7525000000005</v>
      </c>
      <c r="O10" s="66">
        <v>313.28250000000003</v>
      </c>
      <c r="P10" s="211">
        <f t="shared" si="2"/>
        <v>1887.4700000000005</v>
      </c>
      <c r="Q10" s="210">
        <v>111.88999999999965</v>
      </c>
      <c r="R10" s="66">
        <v>0.87750000000000006</v>
      </c>
      <c r="S10" s="211">
        <f t="shared" si="3"/>
        <v>111.01249999999965</v>
      </c>
      <c r="T10" s="210">
        <v>114.0675</v>
      </c>
      <c r="U10" s="66">
        <v>79.197500000000005</v>
      </c>
      <c r="V10" s="209">
        <f t="shared" si="4"/>
        <v>34.86999999999999</v>
      </c>
      <c r="W10" s="70">
        <v>2426.71</v>
      </c>
      <c r="X10" s="208">
        <v>0.3437378878567921</v>
      </c>
      <c r="Y10" s="207">
        <f t="shared" si="5"/>
        <v>0.16432823678972766</v>
      </c>
      <c r="Z10" s="206">
        <v>393.35750000000002</v>
      </c>
      <c r="AA10" s="205">
        <v>5.7001216033506205E-2</v>
      </c>
      <c r="AB10" s="204">
        <f t="shared" si="6"/>
        <v>0.62184985795364267</v>
      </c>
      <c r="AC10" s="203">
        <f t="shared" si="7"/>
        <v>2033.3525</v>
      </c>
    </row>
    <row r="11" spans="1:30" ht="15" x14ac:dyDescent="0.2">
      <c r="A11" s="405"/>
      <c r="B11" s="217" t="s">
        <v>17</v>
      </c>
      <c r="C11" s="215">
        <f t="shared" si="8"/>
        <v>0.63689445803417255</v>
      </c>
      <c r="D11" s="210">
        <v>944.73135974999991</v>
      </c>
      <c r="E11" s="214">
        <v>0.13381902336601414</v>
      </c>
      <c r="F11" s="206">
        <v>777.88628750000009</v>
      </c>
      <c r="G11" s="213">
        <v>0.1127230682605254</v>
      </c>
      <c r="H11" s="212">
        <f t="shared" si="0"/>
        <v>166.84507224999982</v>
      </c>
      <c r="I11" s="210">
        <v>1483.3405249999998</v>
      </c>
      <c r="J11" s="214">
        <v>0.21011177233204012</v>
      </c>
      <c r="K11" s="206">
        <v>1199.7812750000003</v>
      </c>
      <c r="L11" s="213">
        <v>0.17385963569839277</v>
      </c>
      <c r="M11" s="212">
        <f t="shared" si="1"/>
        <v>283.55924999999957</v>
      </c>
      <c r="N11" s="210">
        <v>2229.0450000000001</v>
      </c>
      <c r="O11" s="66">
        <v>955.74750000000017</v>
      </c>
      <c r="P11" s="211">
        <f t="shared" si="2"/>
        <v>1273.2974999999999</v>
      </c>
      <c r="Q11" s="210">
        <v>150.46250000000003</v>
      </c>
      <c r="R11" s="66">
        <v>52.562500000000036</v>
      </c>
      <c r="S11" s="211">
        <f t="shared" si="3"/>
        <v>97.9</v>
      </c>
      <c r="T11" s="210">
        <v>282.94499999999999</v>
      </c>
      <c r="U11" s="66">
        <v>257.95500000000004</v>
      </c>
      <c r="V11" s="209">
        <f t="shared" si="4"/>
        <v>24.989999999999952</v>
      </c>
      <c r="W11" s="70">
        <v>2662.4525000000003</v>
      </c>
      <c r="X11" s="208">
        <v>0.37713027055933174</v>
      </c>
      <c r="Y11" s="207">
        <f t="shared" si="5"/>
        <v>0.35483501010816149</v>
      </c>
      <c r="Z11" s="206">
        <v>1266.2650000000003</v>
      </c>
      <c r="AA11" s="205">
        <v>0.18349375522436398</v>
      </c>
      <c r="AB11" s="204">
        <f t="shared" si="6"/>
        <v>0.61431555598551635</v>
      </c>
      <c r="AC11" s="203">
        <f t="shared" si="7"/>
        <v>1396.1875</v>
      </c>
    </row>
    <row r="12" spans="1:30" ht="15" x14ac:dyDescent="0.2">
      <c r="A12" s="405"/>
      <c r="B12" s="217" t="s">
        <v>16</v>
      </c>
      <c r="C12" s="215">
        <f t="shared" si="8"/>
        <v>0.63442094542741778</v>
      </c>
      <c r="D12" s="210">
        <v>1763.9319902500001</v>
      </c>
      <c r="E12" s="214">
        <v>0.24985690776877445</v>
      </c>
      <c r="F12" s="206">
        <v>1585.0319189999996</v>
      </c>
      <c r="G12" s="213">
        <v>0.2296860917484016</v>
      </c>
      <c r="H12" s="212">
        <f t="shared" si="0"/>
        <v>178.90007125000056</v>
      </c>
      <c r="I12" s="210">
        <v>2780.3810749999998</v>
      </c>
      <c r="J12" s="214">
        <v>0.39383458186495174</v>
      </c>
      <c r="K12" s="206">
        <v>2463.3148749999996</v>
      </c>
      <c r="L12" s="213">
        <v>0.3569575852714752</v>
      </c>
      <c r="M12" s="212">
        <f t="shared" si="1"/>
        <v>317.06620000000021</v>
      </c>
      <c r="N12" s="210">
        <v>2087.3222499916506</v>
      </c>
      <c r="O12" s="66">
        <v>1940.7599999999998</v>
      </c>
      <c r="P12" s="211">
        <f t="shared" si="2"/>
        <v>146.56224999165079</v>
      </c>
      <c r="Q12" s="210">
        <v>250.20025000834909</v>
      </c>
      <c r="R12" s="66">
        <v>140.30250000000007</v>
      </c>
      <c r="S12" s="211">
        <f t="shared" si="3"/>
        <v>109.89775000834902</v>
      </c>
      <c r="T12" s="210">
        <v>527.57500000000005</v>
      </c>
      <c r="U12" s="66">
        <v>519.19499999999994</v>
      </c>
      <c r="V12" s="209">
        <f t="shared" si="4"/>
        <v>8.3800000000001091</v>
      </c>
      <c r="W12" s="70">
        <v>2865.0974999999999</v>
      </c>
      <c r="X12" s="208">
        <v>0.40583446854126587</v>
      </c>
      <c r="Y12" s="207">
        <f t="shared" si="5"/>
        <v>0.61566211629796197</v>
      </c>
      <c r="Z12" s="206">
        <v>2600.2574999999997</v>
      </c>
      <c r="AA12" s="205">
        <v>0.37680186471656124</v>
      </c>
      <c r="AB12" s="204">
        <f t="shared" si="6"/>
        <v>0.60956729054718606</v>
      </c>
      <c r="AC12" s="203">
        <f t="shared" si="7"/>
        <v>264.84000000000015</v>
      </c>
    </row>
    <row r="13" spans="1:30" ht="15" x14ac:dyDescent="0.2">
      <c r="A13" s="405"/>
      <c r="B13" s="217" t="s">
        <v>15</v>
      </c>
      <c r="C13" s="215">
        <f t="shared" si="8"/>
        <v>0.63574120795368305</v>
      </c>
      <c r="D13" s="210">
        <v>1420.9526597500003</v>
      </c>
      <c r="E13" s="214">
        <v>0.20127467476828959</v>
      </c>
      <c r="F13" s="206">
        <v>1330.4176785</v>
      </c>
      <c r="G13" s="213">
        <v>0.19279008410154708</v>
      </c>
      <c r="H13" s="212">
        <f t="shared" si="0"/>
        <v>90.534981250000328</v>
      </c>
      <c r="I13" s="210">
        <v>2235.1117749999994</v>
      </c>
      <c r="J13" s="214">
        <v>0.31659844013596405</v>
      </c>
      <c r="K13" s="206">
        <v>2044.28205</v>
      </c>
      <c r="L13" s="213">
        <v>0.296235772205866</v>
      </c>
      <c r="M13" s="212">
        <f t="shared" si="1"/>
        <v>190.82972499999937</v>
      </c>
      <c r="N13" s="210">
        <v>2512.0502499684799</v>
      </c>
      <c r="O13" s="66">
        <v>1532.6150000000005</v>
      </c>
      <c r="P13" s="211">
        <f t="shared" si="2"/>
        <v>979.43524996847941</v>
      </c>
      <c r="Q13" s="210">
        <v>288.85475003152072</v>
      </c>
      <c r="R13" s="66">
        <v>192.64249999999927</v>
      </c>
      <c r="S13" s="211">
        <f t="shared" si="3"/>
        <v>96.21225003152145</v>
      </c>
      <c r="T13" s="210">
        <v>412.58</v>
      </c>
      <c r="U13" s="66">
        <v>432.34750000000003</v>
      </c>
      <c r="V13" s="209">
        <f t="shared" si="4"/>
        <v>-19.767500000000041</v>
      </c>
      <c r="W13" s="70">
        <v>3213.4850000000006</v>
      </c>
      <c r="X13" s="208">
        <v>0.45518275630771032</v>
      </c>
      <c r="Y13" s="207">
        <f t="shared" si="5"/>
        <v>0.44218431383684692</v>
      </c>
      <c r="Z13" s="206">
        <v>2157.6049999999996</v>
      </c>
      <c r="AA13" s="205">
        <v>0.31265733771435178</v>
      </c>
      <c r="AB13" s="204">
        <f t="shared" si="6"/>
        <v>0.61661781396502147</v>
      </c>
      <c r="AC13" s="203">
        <f t="shared" si="7"/>
        <v>1055.880000000001</v>
      </c>
    </row>
    <row r="14" spans="1:30" ht="15" x14ac:dyDescent="0.2">
      <c r="A14" s="405"/>
      <c r="B14" s="262" t="s">
        <v>14</v>
      </c>
      <c r="C14" s="186">
        <f t="shared" si="8"/>
        <v>0.6395962472464175</v>
      </c>
      <c r="D14" s="181">
        <v>678.65055375000009</v>
      </c>
      <c r="E14" s="185">
        <v>9.6129289424310024E-2</v>
      </c>
      <c r="F14" s="177">
        <v>657.9190564999999</v>
      </c>
      <c r="G14" s="184">
        <v>9.5338683696426452E-2</v>
      </c>
      <c r="H14" s="183">
        <f t="shared" si="0"/>
        <v>20.731497250000189</v>
      </c>
      <c r="I14" s="181">
        <v>1061.0608749999999</v>
      </c>
      <c r="J14" s="185">
        <v>0.15029683153734053</v>
      </c>
      <c r="K14" s="177">
        <v>1017.9389249999999</v>
      </c>
      <c r="L14" s="184">
        <v>0.14750896213454698</v>
      </c>
      <c r="M14" s="183">
        <f t="shared" si="1"/>
        <v>43.12194999999997</v>
      </c>
      <c r="N14" s="181">
        <v>2133.9625000000005</v>
      </c>
      <c r="O14" s="43">
        <v>778.09250000000054</v>
      </c>
      <c r="P14" s="182">
        <f t="shared" si="2"/>
        <v>1355.87</v>
      </c>
      <c r="Q14" s="181">
        <v>328.5499999999995</v>
      </c>
      <c r="R14" s="43">
        <v>89.602499999999523</v>
      </c>
      <c r="S14" s="182">
        <f t="shared" si="3"/>
        <v>238.94749999999999</v>
      </c>
      <c r="T14" s="181">
        <v>192.05250000000001</v>
      </c>
      <c r="U14" s="43">
        <v>207.22750000000002</v>
      </c>
      <c r="V14" s="180">
        <f t="shared" si="4"/>
        <v>-15.175000000000011</v>
      </c>
      <c r="W14" s="47">
        <v>2654.5649999999996</v>
      </c>
      <c r="X14" s="179">
        <v>0.3760130243327654</v>
      </c>
      <c r="Y14" s="178">
        <f t="shared" si="5"/>
        <v>0.2556541481372655</v>
      </c>
      <c r="Z14" s="177">
        <v>1074.9225000000001</v>
      </c>
      <c r="AA14" s="176">
        <v>0.15576642022022355</v>
      </c>
      <c r="AB14" s="175">
        <f t="shared" si="6"/>
        <v>0.61206185236610067</v>
      </c>
      <c r="AC14" s="174">
        <f t="shared" si="7"/>
        <v>1579.6424999999995</v>
      </c>
    </row>
    <row r="15" spans="1:30" ht="15" x14ac:dyDescent="0.2">
      <c r="A15" s="405"/>
      <c r="B15" s="202" t="s">
        <v>13</v>
      </c>
      <c r="C15" s="158">
        <f t="shared" si="8"/>
        <v>0.62347095978262546</v>
      </c>
      <c r="D15" s="153">
        <v>55.034748000000008</v>
      </c>
      <c r="E15" s="157">
        <v>7.7955454241548502E-3</v>
      </c>
      <c r="F15" s="149">
        <v>0</v>
      </c>
      <c r="G15" s="156">
        <v>0</v>
      </c>
      <c r="H15" s="155">
        <f t="shared" si="0"/>
        <v>55.034748000000008</v>
      </c>
      <c r="I15" s="153">
        <v>88.271549999999991</v>
      </c>
      <c r="J15" s="157">
        <v>1.250346195253871E-2</v>
      </c>
      <c r="K15" s="149">
        <v>0</v>
      </c>
      <c r="L15" s="156">
        <v>0</v>
      </c>
      <c r="M15" s="155">
        <f t="shared" si="1"/>
        <v>88.271549999999991</v>
      </c>
      <c r="N15" s="153">
        <v>2396.2524999999996</v>
      </c>
      <c r="O15" s="21">
        <v>0</v>
      </c>
      <c r="P15" s="154">
        <f t="shared" si="2"/>
        <v>2396.2524999999996</v>
      </c>
      <c r="Q15" s="153">
        <v>292.20750000000004</v>
      </c>
      <c r="R15" s="21">
        <v>0</v>
      </c>
      <c r="S15" s="154">
        <f t="shared" si="3"/>
        <v>292.20750000000004</v>
      </c>
      <c r="T15" s="153">
        <v>15.600000000000001</v>
      </c>
      <c r="U15" s="21">
        <v>0</v>
      </c>
      <c r="V15" s="152">
        <f t="shared" si="4"/>
        <v>15.600000000000001</v>
      </c>
      <c r="W15" s="25">
        <v>2704.0599999999995</v>
      </c>
      <c r="X15" s="151">
        <v>0.38302387719918618</v>
      </c>
      <c r="Y15" s="150">
        <f t="shared" si="5"/>
        <v>2.0352635666368357E-2</v>
      </c>
      <c r="Z15" s="149">
        <v>0</v>
      </c>
      <c r="AA15" s="148">
        <v>0</v>
      </c>
      <c r="AB15" s="147">
        <f t="shared" si="6"/>
        <v>1</v>
      </c>
      <c r="AC15" s="146">
        <f t="shared" si="7"/>
        <v>2704.0599999999995</v>
      </c>
    </row>
    <row r="16" spans="1:30" ht="15" x14ac:dyDescent="0.2">
      <c r="A16" s="405"/>
      <c r="B16" s="201" t="s">
        <v>12</v>
      </c>
      <c r="C16" s="200">
        <f t="shared" si="8"/>
        <v>1</v>
      </c>
      <c r="D16" s="195">
        <v>0</v>
      </c>
      <c r="E16" s="199">
        <v>0</v>
      </c>
      <c r="F16" s="191">
        <v>0</v>
      </c>
      <c r="G16" s="198">
        <v>0</v>
      </c>
      <c r="H16" s="197">
        <f t="shared" si="0"/>
        <v>0</v>
      </c>
      <c r="I16" s="195">
        <v>0</v>
      </c>
      <c r="J16" s="199">
        <v>0</v>
      </c>
      <c r="K16" s="191">
        <v>0</v>
      </c>
      <c r="L16" s="198">
        <v>0</v>
      </c>
      <c r="M16" s="197">
        <f t="shared" si="1"/>
        <v>0</v>
      </c>
      <c r="N16" s="195">
        <v>2583.3742512142471</v>
      </c>
      <c r="O16" s="54">
        <v>0</v>
      </c>
      <c r="P16" s="196">
        <f t="shared" si="2"/>
        <v>2583.3742512142471</v>
      </c>
      <c r="Q16" s="195">
        <v>348.84574878575279</v>
      </c>
      <c r="R16" s="54">
        <v>0</v>
      </c>
      <c r="S16" s="196">
        <f t="shared" si="3"/>
        <v>348.84574878575279</v>
      </c>
      <c r="T16" s="195">
        <v>0</v>
      </c>
      <c r="U16" s="54">
        <v>0</v>
      </c>
      <c r="V16" s="194">
        <f t="shared" si="4"/>
        <v>0</v>
      </c>
      <c r="W16" s="58">
        <v>2932.22</v>
      </c>
      <c r="X16" s="193">
        <v>0.4153422162233818</v>
      </c>
      <c r="Y16" s="192">
        <f t="shared" si="5"/>
        <v>0</v>
      </c>
      <c r="Z16" s="191">
        <v>0</v>
      </c>
      <c r="AA16" s="190">
        <v>0</v>
      </c>
      <c r="AB16" s="189">
        <f t="shared" si="6"/>
        <v>1</v>
      </c>
      <c r="AC16" s="188">
        <f t="shared" si="7"/>
        <v>2932.22</v>
      </c>
    </row>
    <row r="17" spans="1:29" ht="15.75" thickBot="1" x14ac:dyDescent="0.25">
      <c r="A17" s="405"/>
      <c r="B17" s="187" t="s">
        <v>11</v>
      </c>
      <c r="C17" s="186">
        <f t="shared" si="8"/>
        <v>1</v>
      </c>
      <c r="D17" s="181">
        <v>0</v>
      </c>
      <c r="E17" s="185">
        <v>0</v>
      </c>
      <c r="F17" s="177">
        <v>0</v>
      </c>
      <c r="G17" s="184">
        <v>0</v>
      </c>
      <c r="H17" s="183">
        <f t="shared" si="0"/>
        <v>0</v>
      </c>
      <c r="I17" s="181">
        <v>0</v>
      </c>
      <c r="J17" s="185">
        <v>0</v>
      </c>
      <c r="K17" s="177">
        <v>0</v>
      </c>
      <c r="L17" s="184">
        <v>0</v>
      </c>
      <c r="M17" s="183">
        <f t="shared" si="1"/>
        <v>0</v>
      </c>
      <c r="N17" s="181">
        <v>0</v>
      </c>
      <c r="O17" s="43">
        <v>0</v>
      </c>
      <c r="P17" s="182">
        <f t="shared" si="2"/>
        <v>0</v>
      </c>
      <c r="Q17" s="181">
        <v>0</v>
      </c>
      <c r="R17" s="43">
        <v>0</v>
      </c>
      <c r="S17" s="182">
        <f t="shared" si="3"/>
        <v>0</v>
      </c>
      <c r="T17" s="181">
        <v>0</v>
      </c>
      <c r="U17" s="43">
        <v>0</v>
      </c>
      <c r="V17" s="180">
        <f t="shared" si="4"/>
        <v>0</v>
      </c>
      <c r="W17" s="47">
        <v>0</v>
      </c>
      <c r="X17" s="179">
        <v>0</v>
      </c>
      <c r="Y17" s="178">
        <f t="shared" si="5"/>
        <v>1</v>
      </c>
      <c r="Z17" s="177">
        <v>0</v>
      </c>
      <c r="AA17" s="176">
        <v>0</v>
      </c>
      <c r="AB17" s="175">
        <f t="shared" si="6"/>
        <v>1</v>
      </c>
      <c r="AC17" s="174">
        <f t="shared" si="7"/>
        <v>0</v>
      </c>
    </row>
    <row r="18" spans="1:29" ht="15" x14ac:dyDescent="0.2">
      <c r="A18" s="405"/>
      <c r="B18" s="173" t="s">
        <v>10</v>
      </c>
      <c r="C18" s="172">
        <f t="shared" si="8"/>
        <v>0.63573302865600401</v>
      </c>
      <c r="D18" s="167">
        <f>SUM(D6:D17)</f>
        <v>5374.7120737500009</v>
      </c>
      <c r="E18" s="171">
        <v>0.76131559851371788</v>
      </c>
      <c r="F18" s="163">
        <f>SUM(F6:F17)</f>
        <v>4632.8211684999997</v>
      </c>
      <c r="G18" s="170">
        <v>0.67133953279210168</v>
      </c>
      <c r="H18" s="169">
        <f>SUM(H6:H17)</f>
        <v>741.89090525000086</v>
      </c>
      <c r="I18" s="167">
        <f>SUM(I6:I17)</f>
        <v>8454.3539999999975</v>
      </c>
      <c r="J18" s="171">
        <v>1.1975397913857118</v>
      </c>
      <c r="K18" s="163">
        <f>SUM(K6:K17)</f>
        <v>7155.2123749999992</v>
      </c>
      <c r="L18" s="170">
        <v>1.0368578363269849</v>
      </c>
      <c r="M18" s="169">
        <f t="shared" ref="M18:W18" si="9">SUM(M6:M17)</f>
        <v>1299.1416249999991</v>
      </c>
      <c r="N18" s="167">
        <f t="shared" si="9"/>
        <v>20905.274879806529</v>
      </c>
      <c r="O18" s="32">
        <f t="shared" si="9"/>
        <v>5568.6350000000011</v>
      </c>
      <c r="P18" s="168">
        <f t="shared" si="9"/>
        <v>15336.639879806526</v>
      </c>
      <c r="Q18" s="167">
        <f t="shared" si="9"/>
        <v>2270.8542078031855</v>
      </c>
      <c r="R18" s="32">
        <f t="shared" si="9"/>
        <v>476.07749999999885</v>
      </c>
      <c r="S18" s="168">
        <f t="shared" si="9"/>
        <v>1794.7767078031866</v>
      </c>
      <c r="T18" s="167">
        <f t="shared" si="9"/>
        <v>1576.7524999999998</v>
      </c>
      <c r="U18" s="32">
        <f t="shared" si="9"/>
        <v>1507.9749999999999</v>
      </c>
      <c r="V18" s="166">
        <f t="shared" si="9"/>
        <v>68.777500000000003</v>
      </c>
      <c r="W18" s="36">
        <f t="shared" si="9"/>
        <v>24752.881587609714</v>
      </c>
      <c r="X18" s="165">
        <v>3.5061887227127433</v>
      </c>
      <c r="Y18" s="164">
        <f t="shared" si="5"/>
        <v>0.21713480326429402</v>
      </c>
      <c r="Z18" s="163">
        <f>SUM(Z6:Z17)</f>
        <v>7552.6875</v>
      </c>
      <c r="AA18" s="162">
        <v>1.094455735103721</v>
      </c>
      <c r="AB18" s="161">
        <f t="shared" si="6"/>
        <v>0.61340035166290141</v>
      </c>
      <c r="AC18" s="160">
        <f>SUM(AC6:AC17)</f>
        <v>17200.194087609714</v>
      </c>
    </row>
    <row r="19" spans="1:29" ht="15" x14ac:dyDescent="0.2">
      <c r="A19" s="405"/>
      <c r="B19" s="159" t="s">
        <v>9</v>
      </c>
      <c r="C19" s="158">
        <f t="shared" si="8"/>
        <v>0.63586447648530797</v>
      </c>
      <c r="D19" s="153">
        <f>SUM(D9:D14)</f>
        <v>5319.5897832499995</v>
      </c>
      <c r="E19" s="157">
        <v>0.7535076528958653</v>
      </c>
      <c r="F19" s="149">
        <f>SUM(F9:F14)</f>
        <v>4632.8211684999997</v>
      </c>
      <c r="G19" s="156">
        <v>0.67133953279210168</v>
      </c>
      <c r="H19" s="155">
        <f>SUM(H9:H14)</f>
        <v>686.76861475000089</v>
      </c>
      <c r="I19" s="153">
        <f>SUM(I9:I14)</f>
        <v>8365.9175499999983</v>
      </c>
      <c r="J19" s="157">
        <v>1.1850129717275935</v>
      </c>
      <c r="K19" s="149">
        <f>SUM(K9:K14)</f>
        <v>7155.2123749999992</v>
      </c>
      <c r="L19" s="156">
        <v>1.0368578363269849</v>
      </c>
      <c r="M19" s="155">
        <f t="shared" ref="M19:W19" si="10">SUM(M9:M14)</f>
        <v>1210.7051749999989</v>
      </c>
      <c r="N19" s="153">
        <f t="shared" si="10"/>
        <v>13593.163126334486</v>
      </c>
      <c r="O19" s="21">
        <f t="shared" si="10"/>
        <v>5568.6350000000011</v>
      </c>
      <c r="P19" s="154">
        <f t="shared" si="10"/>
        <v>8024.5281263344832</v>
      </c>
      <c r="Q19" s="153">
        <f t="shared" si="10"/>
        <v>1228.7113360839769</v>
      </c>
      <c r="R19" s="21">
        <f t="shared" si="10"/>
        <v>476.07749999999885</v>
      </c>
      <c r="S19" s="154">
        <f t="shared" si="10"/>
        <v>752.63383608397805</v>
      </c>
      <c r="T19" s="153">
        <f t="shared" si="10"/>
        <v>1561.1524999999999</v>
      </c>
      <c r="U19" s="21">
        <f t="shared" si="10"/>
        <v>1507.9749999999999</v>
      </c>
      <c r="V19" s="152">
        <f t="shared" si="10"/>
        <v>53.177500000000009</v>
      </c>
      <c r="W19" s="25">
        <f t="shared" si="10"/>
        <v>16383.026962418462</v>
      </c>
      <c r="X19" s="151">
        <v>2.3206180733431676</v>
      </c>
      <c r="Y19" s="150">
        <f t="shared" si="5"/>
        <v>0.32470127745335298</v>
      </c>
      <c r="Z19" s="149">
        <f>SUM(Z9:Z14)</f>
        <v>7552.6875</v>
      </c>
      <c r="AA19" s="148">
        <v>1.094455735103721</v>
      </c>
      <c r="AB19" s="147">
        <f t="shared" si="6"/>
        <v>0.61340035166290141</v>
      </c>
      <c r="AC19" s="146">
        <f>SUM(AC9:AC14)</f>
        <v>8830.3394624184621</v>
      </c>
    </row>
    <row r="20" spans="1:29" ht="15.75" thickBot="1" x14ac:dyDescent="0.25">
      <c r="A20" s="406"/>
      <c r="B20" s="261" t="s">
        <v>8</v>
      </c>
      <c r="C20" s="260">
        <f t="shared" si="8"/>
        <v>0.62329831760546706</v>
      </c>
      <c r="D20" s="255">
        <f>SUM(D6:D8,D15:D17)</f>
        <v>55.122290500000005</v>
      </c>
      <c r="E20" s="259">
        <v>7.8079456178523675E-3</v>
      </c>
      <c r="F20" s="249">
        <f>SUM(F6:F8,F15:F17)</f>
        <v>0</v>
      </c>
      <c r="G20" s="258">
        <v>0</v>
      </c>
      <c r="H20" s="257">
        <f>SUM(H6:H8,H15:H17)</f>
        <v>55.122290500000005</v>
      </c>
      <c r="I20" s="255">
        <f>SUM(I6:I8,I15:I17)</f>
        <v>88.436449999999994</v>
      </c>
      <c r="J20" s="259">
        <v>1.2526819658118523E-2</v>
      </c>
      <c r="K20" s="249">
        <f>SUM(K6:K8,K15:K17)</f>
        <v>0</v>
      </c>
      <c r="L20" s="258">
        <v>0</v>
      </c>
      <c r="M20" s="257">
        <f t="shared" ref="M20:W20" si="11">SUM(M6:M8,M15:M17)</f>
        <v>88.436449999999994</v>
      </c>
      <c r="N20" s="255">
        <f t="shared" si="11"/>
        <v>7312.1117534720443</v>
      </c>
      <c r="O20" s="254">
        <f t="shared" si="11"/>
        <v>0</v>
      </c>
      <c r="P20" s="256">
        <f t="shared" si="11"/>
        <v>7312.1117534720443</v>
      </c>
      <c r="Q20" s="255">
        <f t="shared" si="11"/>
        <v>1042.1428717192089</v>
      </c>
      <c r="R20" s="254">
        <f t="shared" si="11"/>
        <v>0</v>
      </c>
      <c r="S20" s="256">
        <f t="shared" si="11"/>
        <v>1042.1428717192089</v>
      </c>
      <c r="T20" s="255">
        <f t="shared" si="11"/>
        <v>15.600000000000001</v>
      </c>
      <c r="U20" s="254">
        <f t="shared" si="11"/>
        <v>0</v>
      </c>
      <c r="V20" s="253">
        <f t="shared" si="11"/>
        <v>15.600000000000001</v>
      </c>
      <c r="W20" s="252">
        <f t="shared" si="11"/>
        <v>8369.8546251912521</v>
      </c>
      <c r="X20" s="251">
        <v>1.1855706493695757</v>
      </c>
      <c r="Y20" s="250">
        <f t="shared" si="5"/>
        <v>6.5858121757688777E-3</v>
      </c>
      <c r="Z20" s="249">
        <f>SUM(Z6:Z8,Z15:Z17)</f>
        <v>0</v>
      </c>
      <c r="AA20" s="248">
        <v>0</v>
      </c>
      <c r="AB20" s="247">
        <f t="shared" si="6"/>
        <v>1</v>
      </c>
      <c r="AC20" s="246">
        <f>SUM(AC6:AC8,AC15:AC17)</f>
        <v>8369.8546251912521</v>
      </c>
    </row>
    <row r="21" spans="1:29" ht="15.75" thickTop="1" x14ac:dyDescent="0.2">
      <c r="A21" s="404" t="s">
        <v>51</v>
      </c>
      <c r="B21" s="245" t="s">
        <v>22</v>
      </c>
      <c r="C21" s="244">
        <f t="shared" si="8"/>
        <v>1</v>
      </c>
      <c r="D21" s="239">
        <v>0</v>
      </c>
      <c r="E21" s="243">
        <v>0</v>
      </c>
      <c r="F21" s="235">
        <v>0</v>
      </c>
      <c r="G21" s="242">
        <v>0</v>
      </c>
      <c r="H21" s="241">
        <f t="shared" ref="H21:H32" si="12">D21-F21</f>
        <v>0</v>
      </c>
      <c r="I21" s="239">
        <v>0</v>
      </c>
      <c r="J21" s="243">
        <v>0</v>
      </c>
      <c r="K21" s="235">
        <v>0</v>
      </c>
      <c r="L21" s="242">
        <v>0</v>
      </c>
      <c r="M21" s="241">
        <f t="shared" ref="M21:M32" si="13">I21-K21</f>
        <v>0</v>
      </c>
      <c r="N21" s="239">
        <v>0</v>
      </c>
      <c r="O21" s="88">
        <v>0</v>
      </c>
      <c r="P21" s="240">
        <f t="shared" ref="P21:P32" si="14">N21-O21</f>
        <v>0</v>
      </c>
      <c r="Q21" s="239">
        <v>0</v>
      </c>
      <c r="R21" s="88">
        <v>0</v>
      </c>
      <c r="S21" s="240">
        <f t="shared" ref="S21:S32" si="15">Q21-R21</f>
        <v>0</v>
      </c>
      <c r="T21" s="239">
        <v>0</v>
      </c>
      <c r="U21" s="88">
        <v>0</v>
      </c>
      <c r="V21" s="238">
        <f t="shared" ref="V21:V32" si="16">T21-U21</f>
        <v>0</v>
      </c>
      <c r="W21" s="92">
        <v>0</v>
      </c>
      <c r="X21" s="237">
        <v>0</v>
      </c>
      <c r="Y21" s="236">
        <f t="shared" si="5"/>
        <v>1</v>
      </c>
      <c r="Z21" s="235">
        <v>0</v>
      </c>
      <c r="AA21" s="234">
        <v>0</v>
      </c>
      <c r="AB21" s="233">
        <f t="shared" si="6"/>
        <v>1</v>
      </c>
      <c r="AC21" s="232">
        <f t="shared" ref="AC21:AC32" si="17">W21-Z21</f>
        <v>0</v>
      </c>
    </row>
    <row r="22" spans="1:29" ht="15" x14ac:dyDescent="0.2">
      <c r="A22" s="405"/>
      <c r="B22" s="217" t="s">
        <v>21</v>
      </c>
      <c r="C22" s="215">
        <f t="shared" si="8"/>
        <v>1</v>
      </c>
      <c r="D22" s="210">
        <v>0</v>
      </c>
      <c r="E22" s="214">
        <v>0</v>
      </c>
      <c r="F22" s="206">
        <v>0</v>
      </c>
      <c r="G22" s="213">
        <v>0</v>
      </c>
      <c r="H22" s="212">
        <f t="shared" si="12"/>
        <v>0</v>
      </c>
      <c r="I22" s="210">
        <v>0</v>
      </c>
      <c r="J22" s="214">
        <v>0</v>
      </c>
      <c r="K22" s="206">
        <v>0</v>
      </c>
      <c r="L22" s="213">
        <v>0</v>
      </c>
      <c r="M22" s="212">
        <f t="shared" si="13"/>
        <v>0</v>
      </c>
      <c r="N22" s="210">
        <v>0</v>
      </c>
      <c r="O22" s="66">
        <v>0</v>
      </c>
      <c r="P22" s="211">
        <f t="shared" si="14"/>
        <v>0</v>
      </c>
      <c r="Q22" s="210">
        <v>0</v>
      </c>
      <c r="R22" s="66">
        <v>0</v>
      </c>
      <c r="S22" s="211">
        <f t="shared" si="15"/>
        <v>0</v>
      </c>
      <c r="T22" s="210">
        <v>0</v>
      </c>
      <c r="U22" s="66">
        <v>0</v>
      </c>
      <c r="V22" s="209">
        <f t="shared" si="16"/>
        <v>0</v>
      </c>
      <c r="W22" s="70">
        <v>0</v>
      </c>
      <c r="X22" s="208">
        <v>0</v>
      </c>
      <c r="Y22" s="207">
        <f t="shared" si="5"/>
        <v>1</v>
      </c>
      <c r="Z22" s="206">
        <v>0</v>
      </c>
      <c r="AA22" s="205">
        <v>0</v>
      </c>
      <c r="AB22" s="204">
        <f t="shared" si="6"/>
        <v>1</v>
      </c>
      <c r="AC22" s="203">
        <f t="shared" si="17"/>
        <v>0</v>
      </c>
    </row>
    <row r="23" spans="1:29" ht="15" x14ac:dyDescent="0.2">
      <c r="A23" s="405"/>
      <c r="B23" s="231" t="s">
        <v>20</v>
      </c>
      <c r="C23" s="230">
        <f t="shared" si="8"/>
        <v>0.64011047659572251</v>
      </c>
      <c r="D23" s="225">
        <v>2.0559334999999996</v>
      </c>
      <c r="E23" s="229">
        <v>2.9121824975543925E-4</v>
      </c>
      <c r="F23" s="221">
        <v>0</v>
      </c>
      <c r="G23" s="228">
        <v>0</v>
      </c>
      <c r="H23" s="227">
        <f t="shared" si="12"/>
        <v>2.0559334999999996</v>
      </c>
      <c r="I23" s="225">
        <v>3.2118416666666665</v>
      </c>
      <c r="J23" s="229">
        <v>4.5494998192220697E-4</v>
      </c>
      <c r="K23" s="221">
        <v>0</v>
      </c>
      <c r="L23" s="228">
        <v>0</v>
      </c>
      <c r="M23" s="227">
        <f t="shared" si="13"/>
        <v>3.2118416666666665</v>
      </c>
      <c r="N23" s="225">
        <v>2298.7449529128353</v>
      </c>
      <c r="O23" s="77">
        <v>0</v>
      </c>
      <c r="P23" s="226">
        <f t="shared" si="14"/>
        <v>2298.7449529128353</v>
      </c>
      <c r="Q23" s="225">
        <v>385.81004708716432</v>
      </c>
      <c r="R23" s="77">
        <v>0</v>
      </c>
      <c r="S23" s="226">
        <f t="shared" si="15"/>
        <v>385.81004708716432</v>
      </c>
      <c r="T23" s="225">
        <v>0.68499999999999994</v>
      </c>
      <c r="U23" s="77">
        <v>0</v>
      </c>
      <c r="V23" s="224">
        <f t="shared" si="16"/>
        <v>0.68499999999999994</v>
      </c>
      <c r="W23" s="81">
        <v>2685.2399999999993</v>
      </c>
      <c r="X23" s="223">
        <v>0.38035806750232709</v>
      </c>
      <c r="Y23" s="222">
        <f t="shared" si="5"/>
        <v>7.6564236343864981E-4</v>
      </c>
      <c r="Z23" s="221">
        <v>0</v>
      </c>
      <c r="AA23" s="220">
        <v>0</v>
      </c>
      <c r="AB23" s="219">
        <f t="shared" si="6"/>
        <v>1</v>
      </c>
      <c r="AC23" s="218">
        <f t="shared" si="17"/>
        <v>2685.2399999999993</v>
      </c>
    </row>
    <row r="24" spans="1:29" ht="15" x14ac:dyDescent="0.2">
      <c r="A24" s="405"/>
      <c r="B24" s="201" t="s">
        <v>19</v>
      </c>
      <c r="C24" s="200">
        <f t="shared" si="8"/>
        <v>0.62993342844063804</v>
      </c>
      <c r="D24" s="195">
        <v>172.32238916666665</v>
      </c>
      <c r="E24" s="199">
        <v>2.4409069927014825E-2</v>
      </c>
      <c r="F24" s="191">
        <v>92.682607333333351</v>
      </c>
      <c r="G24" s="198">
        <v>1.3430584959371465E-2</v>
      </c>
      <c r="H24" s="197">
        <f t="shared" si="12"/>
        <v>79.639781833333302</v>
      </c>
      <c r="I24" s="195">
        <v>273.55650833333334</v>
      </c>
      <c r="J24" s="199">
        <v>3.8748649976296692E-2</v>
      </c>
      <c r="K24" s="191">
        <v>141.19280833333335</v>
      </c>
      <c r="L24" s="198">
        <v>2.0460171142499557E-2</v>
      </c>
      <c r="M24" s="197">
        <f t="shared" si="13"/>
        <v>132.36369999999999</v>
      </c>
      <c r="N24" s="195">
        <v>2385.682292286494</v>
      </c>
      <c r="O24" s="54">
        <v>113.95312500000004</v>
      </c>
      <c r="P24" s="196">
        <f t="shared" si="14"/>
        <v>2271.729167286494</v>
      </c>
      <c r="Q24" s="195">
        <v>218.11187438017279</v>
      </c>
      <c r="R24" s="54">
        <v>0.4368749999999863</v>
      </c>
      <c r="S24" s="196">
        <f t="shared" si="15"/>
        <v>217.67499938017281</v>
      </c>
      <c r="T24" s="195">
        <v>49.902500000000011</v>
      </c>
      <c r="U24" s="54">
        <v>34.509166666666665</v>
      </c>
      <c r="V24" s="194">
        <f t="shared" si="16"/>
        <v>15.393333333333345</v>
      </c>
      <c r="W24" s="58">
        <v>2653.6966666666667</v>
      </c>
      <c r="X24" s="193">
        <v>0.37589002691405632</v>
      </c>
      <c r="Y24" s="192">
        <f t="shared" si="5"/>
        <v>6.493673196760745E-2</v>
      </c>
      <c r="Z24" s="191">
        <v>148.8991666666667</v>
      </c>
      <c r="AA24" s="190">
        <v>2.1576895232392201E-2</v>
      </c>
      <c r="AB24" s="189">
        <f t="shared" si="6"/>
        <v>0.62245215610116467</v>
      </c>
      <c r="AC24" s="188">
        <f t="shared" si="17"/>
        <v>2504.7975000000001</v>
      </c>
    </row>
    <row r="25" spans="1:29" ht="15" x14ac:dyDescent="0.2">
      <c r="A25" s="405"/>
      <c r="B25" s="217" t="s">
        <v>18</v>
      </c>
      <c r="C25" s="215">
        <f t="shared" si="8"/>
        <v>0.63995633381825223</v>
      </c>
      <c r="D25" s="210">
        <v>422.67264774999995</v>
      </c>
      <c r="E25" s="214">
        <v>5.9870608021734315E-2</v>
      </c>
      <c r="F25" s="206">
        <v>357.76267766666666</v>
      </c>
      <c r="G25" s="213">
        <v>5.1843190172815599E-2</v>
      </c>
      <c r="H25" s="212">
        <f t="shared" si="12"/>
        <v>64.909970083333292</v>
      </c>
      <c r="I25" s="210">
        <v>660.47107500000004</v>
      </c>
      <c r="J25" s="214">
        <v>9.3554208088731217E-2</v>
      </c>
      <c r="K25" s="206">
        <v>548.93789166666659</v>
      </c>
      <c r="L25" s="213">
        <v>7.9546283855955691E-2</v>
      </c>
      <c r="M25" s="212">
        <f t="shared" si="13"/>
        <v>111.53318333333345</v>
      </c>
      <c r="N25" s="210">
        <v>2224.3075416722654</v>
      </c>
      <c r="O25" s="66">
        <v>476.04500000000002</v>
      </c>
      <c r="P25" s="211">
        <f t="shared" si="14"/>
        <v>1748.2625416722653</v>
      </c>
      <c r="Q25" s="210">
        <v>141.74495832773408</v>
      </c>
      <c r="R25" s="66">
        <v>1.7366666666666666</v>
      </c>
      <c r="S25" s="211">
        <f t="shared" si="15"/>
        <v>140.0082916610674</v>
      </c>
      <c r="T25" s="210">
        <v>109.00833333333333</v>
      </c>
      <c r="U25" s="66">
        <v>103.16833333333334</v>
      </c>
      <c r="V25" s="209">
        <f t="shared" si="16"/>
        <v>5.8399999999999892</v>
      </c>
      <c r="W25" s="70">
        <v>2475.0608333333325</v>
      </c>
      <c r="X25" s="208">
        <v>0.35058667214750483</v>
      </c>
      <c r="Y25" s="207">
        <f t="shared" si="5"/>
        <v>0.1707726299319916</v>
      </c>
      <c r="Z25" s="206">
        <v>580.95000000000005</v>
      </c>
      <c r="AA25" s="205">
        <v>8.4185140628220981E-2</v>
      </c>
      <c r="AB25" s="204">
        <f t="shared" si="6"/>
        <v>0.61582352640789506</v>
      </c>
      <c r="AC25" s="203">
        <f t="shared" si="17"/>
        <v>1894.1108333333325</v>
      </c>
    </row>
    <row r="26" spans="1:29" ht="15" x14ac:dyDescent="0.2">
      <c r="A26" s="405"/>
      <c r="B26" s="217" t="s">
        <v>17</v>
      </c>
      <c r="C26" s="215">
        <f t="shared" si="8"/>
        <v>0.63794733295530703</v>
      </c>
      <c r="D26" s="210">
        <v>867.54380191666678</v>
      </c>
      <c r="E26" s="214">
        <v>0.12288558340060669</v>
      </c>
      <c r="F26" s="206">
        <v>789.91041133333363</v>
      </c>
      <c r="G26" s="213">
        <v>0.11446547734192712</v>
      </c>
      <c r="H26" s="212">
        <f t="shared" si="12"/>
        <v>77.633390583333153</v>
      </c>
      <c r="I26" s="210">
        <v>1359.8987833333331</v>
      </c>
      <c r="J26" s="214">
        <v>0.19262653365339133</v>
      </c>
      <c r="K26" s="206">
        <v>1217.2185749999999</v>
      </c>
      <c r="L26" s="213">
        <v>0.17638646512033346</v>
      </c>
      <c r="M26" s="212">
        <f t="shared" si="13"/>
        <v>142.68020833333321</v>
      </c>
      <c r="N26" s="210">
        <v>2071.9033751391926</v>
      </c>
      <c r="O26" s="66">
        <v>973.38250000000005</v>
      </c>
      <c r="P26" s="211">
        <f t="shared" si="14"/>
        <v>1098.5208751391924</v>
      </c>
      <c r="Q26" s="210">
        <v>201.47829152747423</v>
      </c>
      <c r="R26" s="66">
        <v>69.630833333333285</v>
      </c>
      <c r="S26" s="211">
        <f t="shared" si="15"/>
        <v>131.84745819414093</v>
      </c>
      <c r="T26" s="210">
        <v>245.93416666666667</v>
      </c>
      <c r="U26" s="66">
        <v>244.69666666666669</v>
      </c>
      <c r="V26" s="209">
        <f t="shared" si="16"/>
        <v>1.2374999999999829</v>
      </c>
      <c r="W26" s="70">
        <v>2519.3158333333331</v>
      </c>
      <c r="X26" s="208">
        <v>0.35685529107069819</v>
      </c>
      <c r="Y26" s="207">
        <f t="shared" si="5"/>
        <v>0.34435690453658224</v>
      </c>
      <c r="Z26" s="206">
        <v>1287.71</v>
      </c>
      <c r="AA26" s="205">
        <v>0.18660133821906608</v>
      </c>
      <c r="AB26" s="204">
        <f t="shared" si="6"/>
        <v>0.61342259618495909</v>
      </c>
      <c r="AC26" s="203">
        <f t="shared" si="17"/>
        <v>1231.6058333333331</v>
      </c>
    </row>
    <row r="27" spans="1:29" ht="15" x14ac:dyDescent="0.2">
      <c r="A27" s="405"/>
      <c r="B27" s="217" t="s">
        <v>16</v>
      </c>
      <c r="C27" s="215">
        <f t="shared" si="8"/>
        <v>0.63385873363309786</v>
      </c>
      <c r="D27" s="210">
        <v>1895.6456125833336</v>
      </c>
      <c r="E27" s="214">
        <v>0.26851383931099715</v>
      </c>
      <c r="F27" s="206">
        <v>1687.360638833333</v>
      </c>
      <c r="G27" s="213">
        <v>0.24451448949257065</v>
      </c>
      <c r="H27" s="212">
        <f t="shared" si="12"/>
        <v>208.28497375000052</v>
      </c>
      <c r="I27" s="210">
        <v>2990.6436749999993</v>
      </c>
      <c r="J27" s="214">
        <v>0.42361779535946792</v>
      </c>
      <c r="K27" s="206">
        <v>2603.6756166666678</v>
      </c>
      <c r="L27" s="213">
        <v>0.37729718209717428</v>
      </c>
      <c r="M27" s="212">
        <f t="shared" si="13"/>
        <v>386.96805833333156</v>
      </c>
      <c r="N27" s="210">
        <v>2216.8816666666662</v>
      </c>
      <c r="O27" s="66">
        <v>2015.3066666666664</v>
      </c>
      <c r="P27" s="211">
        <f t="shared" si="14"/>
        <v>201.57499999999982</v>
      </c>
      <c r="Q27" s="210">
        <v>304.89583333333331</v>
      </c>
      <c r="R27" s="66">
        <v>152.5483333333334</v>
      </c>
      <c r="S27" s="211">
        <f t="shared" si="15"/>
        <v>152.34749999999991</v>
      </c>
      <c r="T27" s="210">
        <v>559.97750000000008</v>
      </c>
      <c r="U27" s="66">
        <v>577.34833333333347</v>
      </c>
      <c r="V27" s="209">
        <f t="shared" si="16"/>
        <v>-17.370833333333394</v>
      </c>
      <c r="W27" s="70">
        <v>3081.7549999999997</v>
      </c>
      <c r="X27" s="208">
        <v>0.43652350490668773</v>
      </c>
      <c r="Y27" s="207">
        <f t="shared" si="5"/>
        <v>0.61511885681481293</v>
      </c>
      <c r="Z27" s="206">
        <v>2745.2033333333329</v>
      </c>
      <c r="AA27" s="205">
        <v>0.39780588461955008</v>
      </c>
      <c r="AB27" s="204">
        <f t="shared" si="6"/>
        <v>0.61465779905799323</v>
      </c>
      <c r="AC27" s="203">
        <f t="shared" si="17"/>
        <v>336.55166666666673</v>
      </c>
    </row>
    <row r="28" spans="1:29" ht="15" x14ac:dyDescent="0.2">
      <c r="A28" s="405"/>
      <c r="B28" s="217" t="s">
        <v>15</v>
      </c>
      <c r="C28" s="215">
        <f t="shared" si="8"/>
        <v>0.63578483124721441</v>
      </c>
      <c r="D28" s="210">
        <v>1296.2512534999998</v>
      </c>
      <c r="E28" s="214">
        <v>0.18361100749978743</v>
      </c>
      <c r="F28" s="206">
        <v>1359.7931599999999</v>
      </c>
      <c r="G28" s="213">
        <v>0.19704686874927788</v>
      </c>
      <c r="H28" s="212">
        <f t="shared" si="12"/>
        <v>-63.541906500000096</v>
      </c>
      <c r="I28" s="210">
        <v>2038.8206666666665</v>
      </c>
      <c r="J28" s="214">
        <v>0.28879425628887534</v>
      </c>
      <c r="K28" s="206">
        <v>2108.8292083333331</v>
      </c>
      <c r="L28" s="213">
        <v>0.30558926493578026</v>
      </c>
      <c r="M28" s="212">
        <f t="shared" si="13"/>
        <v>-70.008541666666588</v>
      </c>
      <c r="N28" s="210">
        <v>2300.4741249322492</v>
      </c>
      <c r="O28" s="66">
        <v>1533.380917692547</v>
      </c>
      <c r="P28" s="211">
        <f t="shared" si="14"/>
        <v>767.09320723970222</v>
      </c>
      <c r="Q28" s="210">
        <v>332.19670840108341</v>
      </c>
      <c r="R28" s="66">
        <v>255.03158230745308</v>
      </c>
      <c r="S28" s="211">
        <f t="shared" si="15"/>
        <v>77.165126093630334</v>
      </c>
      <c r="T28" s="210">
        <v>357.16249999999997</v>
      </c>
      <c r="U28" s="66">
        <v>435.51583333333332</v>
      </c>
      <c r="V28" s="209">
        <f t="shared" si="16"/>
        <v>-78.353333333333353</v>
      </c>
      <c r="W28" s="70">
        <v>2989.8333333333326</v>
      </c>
      <c r="X28" s="208">
        <v>0.42350301232690846</v>
      </c>
      <c r="Y28" s="207">
        <f t="shared" si="5"/>
        <v>0.43355301415909475</v>
      </c>
      <c r="Z28" s="206">
        <v>2223.9283333333333</v>
      </c>
      <c r="AA28" s="205">
        <v>0.32226821497332259</v>
      </c>
      <c r="AB28" s="204">
        <f t="shared" si="6"/>
        <v>0.61143749086638732</v>
      </c>
      <c r="AC28" s="203">
        <f t="shared" si="17"/>
        <v>765.90499999999929</v>
      </c>
    </row>
    <row r="29" spans="1:29" ht="15" x14ac:dyDescent="0.2">
      <c r="A29" s="405"/>
      <c r="B29" s="216" t="s">
        <v>14</v>
      </c>
      <c r="C29" s="215">
        <f t="shared" si="8"/>
        <v>0.63857742604570567</v>
      </c>
      <c r="D29" s="210">
        <v>586.06674133333343</v>
      </c>
      <c r="E29" s="214">
        <v>8.3015005422581584E-2</v>
      </c>
      <c r="F29" s="206">
        <v>507.18597833333342</v>
      </c>
      <c r="G29" s="213">
        <v>7.3496037370950187E-2</v>
      </c>
      <c r="H29" s="212">
        <f t="shared" si="12"/>
        <v>78.880763000000002</v>
      </c>
      <c r="I29" s="210">
        <v>917.76927500000011</v>
      </c>
      <c r="J29" s="214">
        <v>0.12999990609852821</v>
      </c>
      <c r="K29" s="206">
        <v>784.17255000000011</v>
      </c>
      <c r="L29" s="213">
        <v>0.11363400705489397</v>
      </c>
      <c r="M29" s="212">
        <f t="shared" si="13"/>
        <v>133.59672499999999</v>
      </c>
      <c r="N29" s="210">
        <v>1966.1046502605811</v>
      </c>
      <c r="O29" s="66">
        <v>594.67000000000019</v>
      </c>
      <c r="P29" s="211">
        <f t="shared" si="14"/>
        <v>1371.4346502605808</v>
      </c>
      <c r="Q29" s="210">
        <v>348.68284973941883</v>
      </c>
      <c r="R29" s="66">
        <v>68.933333333333294</v>
      </c>
      <c r="S29" s="211">
        <f t="shared" si="15"/>
        <v>279.74951640608555</v>
      </c>
      <c r="T29" s="210">
        <v>167.56333333333333</v>
      </c>
      <c r="U29" s="66">
        <v>163.51999999999995</v>
      </c>
      <c r="V29" s="209">
        <f t="shared" si="16"/>
        <v>4.0433333333333792</v>
      </c>
      <c r="W29" s="70">
        <v>2482.3508333333334</v>
      </c>
      <c r="X29" s="208">
        <v>0.35161928387386532</v>
      </c>
      <c r="Y29" s="207">
        <f t="shared" si="5"/>
        <v>0.23609343750430123</v>
      </c>
      <c r="Z29" s="206">
        <v>827.12333333333345</v>
      </c>
      <c r="AA29" s="205">
        <v>0.11985798112324567</v>
      </c>
      <c r="AB29" s="204">
        <f t="shared" si="6"/>
        <v>0.61319268589529174</v>
      </c>
      <c r="AC29" s="203">
        <f t="shared" si="17"/>
        <v>1655.2275</v>
      </c>
    </row>
    <row r="30" spans="1:29" ht="15" x14ac:dyDescent="0.2">
      <c r="A30" s="405"/>
      <c r="B30" s="202" t="s">
        <v>13</v>
      </c>
      <c r="C30" s="158">
        <f t="shared" si="8"/>
        <v>0.62622968208878504</v>
      </c>
      <c r="D30" s="153">
        <v>95.733364916666673</v>
      </c>
      <c r="E30" s="157">
        <v>1.3560410866514138E-2</v>
      </c>
      <c r="F30" s="149">
        <v>0</v>
      </c>
      <c r="G30" s="156">
        <v>0</v>
      </c>
      <c r="H30" s="155">
        <f t="shared" si="12"/>
        <v>95.733364916666673</v>
      </c>
      <c r="I30" s="153">
        <v>152.87260833333332</v>
      </c>
      <c r="J30" s="157">
        <v>2.1654053224183619E-2</v>
      </c>
      <c r="K30" s="149">
        <v>0</v>
      </c>
      <c r="L30" s="156">
        <v>0</v>
      </c>
      <c r="M30" s="155">
        <f t="shared" si="13"/>
        <v>152.87260833333332</v>
      </c>
      <c r="N30" s="153">
        <v>2330.505728774519</v>
      </c>
      <c r="O30" s="21">
        <v>0</v>
      </c>
      <c r="P30" s="154">
        <f t="shared" si="14"/>
        <v>2330.505728774519</v>
      </c>
      <c r="Q30" s="153">
        <v>368.5792712254817</v>
      </c>
      <c r="R30" s="21">
        <v>0</v>
      </c>
      <c r="S30" s="154">
        <f t="shared" si="15"/>
        <v>368.5792712254817</v>
      </c>
      <c r="T30" s="153">
        <v>25.906666666666666</v>
      </c>
      <c r="U30" s="21">
        <v>0</v>
      </c>
      <c r="V30" s="152">
        <f t="shared" si="16"/>
        <v>25.906666666666666</v>
      </c>
      <c r="W30" s="25">
        <v>2724.9916666666672</v>
      </c>
      <c r="X30" s="151">
        <v>0.3859887996206221</v>
      </c>
      <c r="Y30" s="150">
        <f t="shared" si="5"/>
        <v>3.5131617497301211E-2</v>
      </c>
      <c r="Z30" s="149">
        <v>0</v>
      </c>
      <c r="AA30" s="148">
        <v>0</v>
      </c>
      <c r="AB30" s="147">
        <f t="shared" si="6"/>
        <v>1</v>
      </c>
      <c r="AC30" s="146">
        <f t="shared" si="17"/>
        <v>2724.9916666666672</v>
      </c>
    </row>
    <row r="31" spans="1:29" ht="15" x14ac:dyDescent="0.2">
      <c r="A31" s="405"/>
      <c r="B31" s="201" t="s">
        <v>12</v>
      </c>
      <c r="C31" s="200">
        <f t="shared" si="8"/>
        <v>1</v>
      </c>
      <c r="D31" s="195">
        <v>0</v>
      </c>
      <c r="E31" s="199">
        <v>0</v>
      </c>
      <c r="F31" s="191">
        <v>0</v>
      </c>
      <c r="G31" s="198">
        <v>0</v>
      </c>
      <c r="H31" s="197">
        <f t="shared" si="12"/>
        <v>0</v>
      </c>
      <c r="I31" s="195">
        <v>0</v>
      </c>
      <c r="J31" s="199">
        <v>0</v>
      </c>
      <c r="K31" s="191">
        <v>0</v>
      </c>
      <c r="L31" s="198">
        <v>0</v>
      </c>
      <c r="M31" s="197">
        <f t="shared" si="13"/>
        <v>0</v>
      </c>
      <c r="N31" s="195">
        <v>2405.9784763404114</v>
      </c>
      <c r="O31" s="54">
        <v>0</v>
      </c>
      <c r="P31" s="196">
        <f t="shared" si="14"/>
        <v>2405.9784763404114</v>
      </c>
      <c r="Q31" s="195">
        <v>467.85810718592364</v>
      </c>
      <c r="R31" s="54">
        <v>0</v>
      </c>
      <c r="S31" s="196">
        <f t="shared" si="15"/>
        <v>467.85810718592364</v>
      </c>
      <c r="T31" s="195">
        <v>0</v>
      </c>
      <c r="U31" s="54">
        <v>0</v>
      </c>
      <c r="V31" s="194">
        <f t="shared" si="16"/>
        <v>0</v>
      </c>
      <c r="W31" s="58">
        <v>2873.8365835263348</v>
      </c>
      <c r="X31" s="193">
        <v>0.40707233961491973</v>
      </c>
      <c r="Y31" s="192">
        <f t="shared" si="5"/>
        <v>0</v>
      </c>
      <c r="Z31" s="191">
        <v>0</v>
      </c>
      <c r="AA31" s="190">
        <v>0</v>
      </c>
      <c r="AB31" s="189">
        <f t="shared" si="6"/>
        <v>1</v>
      </c>
      <c r="AC31" s="188">
        <f t="shared" si="17"/>
        <v>2873.8365835263348</v>
      </c>
    </row>
    <row r="32" spans="1:29" ht="15.75" thickBot="1" x14ac:dyDescent="0.25">
      <c r="A32" s="405"/>
      <c r="B32" s="187" t="s">
        <v>11</v>
      </c>
      <c r="C32" s="186">
        <f t="shared" si="8"/>
        <v>1</v>
      </c>
      <c r="D32" s="181">
        <v>0</v>
      </c>
      <c r="E32" s="185">
        <v>0</v>
      </c>
      <c r="F32" s="177">
        <v>0</v>
      </c>
      <c r="G32" s="184">
        <v>0</v>
      </c>
      <c r="H32" s="183">
        <f t="shared" si="12"/>
        <v>0</v>
      </c>
      <c r="I32" s="181">
        <v>0</v>
      </c>
      <c r="J32" s="185">
        <v>0</v>
      </c>
      <c r="K32" s="177">
        <v>0</v>
      </c>
      <c r="L32" s="184">
        <v>0</v>
      </c>
      <c r="M32" s="183">
        <f t="shared" si="13"/>
        <v>0</v>
      </c>
      <c r="N32" s="181">
        <v>0</v>
      </c>
      <c r="O32" s="43">
        <v>0</v>
      </c>
      <c r="P32" s="182">
        <f t="shared" si="14"/>
        <v>0</v>
      </c>
      <c r="Q32" s="181">
        <v>0</v>
      </c>
      <c r="R32" s="43">
        <v>0</v>
      </c>
      <c r="S32" s="182">
        <f t="shared" si="15"/>
        <v>0</v>
      </c>
      <c r="T32" s="181">
        <v>0</v>
      </c>
      <c r="U32" s="43">
        <v>0</v>
      </c>
      <c r="V32" s="180">
        <f t="shared" si="16"/>
        <v>0</v>
      </c>
      <c r="W32" s="47">
        <v>0</v>
      </c>
      <c r="X32" s="179">
        <v>0</v>
      </c>
      <c r="Y32" s="178">
        <f t="shared" si="5"/>
        <v>1</v>
      </c>
      <c r="Z32" s="177">
        <v>0</v>
      </c>
      <c r="AA32" s="176">
        <v>0</v>
      </c>
      <c r="AB32" s="175">
        <f t="shared" si="6"/>
        <v>1</v>
      </c>
      <c r="AC32" s="174">
        <f t="shared" si="17"/>
        <v>0</v>
      </c>
    </row>
    <row r="33" spans="1:29" ht="15" x14ac:dyDescent="0.2">
      <c r="A33" s="405"/>
      <c r="B33" s="173" t="s">
        <v>10</v>
      </c>
      <c r="C33" s="172">
        <f t="shared" si="8"/>
        <v>0.63571946571854199</v>
      </c>
      <c r="D33" s="167">
        <f>SUM(D21:D32)</f>
        <v>5338.2917446666661</v>
      </c>
      <c r="E33" s="171">
        <v>0.75615674269899147</v>
      </c>
      <c r="F33" s="163">
        <f>SUM(F21:F32)</f>
        <v>4794.6954734999999</v>
      </c>
      <c r="G33" s="170">
        <v>0.69479664808691288</v>
      </c>
      <c r="H33" s="169">
        <f>SUM(H21:H32)</f>
        <v>543.59627116666684</v>
      </c>
      <c r="I33" s="167">
        <f>SUM(I21:I32)</f>
        <v>8397.2444333333315</v>
      </c>
      <c r="J33" s="171">
        <v>1.1894503526713964</v>
      </c>
      <c r="K33" s="163">
        <f>SUM(K21:K32)</f>
        <v>7404.0266500000007</v>
      </c>
      <c r="L33" s="170">
        <v>1.0729133742066372</v>
      </c>
      <c r="M33" s="169">
        <f t="shared" ref="M33:W33" si="18">SUM(M21:M32)</f>
        <v>993.21778333333157</v>
      </c>
      <c r="N33" s="167">
        <f t="shared" si="18"/>
        <v>20200.582808985215</v>
      </c>
      <c r="O33" s="32">
        <f t="shared" si="18"/>
        <v>5706.7382093592132</v>
      </c>
      <c r="P33" s="168">
        <f t="shared" si="18"/>
        <v>14493.844599626</v>
      </c>
      <c r="Q33" s="167">
        <f t="shared" si="18"/>
        <v>2769.3579412077861</v>
      </c>
      <c r="R33" s="32">
        <f t="shared" si="18"/>
        <v>548.31762397411967</v>
      </c>
      <c r="S33" s="168">
        <f t="shared" si="18"/>
        <v>2221.0403172336664</v>
      </c>
      <c r="T33" s="167">
        <f t="shared" si="18"/>
        <v>1516.14</v>
      </c>
      <c r="U33" s="32">
        <f t="shared" si="18"/>
        <v>1558.7583333333334</v>
      </c>
      <c r="V33" s="166">
        <f t="shared" si="18"/>
        <v>-42.618333333333382</v>
      </c>
      <c r="W33" s="36">
        <f t="shared" si="18"/>
        <v>24486.080750193003</v>
      </c>
      <c r="X33" s="165">
        <v>3.4683969979775902</v>
      </c>
      <c r="Y33" s="164">
        <f t="shared" si="5"/>
        <v>0.21801331944985067</v>
      </c>
      <c r="Z33" s="163">
        <f>SUM(Z21:Z32)</f>
        <v>7813.814166666667</v>
      </c>
      <c r="AA33" s="162">
        <v>1.1322954547957975</v>
      </c>
      <c r="AB33" s="161">
        <f t="shared" si="6"/>
        <v>0.61361780191214765</v>
      </c>
      <c r="AC33" s="160">
        <f>SUM(AC21:AC32)</f>
        <v>16672.266583526332</v>
      </c>
    </row>
    <row r="34" spans="1:29" ht="15" x14ac:dyDescent="0.2">
      <c r="A34" s="405"/>
      <c r="B34" s="159" t="s">
        <v>9</v>
      </c>
      <c r="C34" s="158">
        <f t="shared" si="8"/>
        <v>0.63589378884140457</v>
      </c>
      <c r="D34" s="153">
        <f>SUM(D24:D29)</f>
        <v>5240.5024462499996</v>
      </c>
      <c r="E34" s="157">
        <v>0.74230511358272189</v>
      </c>
      <c r="F34" s="149">
        <f>SUM(F24:F29)</f>
        <v>4794.6954734999999</v>
      </c>
      <c r="G34" s="156">
        <v>0.69479664808691288</v>
      </c>
      <c r="H34" s="155">
        <f>SUM(H24:H29)</f>
        <v>445.80697275000017</v>
      </c>
      <c r="I34" s="153">
        <f>SUM(I24:I29)</f>
        <v>8241.159983333333</v>
      </c>
      <c r="J34" s="157">
        <v>1.1673413494652909</v>
      </c>
      <c r="K34" s="149">
        <f>SUM(K24:K29)</f>
        <v>7404.0266500000007</v>
      </c>
      <c r="L34" s="156">
        <v>1.0729133742066372</v>
      </c>
      <c r="M34" s="155">
        <f t="shared" ref="M34:W34" si="19">SUM(M24:M29)</f>
        <v>837.13333333333162</v>
      </c>
      <c r="N34" s="153">
        <f t="shared" si="19"/>
        <v>13165.353650957448</v>
      </c>
      <c r="O34" s="21">
        <f t="shared" si="19"/>
        <v>5706.7382093592132</v>
      </c>
      <c r="P34" s="154">
        <f t="shared" si="19"/>
        <v>7458.6154415982346</v>
      </c>
      <c r="Q34" s="153">
        <f t="shared" si="19"/>
        <v>1547.1105157092165</v>
      </c>
      <c r="R34" s="21">
        <f t="shared" si="19"/>
        <v>548.31762397411967</v>
      </c>
      <c r="S34" s="154">
        <f t="shared" si="19"/>
        <v>998.79289173509687</v>
      </c>
      <c r="T34" s="153">
        <f t="shared" si="19"/>
        <v>1489.5483333333334</v>
      </c>
      <c r="U34" s="21">
        <f t="shared" si="19"/>
        <v>1558.7583333333334</v>
      </c>
      <c r="V34" s="152">
        <f t="shared" si="19"/>
        <v>-69.210000000000051</v>
      </c>
      <c r="W34" s="25">
        <f t="shared" si="19"/>
        <v>16202.012499999999</v>
      </c>
      <c r="X34" s="151">
        <v>2.2949777912397211</v>
      </c>
      <c r="Y34" s="150">
        <f t="shared" si="5"/>
        <v>0.32344762394486487</v>
      </c>
      <c r="Z34" s="149">
        <f>SUM(Z24:Z29)</f>
        <v>7813.814166666667</v>
      </c>
      <c r="AA34" s="148">
        <v>1.1322954547957975</v>
      </c>
      <c r="AB34" s="147">
        <f t="shared" si="6"/>
        <v>0.61361780191214765</v>
      </c>
      <c r="AC34" s="146">
        <f>SUM(AC24:AC29)</f>
        <v>8388.1983333333301</v>
      </c>
    </row>
    <row r="35" spans="1:29" ht="15.75" thickBot="1" x14ac:dyDescent="0.25">
      <c r="A35" s="406"/>
      <c r="B35" s="261" t="s">
        <v>8</v>
      </c>
      <c r="C35" s="260">
        <f t="shared" si="8"/>
        <v>0.62651531537361138</v>
      </c>
      <c r="D35" s="255">
        <f>SUM(D21:D23,D30:D32)</f>
        <v>97.789298416666668</v>
      </c>
      <c r="E35" s="259">
        <v>1.3851629116269576E-2</v>
      </c>
      <c r="F35" s="249">
        <f>SUM(F21:F23,F30:F32)</f>
        <v>0</v>
      </c>
      <c r="G35" s="258">
        <v>0</v>
      </c>
      <c r="H35" s="257">
        <f>SUM(H21:H23,H30:H32)</f>
        <v>97.789298416666668</v>
      </c>
      <c r="I35" s="255">
        <f>SUM(I21:I23,I30:I32)</f>
        <v>156.08444999999998</v>
      </c>
      <c r="J35" s="259">
        <v>2.2109003206105825E-2</v>
      </c>
      <c r="K35" s="249">
        <f>SUM(K21:K23,K30:K32)</f>
        <v>0</v>
      </c>
      <c r="L35" s="258">
        <v>0</v>
      </c>
      <c r="M35" s="257">
        <f t="shared" ref="M35:W35" si="20">SUM(M21:M23,M30:M32)</f>
        <v>156.08444999999998</v>
      </c>
      <c r="N35" s="255">
        <f t="shared" si="20"/>
        <v>7035.2291580277652</v>
      </c>
      <c r="O35" s="254">
        <f t="shared" si="20"/>
        <v>0</v>
      </c>
      <c r="P35" s="256">
        <f t="shared" si="20"/>
        <v>7035.2291580277652</v>
      </c>
      <c r="Q35" s="255">
        <f t="shared" si="20"/>
        <v>1222.2474254985698</v>
      </c>
      <c r="R35" s="254">
        <f t="shared" si="20"/>
        <v>0</v>
      </c>
      <c r="S35" s="256">
        <f t="shared" si="20"/>
        <v>1222.2474254985698</v>
      </c>
      <c r="T35" s="255">
        <f t="shared" si="20"/>
        <v>26.591666666666665</v>
      </c>
      <c r="U35" s="254">
        <f t="shared" si="20"/>
        <v>0</v>
      </c>
      <c r="V35" s="253">
        <f t="shared" si="20"/>
        <v>26.591666666666665</v>
      </c>
      <c r="W35" s="252">
        <f t="shared" si="20"/>
        <v>8284.0682501930023</v>
      </c>
      <c r="X35" s="251">
        <v>1.173419206737869</v>
      </c>
      <c r="Y35" s="250">
        <f t="shared" si="5"/>
        <v>1.180450178140292E-2</v>
      </c>
      <c r="Z35" s="249">
        <f>SUM(Z21:Z23,Z30:Z32)</f>
        <v>0</v>
      </c>
      <c r="AA35" s="248">
        <v>0</v>
      </c>
      <c r="AB35" s="247">
        <f t="shared" si="6"/>
        <v>1</v>
      </c>
      <c r="AC35" s="246">
        <f>SUM(AC21:AC23,AC30:AC32)</f>
        <v>8284.0682501930023</v>
      </c>
    </row>
    <row r="36" spans="1:29" ht="15.75" thickTop="1" x14ac:dyDescent="0.2">
      <c r="A36" s="404" t="s">
        <v>50</v>
      </c>
      <c r="B36" s="245" t="s">
        <v>22</v>
      </c>
      <c r="C36" s="244">
        <f t="shared" si="8"/>
        <v>1</v>
      </c>
      <c r="D36" s="239">
        <v>0</v>
      </c>
      <c r="E36" s="243">
        <v>0</v>
      </c>
      <c r="F36" s="235">
        <v>0</v>
      </c>
      <c r="G36" s="242">
        <v>0</v>
      </c>
      <c r="H36" s="241">
        <f t="shared" ref="H36:H47" si="21">D36-F36</f>
        <v>0</v>
      </c>
      <c r="I36" s="239">
        <v>0</v>
      </c>
      <c r="J36" s="243">
        <v>0</v>
      </c>
      <c r="K36" s="235">
        <v>0</v>
      </c>
      <c r="L36" s="242">
        <v>0</v>
      </c>
      <c r="M36" s="241">
        <f t="shared" ref="M36:M47" si="22">I36-K36</f>
        <v>0</v>
      </c>
      <c r="N36" s="239">
        <v>0</v>
      </c>
      <c r="O36" s="88">
        <v>0</v>
      </c>
      <c r="P36" s="240">
        <f t="shared" ref="P36:P47" si="23">N36-O36</f>
        <v>0</v>
      </c>
      <c r="Q36" s="239">
        <v>0</v>
      </c>
      <c r="R36" s="88">
        <v>0</v>
      </c>
      <c r="S36" s="240">
        <f t="shared" ref="S36:S47" si="24">Q36-R36</f>
        <v>0</v>
      </c>
      <c r="T36" s="239">
        <v>0</v>
      </c>
      <c r="U36" s="88">
        <v>0</v>
      </c>
      <c r="V36" s="238">
        <f t="shared" ref="V36:V47" si="25">T36-U36</f>
        <v>0</v>
      </c>
      <c r="W36" s="92">
        <v>0</v>
      </c>
      <c r="X36" s="237">
        <v>0</v>
      </c>
      <c r="Y36" s="236">
        <f t="shared" si="5"/>
        <v>1</v>
      </c>
      <c r="Z36" s="235">
        <v>0</v>
      </c>
      <c r="AA36" s="234">
        <v>0</v>
      </c>
      <c r="AB36" s="233">
        <f t="shared" si="6"/>
        <v>1</v>
      </c>
      <c r="AC36" s="232">
        <f t="shared" ref="AC36:AC47" si="26">W36-Z36</f>
        <v>0</v>
      </c>
    </row>
    <row r="37" spans="1:29" ht="15" x14ac:dyDescent="0.2">
      <c r="A37" s="405"/>
      <c r="B37" s="217" t="s">
        <v>21</v>
      </c>
      <c r="C37" s="215">
        <f t="shared" si="8"/>
        <v>1</v>
      </c>
      <c r="D37" s="210">
        <v>0</v>
      </c>
      <c r="E37" s="214">
        <v>0</v>
      </c>
      <c r="F37" s="206">
        <v>0</v>
      </c>
      <c r="G37" s="213">
        <v>0</v>
      </c>
      <c r="H37" s="212">
        <f t="shared" si="21"/>
        <v>0</v>
      </c>
      <c r="I37" s="210">
        <v>0</v>
      </c>
      <c r="J37" s="214">
        <v>0</v>
      </c>
      <c r="K37" s="206">
        <v>0</v>
      </c>
      <c r="L37" s="213">
        <v>0</v>
      </c>
      <c r="M37" s="212">
        <f t="shared" si="22"/>
        <v>0</v>
      </c>
      <c r="N37" s="210">
        <v>0</v>
      </c>
      <c r="O37" s="66">
        <v>0</v>
      </c>
      <c r="P37" s="211">
        <f t="shared" si="23"/>
        <v>0</v>
      </c>
      <c r="Q37" s="210">
        <v>0</v>
      </c>
      <c r="R37" s="66">
        <v>0</v>
      </c>
      <c r="S37" s="211">
        <f t="shared" si="24"/>
        <v>0</v>
      </c>
      <c r="T37" s="210">
        <v>0</v>
      </c>
      <c r="U37" s="66">
        <v>0</v>
      </c>
      <c r="V37" s="209">
        <f t="shared" si="25"/>
        <v>0</v>
      </c>
      <c r="W37" s="70">
        <v>0</v>
      </c>
      <c r="X37" s="208">
        <v>0</v>
      </c>
      <c r="Y37" s="207">
        <f t="shared" si="5"/>
        <v>1</v>
      </c>
      <c r="Z37" s="206">
        <v>0</v>
      </c>
      <c r="AA37" s="205">
        <v>0</v>
      </c>
      <c r="AB37" s="204">
        <f t="shared" si="6"/>
        <v>1</v>
      </c>
      <c r="AC37" s="203">
        <f t="shared" si="26"/>
        <v>0</v>
      </c>
    </row>
    <row r="38" spans="1:29" ht="15" x14ac:dyDescent="0.2">
      <c r="A38" s="405"/>
      <c r="B38" s="231" t="s">
        <v>20</v>
      </c>
      <c r="C38" s="230">
        <f t="shared" si="8"/>
        <v>0.59271559972982613</v>
      </c>
      <c r="D38" s="225">
        <v>6.3182297499999995</v>
      </c>
      <c r="E38" s="229">
        <v>8.9496270640453427E-4</v>
      </c>
      <c r="F38" s="221">
        <v>0</v>
      </c>
      <c r="G38" s="228">
        <v>0</v>
      </c>
      <c r="H38" s="227">
        <f t="shared" si="21"/>
        <v>6.3182297499999995</v>
      </c>
      <c r="I38" s="225">
        <v>10.659799999999999</v>
      </c>
      <c r="J38" s="229">
        <v>1.5099361427512279E-3</v>
      </c>
      <c r="K38" s="221">
        <v>0</v>
      </c>
      <c r="L38" s="228">
        <v>0</v>
      </c>
      <c r="M38" s="227">
        <f t="shared" si="22"/>
        <v>10.659799999999999</v>
      </c>
      <c r="N38" s="225">
        <v>2283.524505062931</v>
      </c>
      <c r="O38" s="77">
        <v>0</v>
      </c>
      <c r="P38" s="226">
        <f t="shared" si="23"/>
        <v>2283.524505062931</v>
      </c>
      <c r="Q38" s="225">
        <v>429.19799493706898</v>
      </c>
      <c r="R38" s="77">
        <v>0</v>
      </c>
      <c r="S38" s="226">
        <f t="shared" si="24"/>
        <v>429.19799493706898</v>
      </c>
      <c r="T38" s="225">
        <v>1.4125000000000001</v>
      </c>
      <c r="U38" s="77">
        <v>0</v>
      </c>
      <c r="V38" s="224">
        <f t="shared" si="25"/>
        <v>1.4125000000000001</v>
      </c>
      <c r="W38" s="81">
        <v>2714.1349999999998</v>
      </c>
      <c r="X38" s="223">
        <v>0.38445097776751008</v>
      </c>
      <c r="Y38" s="222">
        <f t="shared" si="5"/>
        <v>2.3278981148690098E-3</v>
      </c>
      <c r="Z38" s="221">
        <v>0</v>
      </c>
      <c r="AA38" s="220">
        <v>0</v>
      </c>
      <c r="AB38" s="219">
        <f t="shared" si="6"/>
        <v>1</v>
      </c>
      <c r="AC38" s="218">
        <f t="shared" si="26"/>
        <v>2714.1349999999998</v>
      </c>
    </row>
    <row r="39" spans="1:29" ht="15" x14ac:dyDescent="0.2">
      <c r="A39" s="405"/>
      <c r="B39" s="201" t="s">
        <v>19</v>
      </c>
      <c r="C39" s="200">
        <f t="shared" si="8"/>
        <v>0.63121892744964903</v>
      </c>
      <c r="D39" s="195">
        <v>172.294962</v>
      </c>
      <c r="E39" s="199">
        <v>2.4405184931963957E-2</v>
      </c>
      <c r="F39" s="191">
        <v>84.038049000000001</v>
      </c>
      <c r="G39" s="198">
        <v>1.2177906830512652E-2</v>
      </c>
      <c r="H39" s="197">
        <f t="shared" si="21"/>
        <v>88.256912999999997</v>
      </c>
      <c r="I39" s="195">
        <v>272.95594999999997</v>
      </c>
      <c r="J39" s="199">
        <v>3.8663582270211168E-2</v>
      </c>
      <c r="K39" s="191">
        <v>131.34177499999998</v>
      </c>
      <c r="L39" s="198">
        <v>1.903266339398426E-2</v>
      </c>
      <c r="M39" s="197">
        <f t="shared" si="22"/>
        <v>141.61417499999999</v>
      </c>
      <c r="N39" s="195">
        <v>2411.6025</v>
      </c>
      <c r="O39" s="54">
        <v>116.0825</v>
      </c>
      <c r="P39" s="196">
        <f t="shared" si="23"/>
        <v>2295.52</v>
      </c>
      <c r="Q39" s="195">
        <v>214.44</v>
      </c>
      <c r="R39" s="54">
        <v>0.34</v>
      </c>
      <c r="S39" s="196">
        <f t="shared" si="24"/>
        <v>214.1</v>
      </c>
      <c r="T39" s="195">
        <v>50.419999999999995</v>
      </c>
      <c r="U39" s="54">
        <v>23.222500000000004</v>
      </c>
      <c r="V39" s="194">
        <f t="shared" si="25"/>
        <v>27.197499999999991</v>
      </c>
      <c r="W39" s="58">
        <v>2676.4625000000001</v>
      </c>
      <c r="X39" s="193">
        <v>0.3791147548235716</v>
      </c>
      <c r="Y39" s="192">
        <f t="shared" si="5"/>
        <v>6.4374136383379174E-2</v>
      </c>
      <c r="Z39" s="191">
        <v>139.64500000000001</v>
      </c>
      <c r="AA39" s="190">
        <v>2.0235879099798466E-2</v>
      </c>
      <c r="AB39" s="189">
        <f t="shared" si="6"/>
        <v>0.60179776576318522</v>
      </c>
      <c r="AC39" s="188">
        <f t="shared" si="26"/>
        <v>2536.8175000000001</v>
      </c>
    </row>
    <row r="40" spans="1:29" ht="15" x14ac:dyDescent="0.2">
      <c r="A40" s="405"/>
      <c r="B40" s="217" t="s">
        <v>18</v>
      </c>
      <c r="C40" s="215">
        <f t="shared" si="8"/>
        <v>0.63838869990618152</v>
      </c>
      <c r="D40" s="210">
        <v>589.85044299999981</v>
      </c>
      <c r="E40" s="214">
        <v>8.3550958057704905E-2</v>
      </c>
      <c r="F40" s="206">
        <v>445.31650799999989</v>
      </c>
      <c r="G40" s="213">
        <v>6.4530566916340959E-2</v>
      </c>
      <c r="H40" s="212">
        <f t="shared" si="21"/>
        <v>144.53393499999993</v>
      </c>
      <c r="I40" s="210">
        <v>923.96755000000007</v>
      </c>
      <c r="J40" s="214">
        <v>0.13087787749060042</v>
      </c>
      <c r="K40" s="206">
        <v>681.81040000000007</v>
      </c>
      <c r="L40" s="213">
        <v>9.8800764963910145E-2</v>
      </c>
      <c r="M40" s="212">
        <f t="shared" si="22"/>
        <v>242.15715</v>
      </c>
      <c r="N40" s="210">
        <v>2341.6249999999991</v>
      </c>
      <c r="O40" s="66">
        <v>585.41</v>
      </c>
      <c r="P40" s="211">
        <f t="shared" si="23"/>
        <v>1756.2149999999992</v>
      </c>
      <c r="Q40" s="210">
        <v>230.8225000000003</v>
      </c>
      <c r="R40" s="66">
        <v>1.9875</v>
      </c>
      <c r="S40" s="211">
        <f t="shared" si="24"/>
        <v>228.83500000000029</v>
      </c>
      <c r="T40" s="210">
        <v>160.67499999999998</v>
      </c>
      <c r="U40" s="66">
        <v>134.58250000000001</v>
      </c>
      <c r="V40" s="209">
        <f t="shared" si="25"/>
        <v>26.092499999999973</v>
      </c>
      <c r="W40" s="70">
        <v>2733.1224999999995</v>
      </c>
      <c r="X40" s="208">
        <v>0.38714051345396649</v>
      </c>
      <c r="Y40" s="207">
        <f t="shared" si="5"/>
        <v>0.21581558931222436</v>
      </c>
      <c r="Z40" s="206">
        <v>721.9799999999999</v>
      </c>
      <c r="AA40" s="205">
        <v>0.10462171930590063</v>
      </c>
      <c r="AB40" s="204">
        <f t="shared" si="6"/>
        <v>0.61679895287958109</v>
      </c>
      <c r="AC40" s="203">
        <f t="shared" si="26"/>
        <v>2011.1424999999995</v>
      </c>
    </row>
    <row r="41" spans="1:29" ht="15" x14ac:dyDescent="0.2">
      <c r="A41" s="405"/>
      <c r="B41" s="217" t="s">
        <v>17</v>
      </c>
      <c r="C41" s="215">
        <f t="shared" si="8"/>
        <v>0.63629541150336333</v>
      </c>
      <c r="D41" s="210">
        <v>1268.86009575</v>
      </c>
      <c r="E41" s="214">
        <v>0.17973111302911018</v>
      </c>
      <c r="F41" s="206">
        <v>1028.7451370000003</v>
      </c>
      <c r="G41" s="213">
        <v>0.14907488429114979</v>
      </c>
      <c r="H41" s="212">
        <f t="shared" si="21"/>
        <v>240.11495874999969</v>
      </c>
      <c r="I41" s="210">
        <v>1994.1367999999998</v>
      </c>
      <c r="J41" s="214">
        <v>0.28246488938913267</v>
      </c>
      <c r="K41" s="206">
        <v>1580.792825</v>
      </c>
      <c r="L41" s="213">
        <v>0.22907180700009933</v>
      </c>
      <c r="M41" s="212">
        <f t="shared" si="22"/>
        <v>413.34397499999977</v>
      </c>
      <c r="N41" s="210">
        <v>2457.6674999999996</v>
      </c>
      <c r="O41" s="66">
        <v>1280.0499999999997</v>
      </c>
      <c r="P41" s="211">
        <f t="shared" si="23"/>
        <v>1177.6174999999998</v>
      </c>
      <c r="Q41" s="210">
        <v>300.68500000000023</v>
      </c>
      <c r="R41" s="66">
        <v>90.967500000000044</v>
      </c>
      <c r="S41" s="211">
        <f t="shared" si="24"/>
        <v>209.7175000000002</v>
      </c>
      <c r="T41" s="210">
        <v>361.77999999999992</v>
      </c>
      <c r="U41" s="66">
        <v>304.07</v>
      </c>
      <c r="V41" s="209">
        <f t="shared" si="25"/>
        <v>57.709999999999923</v>
      </c>
      <c r="W41" s="70">
        <v>3120.1324999999997</v>
      </c>
      <c r="X41" s="208">
        <v>0.44195958947848413</v>
      </c>
      <c r="Y41" s="207">
        <f t="shared" si="5"/>
        <v>0.4066686577412979</v>
      </c>
      <c r="Z41" s="206">
        <v>1675.0874999999996</v>
      </c>
      <c r="AA41" s="205">
        <v>0.24273599578634145</v>
      </c>
      <c r="AB41" s="204">
        <f t="shared" si="6"/>
        <v>0.61414411903855803</v>
      </c>
      <c r="AC41" s="203">
        <f t="shared" si="26"/>
        <v>1445.0450000000001</v>
      </c>
    </row>
    <row r="42" spans="1:29" ht="15" x14ac:dyDescent="0.2">
      <c r="A42" s="405"/>
      <c r="B42" s="217" t="s">
        <v>16</v>
      </c>
      <c r="C42" s="215">
        <f t="shared" si="8"/>
        <v>0.63377541124812642</v>
      </c>
      <c r="D42" s="210">
        <v>1813.4390922499997</v>
      </c>
      <c r="E42" s="214">
        <v>0.25686947485564954</v>
      </c>
      <c r="F42" s="206">
        <v>1476.9345774999997</v>
      </c>
      <c r="G42" s="213">
        <v>0.21402176625444461</v>
      </c>
      <c r="H42" s="212">
        <f t="shared" si="21"/>
        <v>336.50451475</v>
      </c>
      <c r="I42" s="210">
        <v>2861.3276249999999</v>
      </c>
      <c r="J42" s="214">
        <v>0.40530047442166195</v>
      </c>
      <c r="K42" s="206">
        <v>2293.4679499999997</v>
      </c>
      <c r="L42" s="213">
        <v>0.33234516205709208</v>
      </c>
      <c r="M42" s="212">
        <f t="shared" si="22"/>
        <v>567.85967500000015</v>
      </c>
      <c r="N42" s="210">
        <v>2086.9190005817081</v>
      </c>
      <c r="O42" s="66">
        <v>1745.3996247861414</v>
      </c>
      <c r="P42" s="211">
        <f t="shared" si="23"/>
        <v>341.5193757955667</v>
      </c>
      <c r="Q42" s="210">
        <v>319.23099941829173</v>
      </c>
      <c r="R42" s="66">
        <v>165.09287521385843</v>
      </c>
      <c r="S42" s="211">
        <f t="shared" si="24"/>
        <v>154.1381242044333</v>
      </c>
      <c r="T42" s="210">
        <v>541.37999999999988</v>
      </c>
      <c r="U42" s="66">
        <v>504.17999999999995</v>
      </c>
      <c r="V42" s="209">
        <f t="shared" si="25"/>
        <v>37.199999999999932</v>
      </c>
      <c r="W42" s="70">
        <v>2947.5299999999997</v>
      </c>
      <c r="X42" s="208">
        <v>0.41751084249643772</v>
      </c>
      <c r="Y42" s="207">
        <f t="shared" si="5"/>
        <v>0.61524024937829291</v>
      </c>
      <c r="Z42" s="206">
        <v>2414.6724999999997</v>
      </c>
      <c r="AA42" s="205">
        <v>0.34990884582769238</v>
      </c>
      <c r="AB42" s="204">
        <f t="shared" si="6"/>
        <v>0.61165005916951465</v>
      </c>
      <c r="AC42" s="203">
        <f t="shared" si="26"/>
        <v>532.85750000000007</v>
      </c>
    </row>
    <row r="43" spans="1:29" ht="15" x14ac:dyDescent="0.2">
      <c r="A43" s="405"/>
      <c r="B43" s="217" t="s">
        <v>15</v>
      </c>
      <c r="C43" s="215">
        <f t="shared" si="8"/>
        <v>0.63376123891811231</v>
      </c>
      <c r="D43" s="210">
        <v>1420.6408092499996</v>
      </c>
      <c r="E43" s="214">
        <v>0.20123050186250468</v>
      </c>
      <c r="F43" s="206">
        <v>1341.2571955000001</v>
      </c>
      <c r="G43" s="213">
        <v>0.19436083246713276</v>
      </c>
      <c r="H43" s="212">
        <f t="shared" si="21"/>
        <v>79.38361374999954</v>
      </c>
      <c r="I43" s="210">
        <v>2241.6025499999996</v>
      </c>
      <c r="J43" s="214">
        <v>0.31751784348001988</v>
      </c>
      <c r="K43" s="206">
        <v>2084.5873250000004</v>
      </c>
      <c r="L43" s="213">
        <v>0.30207638713646962</v>
      </c>
      <c r="M43" s="212">
        <f t="shared" si="22"/>
        <v>157.01522499999919</v>
      </c>
      <c r="N43" s="210">
        <v>2223.4220049206415</v>
      </c>
      <c r="O43" s="66">
        <v>1440.2758767135588</v>
      </c>
      <c r="P43" s="211">
        <f t="shared" si="23"/>
        <v>783.14612820708271</v>
      </c>
      <c r="Q43" s="210">
        <v>456.04549507935855</v>
      </c>
      <c r="R43" s="66">
        <v>303.72912328644139</v>
      </c>
      <c r="S43" s="211">
        <f t="shared" si="24"/>
        <v>152.31637179291715</v>
      </c>
      <c r="T43" s="210">
        <v>410.46249999999998</v>
      </c>
      <c r="U43" s="66">
        <v>447.51</v>
      </c>
      <c r="V43" s="209">
        <f t="shared" si="25"/>
        <v>-37.047500000000014</v>
      </c>
      <c r="W43" s="70">
        <v>3089.9300000000003</v>
      </c>
      <c r="X43" s="208">
        <v>0.43768147484674219</v>
      </c>
      <c r="Y43" s="207">
        <f t="shared" si="5"/>
        <v>0.45976472258271206</v>
      </c>
      <c r="Z43" s="206">
        <v>2191.5150000000003</v>
      </c>
      <c r="AA43" s="205">
        <v>0.31757121690998485</v>
      </c>
      <c r="AB43" s="204">
        <f t="shared" si="6"/>
        <v>0.61202282233979688</v>
      </c>
      <c r="AC43" s="203">
        <f t="shared" si="26"/>
        <v>898.41499999999996</v>
      </c>
    </row>
    <row r="44" spans="1:29" ht="15" x14ac:dyDescent="0.2">
      <c r="A44" s="405"/>
      <c r="B44" s="216" t="s">
        <v>14</v>
      </c>
      <c r="C44" s="215">
        <f t="shared" si="8"/>
        <v>0.63843191652601383</v>
      </c>
      <c r="D44" s="210">
        <v>788.98370699999987</v>
      </c>
      <c r="E44" s="214">
        <v>0.11175772671543038</v>
      </c>
      <c r="F44" s="206">
        <v>572.62357900000006</v>
      </c>
      <c r="G44" s="213">
        <v>8.2978563602978242E-2</v>
      </c>
      <c r="H44" s="212">
        <f t="shared" si="21"/>
        <v>216.3601279999998</v>
      </c>
      <c r="I44" s="210">
        <v>1235.81495</v>
      </c>
      <c r="J44" s="214">
        <v>0.17505034416755488</v>
      </c>
      <c r="K44" s="206">
        <v>879.52345000000014</v>
      </c>
      <c r="L44" s="213">
        <v>0.12745125281705497</v>
      </c>
      <c r="M44" s="212">
        <f t="shared" si="22"/>
        <v>356.29149999999981</v>
      </c>
      <c r="N44" s="210">
        <v>1964.0495076241255</v>
      </c>
      <c r="O44" s="66">
        <v>642.87000000000012</v>
      </c>
      <c r="P44" s="211">
        <f t="shared" si="23"/>
        <v>1321.1795076241253</v>
      </c>
      <c r="Q44" s="210">
        <v>469.21049237587454</v>
      </c>
      <c r="R44" s="66">
        <v>78.522499999999951</v>
      </c>
      <c r="S44" s="211">
        <f t="shared" si="24"/>
        <v>390.68799237587461</v>
      </c>
      <c r="T44" s="210">
        <v>224.07499999999999</v>
      </c>
      <c r="U44" s="66">
        <v>202.9075</v>
      </c>
      <c r="V44" s="209">
        <f t="shared" si="25"/>
        <v>21.16749999999999</v>
      </c>
      <c r="W44" s="70">
        <v>2657.335</v>
      </c>
      <c r="X44" s="208">
        <v>0.3764053884592426</v>
      </c>
      <c r="Y44" s="207">
        <f t="shared" si="5"/>
        <v>0.2969078821450814</v>
      </c>
      <c r="Z44" s="206">
        <v>924.30000000000007</v>
      </c>
      <c r="AA44" s="205">
        <v>0.13393979771523307</v>
      </c>
      <c r="AB44" s="204">
        <f t="shared" si="6"/>
        <v>0.61952134480147136</v>
      </c>
      <c r="AC44" s="203">
        <f t="shared" si="26"/>
        <v>1733.0349999999999</v>
      </c>
    </row>
    <row r="45" spans="1:29" ht="15" x14ac:dyDescent="0.2">
      <c r="A45" s="405"/>
      <c r="B45" s="202" t="s">
        <v>13</v>
      </c>
      <c r="C45" s="158">
        <f t="shared" si="8"/>
        <v>0.63001506542987007</v>
      </c>
      <c r="D45" s="153">
        <v>181.71223699999996</v>
      </c>
      <c r="E45" s="157">
        <v>2.5739120267404349E-2</v>
      </c>
      <c r="F45" s="149">
        <v>0</v>
      </c>
      <c r="G45" s="156">
        <v>0</v>
      </c>
      <c r="H45" s="155">
        <f t="shared" si="21"/>
        <v>181.71223699999996</v>
      </c>
      <c r="I45" s="153">
        <v>288.42522499999995</v>
      </c>
      <c r="J45" s="157">
        <v>4.0854769480539503E-2</v>
      </c>
      <c r="K45" s="149">
        <v>0</v>
      </c>
      <c r="L45" s="156">
        <v>0</v>
      </c>
      <c r="M45" s="155">
        <f t="shared" si="22"/>
        <v>288.42522499999995</v>
      </c>
      <c r="N45" s="153">
        <v>2167.0945067712541</v>
      </c>
      <c r="O45" s="21">
        <v>0</v>
      </c>
      <c r="P45" s="154">
        <f t="shared" si="23"/>
        <v>2167.0945067712541</v>
      </c>
      <c r="Q45" s="153">
        <v>510.09799322874591</v>
      </c>
      <c r="R45" s="21">
        <v>0</v>
      </c>
      <c r="S45" s="154">
        <f t="shared" si="24"/>
        <v>510.09799322874591</v>
      </c>
      <c r="T45" s="153">
        <v>47.267499999999998</v>
      </c>
      <c r="U45" s="21">
        <v>0</v>
      </c>
      <c r="V45" s="152">
        <f t="shared" si="25"/>
        <v>47.267499999999998</v>
      </c>
      <c r="W45" s="25">
        <v>2724.46</v>
      </c>
      <c r="X45" s="151">
        <v>0.38591349026060623</v>
      </c>
      <c r="Y45" s="150">
        <f t="shared" si="5"/>
        <v>6.6696606667009231E-2</v>
      </c>
      <c r="Z45" s="149">
        <v>0</v>
      </c>
      <c r="AA45" s="148">
        <v>0</v>
      </c>
      <c r="AB45" s="147">
        <f t="shared" si="6"/>
        <v>1</v>
      </c>
      <c r="AC45" s="146">
        <f t="shared" si="26"/>
        <v>2724.46</v>
      </c>
    </row>
    <row r="46" spans="1:29" ht="15" x14ac:dyDescent="0.2">
      <c r="A46" s="405"/>
      <c r="B46" s="201" t="s">
        <v>12</v>
      </c>
      <c r="C46" s="200">
        <f t="shared" si="8"/>
        <v>1</v>
      </c>
      <c r="D46" s="195">
        <v>0</v>
      </c>
      <c r="E46" s="199">
        <v>0</v>
      </c>
      <c r="F46" s="191">
        <v>0</v>
      </c>
      <c r="G46" s="198">
        <v>0</v>
      </c>
      <c r="H46" s="197">
        <f t="shared" si="21"/>
        <v>0</v>
      </c>
      <c r="I46" s="195">
        <v>0</v>
      </c>
      <c r="J46" s="199">
        <v>0</v>
      </c>
      <c r="K46" s="191">
        <v>0</v>
      </c>
      <c r="L46" s="198">
        <v>0</v>
      </c>
      <c r="M46" s="197">
        <f t="shared" si="22"/>
        <v>0</v>
      </c>
      <c r="N46" s="195">
        <v>2236.2120068538088</v>
      </c>
      <c r="O46" s="54">
        <v>0</v>
      </c>
      <c r="P46" s="196">
        <f t="shared" si="23"/>
        <v>2236.2120068538088</v>
      </c>
      <c r="Q46" s="195">
        <v>541.75036843398891</v>
      </c>
      <c r="R46" s="54">
        <v>0</v>
      </c>
      <c r="S46" s="196">
        <f t="shared" si="24"/>
        <v>541.75036843398891</v>
      </c>
      <c r="T46" s="195">
        <v>0</v>
      </c>
      <c r="U46" s="54">
        <v>0</v>
      </c>
      <c r="V46" s="194">
        <f t="shared" si="25"/>
        <v>0</v>
      </c>
      <c r="W46" s="58">
        <v>2777.9623752877978</v>
      </c>
      <c r="X46" s="193">
        <v>0.39349197861593055</v>
      </c>
      <c r="Y46" s="192">
        <f t="shared" si="5"/>
        <v>0</v>
      </c>
      <c r="Z46" s="191">
        <v>0</v>
      </c>
      <c r="AA46" s="190">
        <v>0</v>
      </c>
      <c r="AB46" s="189">
        <f t="shared" si="6"/>
        <v>1</v>
      </c>
      <c r="AC46" s="188">
        <f t="shared" si="26"/>
        <v>2777.9623752877978</v>
      </c>
    </row>
    <row r="47" spans="1:29" ht="15.75" thickBot="1" x14ac:dyDescent="0.25">
      <c r="A47" s="405"/>
      <c r="B47" s="187" t="s">
        <v>11</v>
      </c>
      <c r="C47" s="186">
        <f t="shared" si="8"/>
        <v>1</v>
      </c>
      <c r="D47" s="181">
        <v>0</v>
      </c>
      <c r="E47" s="185">
        <v>0</v>
      </c>
      <c r="F47" s="177">
        <v>0</v>
      </c>
      <c r="G47" s="184">
        <v>0</v>
      </c>
      <c r="H47" s="183">
        <f t="shared" si="21"/>
        <v>0</v>
      </c>
      <c r="I47" s="181">
        <v>0</v>
      </c>
      <c r="J47" s="185">
        <v>0</v>
      </c>
      <c r="K47" s="177">
        <v>0</v>
      </c>
      <c r="L47" s="184">
        <v>0</v>
      </c>
      <c r="M47" s="183">
        <f t="shared" si="22"/>
        <v>0</v>
      </c>
      <c r="N47" s="181">
        <v>0</v>
      </c>
      <c r="O47" s="43">
        <v>0</v>
      </c>
      <c r="P47" s="182">
        <f t="shared" si="23"/>
        <v>0</v>
      </c>
      <c r="Q47" s="181">
        <v>0</v>
      </c>
      <c r="R47" s="43">
        <v>0</v>
      </c>
      <c r="S47" s="182">
        <f t="shared" si="24"/>
        <v>0</v>
      </c>
      <c r="T47" s="181">
        <v>0</v>
      </c>
      <c r="U47" s="43">
        <v>0</v>
      </c>
      <c r="V47" s="180">
        <f t="shared" si="25"/>
        <v>0</v>
      </c>
      <c r="W47" s="47">
        <v>0</v>
      </c>
      <c r="X47" s="179">
        <v>0</v>
      </c>
      <c r="Y47" s="178">
        <f t="shared" si="5"/>
        <v>1</v>
      </c>
      <c r="Z47" s="177">
        <v>0</v>
      </c>
      <c r="AA47" s="176">
        <v>0</v>
      </c>
      <c r="AB47" s="175">
        <f t="shared" si="6"/>
        <v>1</v>
      </c>
      <c r="AC47" s="174">
        <f t="shared" si="26"/>
        <v>0</v>
      </c>
    </row>
    <row r="48" spans="1:29" ht="15" x14ac:dyDescent="0.2">
      <c r="A48" s="405"/>
      <c r="B48" s="173" t="s">
        <v>10</v>
      </c>
      <c r="C48" s="172">
        <f t="shared" si="8"/>
        <v>0.63507672689545536</v>
      </c>
      <c r="D48" s="167">
        <f>SUM(D36:D47)</f>
        <v>6242.0995759999987</v>
      </c>
      <c r="E48" s="171">
        <v>0.88417904242617251</v>
      </c>
      <c r="F48" s="163">
        <f>SUM(F36:F47)</f>
        <v>4948.9150460000001</v>
      </c>
      <c r="G48" s="170">
        <v>0.71714452036255905</v>
      </c>
      <c r="H48" s="169">
        <f>SUM(H36:H47)</f>
        <v>1293.1845299999989</v>
      </c>
      <c r="I48" s="167">
        <f>SUM(I36:I47)</f>
        <v>9828.890449999999</v>
      </c>
      <c r="J48" s="171">
        <v>1.3922397168424716</v>
      </c>
      <c r="K48" s="163">
        <f>SUM(K36:K47)</f>
        <v>7651.5237250000009</v>
      </c>
      <c r="L48" s="170">
        <v>1.1087780373686105</v>
      </c>
      <c r="M48" s="169">
        <f t="shared" ref="M48:W48" si="27">SUM(M36:M47)</f>
        <v>2177.366724999999</v>
      </c>
      <c r="N48" s="167">
        <f t="shared" si="27"/>
        <v>20172.11653181447</v>
      </c>
      <c r="O48" s="32">
        <f t="shared" si="27"/>
        <v>5810.0880014996992</v>
      </c>
      <c r="P48" s="168">
        <f t="shared" si="27"/>
        <v>14362.028530314768</v>
      </c>
      <c r="Q48" s="167">
        <f t="shared" si="27"/>
        <v>3471.4808434733291</v>
      </c>
      <c r="R48" s="32">
        <f t="shared" si="27"/>
        <v>640.63949850029974</v>
      </c>
      <c r="S48" s="168">
        <f t="shared" si="27"/>
        <v>2830.8413449730297</v>
      </c>
      <c r="T48" s="167">
        <f t="shared" si="27"/>
        <v>1797.4724999999996</v>
      </c>
      <c r="U48" s="32">
        <f t="shared" si="27"/>
        <v>1616.4725000000001</v>
      </c>
      <c r="V48" s="166">
        <f t="shared" si="27"/>
        <v>180.99999999999977</v>
      </c>
      <c r="W48" s="36">
        <f t="shared" si="27"/>
        <v>25441.069875287794</v>
      </c>
      <c r="X48" s="165">
        <v>3.6036690102024913</v>
      </c>
      <c r="Y48" s="164">
        <f t="shared" si="5"/>
        <v>0.2453552309945608</v>
      </c>
      <c r="Z48" s="163">
        <f>SUM(Z36:Z47)</f>
        <v>8067.2</v>
      </c>
      <c r="AA48" s="162">
        <v>1.1690134546449509</v>
      </c>
      <c r="AB48" s="161">
        <f t="shared" si="6"/>
        <v>0.61346130578143598</v>
      </c>
      <c r="AC48" s="160">
        <f>SUM(AC36:AC47)</f>
        <v>17373.869875287797</v>
      </c>
    </row>
    <row r="49" spans="1:29" ht="15" x14ac:dyDescent="0.2">
      <c r="A49" s="405"/>
      <c r="B49" s="159" t="s">
        <v>9</v>
      </c>
      <c r="C49" s="158">
        <f t="shared" si="8"/>
        <v>0.63527730517645897</v>
      </c>
      <c r="D49" s="153">
        <f>SUM(D39:D44)</f>
        <v>6054.0691092499983</v>
      </c>
      <c r="E49" s="157">
        <v>0.85754495945236353</v>
      </c>
      <c r="F49" s="149">
        <f>SUM(F39:F44)</f>
        <v>4948.9150460000001</v>
      </c>
      <c r="G49" s="156">
        <v>0.71714452036255905</v>
      </c>
      <c r="H49" s="155">
        <f>SUM(H39:H44)</f>
        <v>1105.1540632499989</v>
      </c>
      <c r="I49" s="153">
        <f>SUM(I39:I44)</f>
        <v>9529.8054249999986</v>
      </c>
      <c r="J49" s="157">
        <v>1.3498750112191809</v>
      </c>
      <c r="K49" s="149">
        <f>SUM(K39:K44)</f>
        <v>7651.5237250000009</v>
      </c>
      <c r="L49" s="156">
        <v>1.1087780373686105</v>
      </c>
      <c r="M49" s="155">
        <f t="shared" ref="M49:W49" si="28">SUM(M39:M44)</f>
        <v>1878.2816999999989</v>
      </c>
      <c r="N49" s="153">
        <f t="shared" si="28"/>
        <v>13485.285513126475</v>
      </c>
      <c r="O49" s="21">
        <f t="shared" si="28"/>
        <v>5810.0880014996992</v>
      </c>
      <c r="P49" s="154">
        <f t="shared" si="28"/>
        <v>7675.1975116267731</v>
      </c>
      <c r="Q49" s="153">
        <f t="shared" si="28"/>
        <v>1990.4344868735252</v>
      </c>
      <c r="R49" s="21">
        <f t="shared" si="28"/>
        <v>640.63949850029974</v>
      </c>
      <c r="S49" s="154">
        <f t="shared" si="28"/>
        <v>1349.7949883732256</v>
      </c>
      <c r="T49" s="153">
        <f t="shared" si="28"/>
        <v>1748.7924999999998</v>
      </c>
      <c r="U49" s="21">
        <f t="shared" si="28"/>
        <v>1616.4725000000001</v>
      </c>
      <c r="V49" s="152">
        <f t="shared" si="28"/>
        <v>132.31999999999979</v>
      </c>
      <c r="W49" s="25">
        <f t="shared" si="28"/>
        <v>17224.512499999997</v>
      </c>
      <c r="X49" s="151">
        <v>2.4398125635584442</v>
      </c>
      <c r="Y49" s="150">
        <f t="shared" si="5"/>
        <v>0.35147985228899797</v>
      </c>
      <c r="Z49" s="149">
        <f>SUM(Z39:Z44)</f>
        <v>8067.2</v>
      </c>
      <c r="AA49" s="148">
        <v>1.1690134546449509</v>
      </c>
      <c r="AB49" s="147">
        <f t="shared" si="6"/>
        <v>0.61346130578143598</v>
      </c>
      <c r="AC49" s="146">
        <f>SUM(AC39:AC44)</f>
        <v>9157.3125</v>
      </c>
    </row>
    <row r="50" spans="1:29" ht="15.75" thickBot="1" x14ac:dyDescent="0.25">
      <c r="A50" s="422"/>
      <c r="B50" s="145" t="s">
        <v>8</v>
      </c>
      <c r="C50" s="144">
        <f t="shared" si="8"/>
        <v>0.62868566137672721</v>
      </c>
      <c r="D50" s="139">
        <f>SUM(D36:D38,D45:D47)</f>
        <v>188.03046674999996</v>
      </c>
      <c r="E50" s="143">
        <v>2.6634082973808884E-2</v>
      </c>
      <c r="F50" s="135">
        <f>SUM(F36:F38,F45:F47)</f>
        <v>0</v>
      </c>
      <c r="G50" s="142">
        <v>0</v>
      </c>
      <c r="H50" s="141">
        <f>SUM(H36:H38,H45:H47)</f>
        <v>188.03046674999996</v>
      </c>
      <c r="I50" s="139">
        <f>SUM(I36:I38,I45:I47)</f>
        <v>299.08502499999997</v>
      </c>
      <c r="J50" s="143">
        <v>4.2364705623290734E-2</v>
      </c>
      <c r="K50" s="135">
        <f>SUM(K36:K38,K45:K47)</f>
        <v>0</v>
      </c>
      <c r="L50" s="142">
        <v>0</v>
      </c>
      <c r="M50" s="141">
        <f t="shared" ref="M50:W50" si="29">SUM(M36:M38,M45:M47)</f>
        <v>299.08502499999997</v>
      </c>
      <c r="N50" s="139">
        <f t="shared" si="29"/>
        <v>6686.8310186879944</v>
      </c>
      <c r="O50" s="10">
        <f t="shared" si="29"/>
        <v>0</v>
      </c>
      <c r="P50" s="140">
        <f t="shared" si="29"/>
        <v>6686.8310186879944</v>
      </c>
      <c r="Q50" s="139">
        <f t="shared" si="29"/>
        <v>1481.0463565998039</v>
      </c>
      <c r="R50" s="10">
        <f t="shared" si="29"/>
        <v>0</v>
      </c>
      <c r="S50" s="140">
        <f t="shared" si="29"/>
        <v>1481.0463565998039</v>
      </c>
      <c r="T50" s="139">
        <f t="shared" si="29"/>
        <v>48.68</v>
      </c>
      <c r="U50" s="10">
        <f t="shared" si="29"/>
        <v>0</v>
      </c>
      <c r="V50" s="138">
        <f t="shared" si="29"/>
        <v>48.68</v>
      </c>
      <c r="W50" s="14">
        <f t="shared" si="29"/>
        <v>8216.5573752877972</v>
      </c>
      <c r="X50" s="137">
        <v>1.1638564466440469</v>
      </c>
      <c r="Y50" s="136">
        <f t="shared" si="5"/>
        <v>2.2884336853232757E-2</v>
      </c>
      <c r="Z50" s="135">
        <f>SUM(Z36:Z38,Z45:Z47)</f>
        <v>0</v>
      </c>
      <c r="AA50" s="134">
        <v>0</v>
      </c>
      <c r="AB50" s="133">
        <f t="shared" si="6"/>
        <v>1</v>
      </c>
      <c r="AC50" s="132">
        <f>SUM(AC36:AC38,AC45:AC47)</f>
        <v>8216.5573752877972</v>
      </c>
    </row>
    <row r="51" spans="1:29"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row>
    <row r="53" spans="1:29"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row>
    <row r="54" spans="1:2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row>
    <row r="56" spans="1:29"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row>
    <row r="57" spans="1:29"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row>
    <row r="58" spans="1:29"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row>
    <row r="59" spans="1:29" x14ac:dyDescent="0.2">
      <c r="A59" s="391" t="s">
        <v>75</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row>
    <row r="60" spans="1:29"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row>
    <row r="61" spans="1:29"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row r="62" spans="1:29" ht="12.75" customHeight="1" x14ac:dyDescent="0.2">
      <c r="A62" s="392" t="s">
        <v>74</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row>
  </sheetData>
  <mergeCells count="25">
    <mergeCell ref="A21:A35"/>
    <mergeCell ref="A3:A5"/>
    <mergeCell ref="B3:B5"/>
    <mergeCell ref="C3:C4"/>
    <mergeCell ref="W3:X4"/>
    <mergeCell ref="I4:J4"/>
    <mergeCell ref="K4:L4"/>
    <mergeCell ref="AB3:AB4"/>
    <mergeCell ref="AC3:AC4"/>
    <mergeCell ref="D4:E4"/>
    <mergeCell ref="F4:G4"/>
    <mergeCell ref="A6:A20"/>
    <mergeCell ref="Y3:Y4"/>
    <mergeCell ref="Z3:AA4"/>
    <mergeCell ref="A62:AC62"/>
    <mergeCell ref="A57:AC57"/>
    <mergeCell ref="A58:AC58"/>
    <mergeCell ref="A59:AC59"/>
    <mergeCell ref="A60:AC60"/>
    <mergeCell ref="A61:AC61"/>
    <mergeCell ref="A36:A50"/>
    <mergeCell ref="B52:AC52"/>
    <mergeCell ref="B53:AC53"/>
    <mergeCell ref="A55:AC55"/>
    <mergeCell ref="A56:AC56"/>
  </mergeCells>
  <pageMargins left="0.7" right="0.3" top="0.7" bottom="0.7" header="0.3" footer="0.3"/>
  <pageSetup paperSize="3" scale="66" orientation="landscape" r:id="rId1"/>
  <headerFooter>
    <oddFooter>&amp;L&amp;Z&amp;F
Tab: &amp;A&amp;R&amp;D &amp;T
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PostCrReuse!A1</f>
        <v>FIIP DIVERSION: Project "Pump-Back" Irrigation below Post F Canal</v>
      </c>
      <c r="C1" s="129"/>
      <c r="D1" s="129"/>
      <c r="E1" s="129"/>
      <c r="F1" s="129"/>
      <c r="G1" s="129"/>
      <c r="H1" s="129"/>
      <c r="I1" s="129"/>
      <c r="J1" s="129"/>
      <c r="K1" s="129"/>
      <c r="L1" s="129"/>
      <c r="M1" s="129"/>
      <c r="N1" s="129"/>
      <c r="O1" s="129"/>
    </row>
    <row r="2" spans="2:15" ht="23.25" x14ac:dyDescent="0.35">
      <c r="B2" s="130" t="str">
        <f>PostCrReuse!A2</f>
        <v>152 Acres (100% Sprinkler / 0%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customWidth="1"/>
    <col min="4" max="4" width="5.28515625" customWidth="1"/>
    <col min="5" max="5" width="7.28515625" customWidth="1"/>
    <col min="6" max="6" width="5.7109375" customWidth="1"/>
    <col min="7" max="7" width="7.28515625" customWidth="1"/>
    <col min="8" max="8" width="8.85546875" bestFit="1" customWidth="1"/>
    <col min="9" max="9" width="4.42578125" bestFit="1" customWidth="1"/>
    <col min="10" max="10" width="6.42578125" bestFit="1" customWidth="1"/>
    <col min="11" max="11" width="4.42578125" bestFit="1" customWidth="1"/>
    <col min="12" max="12" width="6.42578125" bestFit="1" customWidth="1"/>
    <col min="13" max="17" width="8.85546875" bestFit="1" customWidth="1"/>
    <col min="18" max="19" width="12.7109375" bestFit="1" customWidth="1"/>
    <col min="20" max="20" width="5" bestFit="1" customWidth="1"/>
    <col min="21" max="21" width="6.42578125" bestFit="1" customWidth="1"/>
    <col min="22" max="22" width="9.140625" bestFit="1" customWidth="1"/>
    <col min="23" max="23" width="5.7109375" customWidth="1"/>
    <col min="24" max="24" width="8.28515625" customWidth="1"/>
    <col min="25" max="25" width="12.7109375" bestFit="1" customWidth="1"/>
    <col min="26" max="26" width="13.42578125" bestFit="1" customWidth="1"/>
    <col min="27" max="27" width="1.7109375" bestFit="1" customWidth="1"/>
  </cols>
  <sheetData>
    <row r="1" spans="1:27" ht="18.75" x14ac:dyDescent="0.3">
      <c r="A1" s="287" t="s">
        <v>189</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283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70">
        <v>0</v>
      </c>
      <c r="U7" s="208">
        <v>0</v>
      </c>
      <c r="V7" s="207">
        <f t="shared" si="5"/>
        <v>1</v>
      </c>
      <c r="W7" s="206">
        <v>0</v>
      </c>
      <c r="X7" s="205">
        <v>0</v>
      </c>
      <c r="Y7" s="204">
        <f t="shared" si="6"/>
        <v>1</v>
      </c>
      <c r="Z7" s="203">
        <f t="shared" si="7"/>
        <v>0</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81">
        <v>0</v>
      </c>
      <c r="U8" s="223">
        <v>0</v>
      </c>
      <c r="V8" s="222">
        <f t="shared" si="5"/>
        <v>1</v>
      </c>
      <c r="W8" s="221">
        <v>0</v>
      </c>
      <c r="X8" s="220">
        <v>0</v>
      </c>
      <c r="Y8" s="219">
        <f t="shared" si="6"/>
        <v>1</v>
      </c>
      <c r="Z8" s="218">
        <f t="shared" si="7"/>
        <v>0</v>
      </c>
    </row>
    <row r="9" spans="1:27" ht="15" x14ac:dyDescent="0.2">
      <c r="A9" s="405"/>
      <c r="B9" s="201" t="s">
        <v>19</v>
      </c>
      <c r="C9" s="200">
        <f t="shared" si="0"/>
        <v>1</v>
      </c>
      <c r="D9" s="195">
        <v>0</v>
      </c>
      <c r="E9" s="199">
        <v>0</v>
      </c>
      <c r="F9" s="191">
        <v>0</v>
      </c>
      <c r="G9" s="198">
        <v>0</v>
      </c>
      <c r="H9" s="197">
        <f t="shared" si="1"/>
        <v>0</v>
      </c>
      <c r="I9" s="195">
        <v>0</v>
      </c>
      <c r="J9" s="199">
        <v>0</v>
      </c>
      <c r="K9" s="191">
        <v>0</v>
      </c>
      <c r="L9" s="198">
        <v>0</v>
      </c>
      <c r="M9" s="197">
        <f t="shared" si="2"/>
        <v>0</v>
      </c>
      <c r="N9" s="195">
        <v>0</v>
      </c>
      <c r="O9" s="54">
        <v>0</v>
      </c>
      <c r="P9" s="196">
        <f t="shared" si="3"/>
        <v>0</v>
      </c>
      <c r="Q9" s="195">
        <v>0</v>
      </c>
      <c r="R9" s="54">
        <v>1.22</v>
      </c>
      <c r="S9" s="196">
        <f t="shared" si="4"/>
        <v>-1.22</v>
      </c>
      <c r="T9" s="58">
        <v>0</v>
      </c>
      <c r="U9" s="193">
        <v>0</v>
      </c>
      <c r="V9" s="192">
        <f t="shared" si="5"/>
        <v>1</v>
      </c>
      <c r="W9" s="191">
        <v>1.22</v>
      </c>
      <c r="X9" s="190">
        <v>0</v>
      </c>
      <c r="Y9" s="189">
        <f t="shared" si="6"/>
        <v>0</v>
      </c>
      <c r="Z9" s="188">
        <f t="shared" si="7"/>
        <v>-1.22</v>
      </c>
    </row>
    <row r="10" spans="1:27" ht="15" x14ac:dyDescent="0.2">
      <c r="A10" s="405"/>
      <c r="B10" s="217" t="s">
        <v>18</v>
      </c>
      <c r="C10" s="215">
        <f t="shared" si="0"/>
        <v>1</v>
      </c>
      <c r="D10" s="210">
        <v>0</v>
      </c>
      <c r="E10" s="214">
        <v>0</v>
      </c>
      <c r="F10" s="206">
        <v>0</v>
      </c>
      <c r="G10" s="213">
        <v>0</v>
      </c>
      <c r="H10" s="212">
        <f t="shared" si="1"/>
        <v>0</v>
      </c>
      <c r="I10" s="210">
        <v>0</v>
      </c>
      <c r="J10" s="214">
        <v>0</v>
      </c>
      <c r="K10" s="206">
        <v>0</v>
      </c>
      <c r="L10" s="213">
        <v>0</v>
      </c>
      <c r="M10" s="212">
        <f t="shared" si="2"/>
        <v>0</v>
      </c>
      <c r="N10" s="210">
        <v>0</v>
      </c>
      <c r="O10" s="66">
        <v>0</v>
      </c>
      <c r="P10" s="211">
        <f t="shared" si="3"/>
        <v>0</v>
      </c>
      <c r="Q10" s="210">
        <v>31.075000000000003</v>
      </c>
      <c r="R10" s="66">
        <v>44.9</v>
      </c>
      <c r="S10" s="211">
        <f t="shared" si="4"/>
        <v>-13.824999999999996</v>
      </c>
      <c r="T10" s="70">
        <v>31.075000000000003</v>
      </c>
      <c r="U10" s="208">
        <v>0</v>
      </c>
      <c r="V10" s="207">
        <f t="shared" si="5"/>
        <v>0</v>
      </c>
      <c r="W10" s="206">
        <v>44.9</v>
      </c>
      <c r="X10" s="205">
        <v>0</v>
      </c>
      <c r="Y10" s="204">
        <f t="shared" si="6"/>
        <v>0</v>
      </c>
      <c r="Z10" s="203">
        <f t="shared" si="7"/>
        <v>-13.824999999999996</v>
      </c>
    </row>
    <row r="11" spans="1:27" ht="15" x14ac:dyDescent="0.2">
      <c r="A11" s="405"/>
      <c r="B11" s="217" t="s">
        <v>17</v>
      </c>
      <c r="C11" s="215">
        <f t="shared" si="0"/>
        <v>1</v>
      </c>
      <c r="D11" s="210">
        <v>0</v>
      </c>
      <c r="E11" s="214">
        <v>0</v>
      </c>
      <c r="F11" s="206">
        <v>0</v>
      </c>
      <c r="G11" s="213">
        <v>0</v>
      </c>
      <c r="H11" s="212">
        <f t="shared" si="1"/>
        <v>0</v>
      </c>
      <c r="I11" s="210">
        <v>0</v>
      </c>
      <c r="J11" s="214">
        <v>0</v>
      </c>
      <c r="K11" s="206">
        <v>0</v>
      </c>
      <c r="L11" s="213">
        <v>0</v>
      </c>
      <c r="M11" s="212">
        <f t="shared" si="2"/>
        <v>0</v>
      </c>
      <c r="N11" s="210">
        <v>0</v>
      </c>
      <c r="O11" s="66">
        <v>0</v>
      </c>
      <c r="P11" s="211">
        <f t="shared" si="3"/>
        <v>0</v>
      </c>
      <c r="Q11" s="210">
        <v>85.877499999999998</v>
      </c>
      <c r="R11" s="66">
        <v>122.29750000000001</v>
      </c>
      <c r="S11" s="211">
        <f t="shared" si="4"/>
        <v>-36.420000000000016</v>
      </c>
      <c r="T11" s="70">
        <v>85.877499999999998</v>
      </c>
      <c r="U11" s="208">
        <v>0</v>
      </c>
      <c r="V11" s="207">
        <f t="shared" si="5"/>
        <v>0</v>
      </c>
      <c r="W11" s="206">
        <v>122.29750000000001</v>
      </c>
      <c r="X11" s="205">
        <v>0</v>
      </c>
      <c r="Y11" s="204">
        <f t="shared" si="6"/>
        <v>0</v>
      </c>
      <c r="Z11" s="203">
        <f t="shared" si="7"/>
        <v>-36.420000000000016</v>
      </c>
    </row>
    <row r="12" spans="1:27" ht="15" x14ac:dyDescent="0.2">
      <c r="A12" s="405"/>
      <c r="B12" s="217" t="s">
        <v>16</v>
      </c>
      <c r="C12" s="215">
        <f t="shared" si="0"/>
        <v>1</v>
      </c>
      <c r="D12" s="210">
        <v>0</v>
      </c>
      <c r="E12" s="214">
        <v>0</v>
      </c>
      <c r="F12" s="206">
        <v>0</v>
      </c>
      <c r="G12" s="213">
        <v>0</v>
      </c>
      <c r="H12" s="212">
        <f t="shared" si="1"/>
        <v>0</v>
      </c>
      <c r="I12" s="210">
        <v>0</v>
      </c>
      <c r="J12" s="214">
        <v>0</v>
      </c>
      <c r="K12" s="206">
        <v>0</v>
      </c>
      <c r="L12" s="213">
        <v>0</v>
      </c>
      <c r="M12" s="212">
        <f t="shared" si="2"/>
        <v>0</v>
      </c>
      <c r="N12" s="210">
        <v>0</v>
      </c>
      <c r="O12" s="66">
        <v>0</v>
      </c>
      <c r="P12" s="211">
        <f t="shared" si="3"/>
        <v>0</v>
      </c>
      <c r="Q12" s="210">
        <v>204.48749999999998</v>
      </c>
      <c r="R12" s="66">
        <v>239.13499999999999</v>
      </c>
      <c r="S12" s="211">
        <f t="shared" si="4"/>
        <v>-34.647500000000008</v>
      </c>
      <c r="T12" s="70">
        <v>204.48749999999998</v>
      </c>
      <c r="U12" s="208">
        <v>0</v>
      </c>
      <c r="V12" s="207">
        <f t="shared" si="5"/>
        <v>0</v>
      </c>
      <c r="W12" s="206">
        <v>239.13499999999999</v>
      </c>
      <c r="X12" s="205">
        <v>0</v>
      </c>
      <c r="Y12" s="204">
        <f t="shared" si="6"/>
        <v>0</v>
      </c>
      <c r="Z12" s="203">
        <f t="shared" si="7"/>
        <v>-34.647500000000008</v>
      </c>
    </row>
    <row r="13" spans="1:27" ht="15" x14ac:dyDescent="0.2">
      <c r="A13" s="405"/>
      <c r="B13" s="217" t="s">
        <v>15</v>
      </c>
      <c r="C13" s="215">
        <f t="shared" si="0"/>
        <v>1</v>
      </c>
      <c r="D13" s="210">
        <v>0</v>
      </c>
      <c r="E13" s="214">
        <v>0</v>
      </c>
      <c r="F13" s="206">
        <v>0</v>
      </c>
      <c r="G13" s="213">
        <v>0</v>
      </c>
      <c r="H13" s="212">
        <f t="shared" si="1"/>
        <v>0</v>
      </c>
      <c r="I13" s="210">
        <v>0</v>
      </c>
      <c r="J13" s="214">
        <v>0</v>
      </c>
      <c r="K13" s="206">
        <v>0</v>
      </c>
      <c r="L13" s="213">
        <v>0</v>
      </c>
      <c r="M13" s="212">
        <f t="shared" si="2"/>
        <v>0</v>
      </c>
      <c r="N13" s="210">
        <v>0</v>
      </c>
      <c r="O13" s="66">
        <v>0</v>
      </c>
      <c r="P13" s="211">
        <f t="shared" si="3"/>
        <v>0</v>
      </c>
      <c r="Q13" s="210">
        <v>264.03499999999997</v>
      </c>
      <c r="R13" s="66">
        <v>291.09500000000003</v>
      </c>
      <c r="S13" s="211">
        <f t="shared" si="4"/>
        <v>-27.060000000000059</v>
      </c>
      <c r="T13" s="70">
        <v>264.03499999999997</v>
      </c>
      <c r="U13" s="208">
        <v>0</v>
      </c>
      <c r="V13" s="207">
        <f t="shared" si="5"/>
        <v>0</v>
      </c>
      <c r="W13" s="206">
        <v>291.09500000000003</v>
      </c>
      <c r="X13" s="205">
        <v>0</v>
      </c>
      <c r="Y13" s="204">
        <f t="shared" si="6"/>
        <v>0</v>
      </c>
      <c r="Z13" s="203">
        <f t="shared" si="7"/>
        <v>-27.060000000000059</v>
      </c>
    </row>
    <row r="14" spans="1:27" ht="15" x14ac:dyDescent="0.2">
      <c r="A14" s="405"/>
      <c r="B14" s="262" t="s">
        <v>14</v>
      </c>
      <c r="C14" s="186">
        <f t="shared" si="0"/>
        <v>1</v>
      </c>
      <c r="D14" s="181">
        <v>0</v>
      </c>
      <c r="E14" s="185">
        <v>0</v>
      </c>
      <c r="F14" s="177">
        <v>0</v>
      </c>
      <c r="G14" s="184">
        <v>0</v>
      </c>
      <c r="H14" s="183">
        <f t="shared" si="1"/>
        <v>0</v>
      </c>
      <c r="I14" s="181">
        <v>0</v>
      </c>
      <c r="J14" s="185">
        <v>0</v>
      </c>
      <c r="K14" s="177">
        <v>0</v>
      </c>
      <c r="L14" s="184">
        <v>0</v>
      </c>
      <c r="M14" s="183">
        <f t="shared" si="2"/>
        <v>0</v>
      </c>
      <c r="N14" s="181">
        <v>0</v>
      </c>
      <c r="O14" s="43">
        <v>0</v>
      </c>
      <c r="P14" s="182">
        <f t="shared" si="3"/>
        <v>0</v>
      </c>
      <c r="Q14" s="181">
        <v>0</v>
      </c>
      <c r="R14" s="43">
        <v>146.51249999999999</v>
      </c>
      <c r="S14" s="182">
        <f t="shared" si="4"/>
        <v>-146.51249999999999</v>
      </c>
      <c r="T14" s="47">
        <v>0</v>
      </c>
      <c r="U14" s="179">
        <v>0</v>
      </c>
      <c r="V14" s="178">
        <f t="shared" si="5"/>
        <v>1</v>
      </c>
      <c r="W14" s="177">
        <v>146.51249999999999</v>
      </c>
      <c r="X14" s="176">
        <v>0</v>
      </c>
      <c r="Y14" s="175">
        <f t="shared" si="6"/>
        <v>0</v>
      </c>
      <c r="Z14" s="174">
        <f t="shared" si="7"/>
        <v>-146.51249999999999</v>
      </c>
    </row>
    <row r="15" spans="1:27"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4">
        <f t="shared" si="4"/>
        <v>0</v>
      </c>
      <c r="T15" s="25">
        <v>0</v>
      </c>
      <c r="U15" s="151">
        <v>0</v>
      </c>
      <c r="V15" s="150">
        <f t="shared" si="5"/>
        <v>1</v>
      </c>
      <c r="W15" s="149">
        <v>0</v>
      </c>
      <c r="X15" s="148">
        <v>0</v>
      </c>
      <c r="Y15" s="147">
        <f t="shared" si="6"/>
        <v>1</v>
      </c>
      <c r="Z15" s="146">
        <f t="shared" si="7"/>
        <v>0</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58">
        <v>0</v>
      </c>
      <c r="U16" s="193">
        <v>0</v>
      </c>
      <c r="V16" s="192">
        <f t="shared" si="5"/>
        <v>1</v>
      </c>
      <c r="W16" s="191">
        <v>0</v>
      </c>
      <c r="X16" s="190">
        <v>0</v>
      </c>
      <c r="Y16" s="189">
        <f t="shared" si="6"/>
        <v>1</v>
      </c>
      <c r="Z16" s="188">
        <f t="shared" si="7"/>
        <v>0</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1</v>
      </c>
      <c r="D18" s="167">
        <f>SUM(D6:D17)</f>
        <v>0</v>
      </c>
      <c r="E18" s="171">
        <v>0</v>
      </c>
      <c r="F18" s="163">
        <f>SUM(F6:F17)</f>
        <v>0</v>
      </c>
      <c r="G18" s="170">
        <v>0</v>
      </c>
      <c r="H18" s="169">
        <f>SUM(H6:H17)</f>
        <v>0</v>
      </c>
      <c r="I18" s="167">
        <f>SUM(I6:I17)</f>
        <v>0</v>
      </c>
      <c r="J18" s="171">
        <v>0</v>
      </c>
      <c r="K18" s="163">
        <f>SUM(K6:K17)</f>
        <v>0</v>
      </c>
      <c r="L18" s="170">
        <v>0</v>
      </c>
      <c r="M18" s="169">
        <f t="shared" ref="M18:T18" si="8">SUM(M6:M17)</f>
        <v>0</v>
      </c>
      <c r="N18" s="167">
        <f t="shared" si="8"/>
        <v>0</v>
      </c>
      <c r="O18" s="32">
        <f t="shared" si="8"/>
        <v>0</v>
      </c>
      <c r="P18" s="168">
        <f t="shared" si="8"/>
        <v>0</v>
      </c>
      <c r="Q18" s="167">
        <f t="shared" si="8"/>
        <v>585.47499999999991</v>
      </c>
      <c r="R18" s="32">
        <f t="shared" si="8"/>
        <v>845.16000000000008</v>
      </c>
      <c r="S18" s="168">
        <f t="shared" si="8"/>
        <v>-259.68500000000006</v>
      </c>
      <c r="T18" s="36">
        <f t="shared" si="8"/>
        <v>585.47499999999991</v>
      </c>
      <c r="U18" s="165">
        <v>0</v>
      </c>
      <c r="V18" s="164">
        <f t="shared" si="5"/>
        <v>0</v>
      </c>
      <c r="W18" s="163">
        <f>SUM(W6:W17)</f>
        <v>845.16000000000008</v>
      </c>
      <c r="X18" s="162">
        <v>0</v>
      </c>
      <c r="Y18" s="161">
        <f t="shared" si="6"/>
        <v>0</v>
      </c>
      <c r="Z18" s="160">
        <f>SUM(Z6:Z17)</f>
        <v>-259.68500000000006</v>
      </c>
    </row>
    <row r="19" spans="1:26" ht="15" x14ac:dyDescent="0.2">
      <c r="A19" s="405"/>
      <c r="B19" s="159" t="s">
        <v>9</v>
      </c>
      <c r="C19" s="158">
        <f t="shared" si="0"/>
        <v>1</v>
      </c>
      <c r="D19" s="153">
        <f>SUM(D9:D14)</f>
        <v>0</v>
      </c>
      <c r="E19" s="157">
        <v>0</v>
      </c>
      <c r="F19" s="149">
        <f>SUM(F9:F14)</f>
        <v>0</v>
      </c>
      <c r="G19" s="156">
        <v>0</v>
      </c>
      <c r="H19" s="155">
        <f>SUM(H9:H14)</f>
        <v>0</v>
      </c>
      <c r="I19" s="153">
        <f>SUM(I9:I14)</f>
        <v>0</v>
      </c>
      <c r="J19" s="157">
        <v>0</v>
      </c>
      <c r="K19" s="149">
        <f>SUM(K9:K14)</f>
        <v>0</v>
      </c>
      <c r="L19" s="156">
        <v>0</v>
      </c>
      <c r="M19" s="155">
        <f t="shared" ref="M19:T19" si="9">SUM(M9:M14)</f>
        <v>0</v>
      </c>
      <c r="N19" s="153">
        <f t="shared" si="9"/>
        <v>0</v>
      </c>
      <c r="O19" s="21">
        <f t="shared" si="9"/>
        <v>0</v>
      </c>
      <c r="P19" s="154">
        <f t="shared" si="9"/>
        <v>0</v>
      </c>
      <c r="Q19" s="153">
        <f t="shared" si="9"/>
        <v>585.47499999999991</v>
      </c>
      <c r="R19" s="21">
        <f t="shared" si="9"/>
        <v>845.16000000000008</v>
      </c>
      <c r="S19" s="154">
        <f t="shared" si="9"/>
        <v>-259.68500000000006</v>
      </c>
      <c r="T19" s="25">
        <f t="shared" si="9"/>
        <v>585.47499999999991</v>
      </c>
      <c r="U19" s="151">
        <v>0</v>
      </c>
      <c r="V19" s="150">
        <f t="shared" si="5"/>
        <v>0</v>
      </c>
      <c r="W19" s="149">
        <f>SUM(W9:W14)</f>
        <v>845.16000000000008</v>
      </c>
      <c r="X19" s="148">
        <v>0</v>
      </c>
      <c r="Y19" s="147">
        <f t="shared" si="6"/>
        <v>0</v>
      </c>
      <c r="Z19" s="146">
        <f>SUM(Z9:Z14)</f>
        <v>-259.68500000000006</v>
      </c>
    </row>
    <row r="20" spans="1:26"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T20" si="10">SUM(M6:M8,M15:M17)</f>
        <v>0</v>
      </c>
      <c r="N20" s="255">
        <f t="shared" si="10"/>
        <v>0</v>
      </c>
      <c r="O20" s="254">
        <f t="shared" si="10"/>
        <v>0</v>
      </c>
      <c r="P20" s="256">
        <f t="shared" si="10"/>
        <v>0</v>
      </c>
      <c r="Q20" s="255">
        <f t="shared" si="10"/>
        <v>0</v>
      </c>
      <c r="R20" s="254">
        <f t="shared" si="10"/>
        <v>0</v>
      </c>
      <c r="S20" s="256">
        <f t="shared" si="10"/>
        <v>0</v>
      </c>
      <c r="T20" s="252">
        <f t="shared" si="10"/>
        <v>0</v>
      </c>
      <c r="U20" s="251">
        <v>0</v>
      </c>
      <c r="V20" s="250">
        <f t="shared" si="5"/>
        <v>1</v>
      </c>
      <c r="W20" s="249">
        <f>SUM(W6:W8,W15:W17)</f>
        <v>0</v>
      </c>
      <c r="X20" s="248">
        <v>0</v>
      </c>
      <c r="Y20" s="247">
        <f t="shared" si="6"/>
        <v>1</v>
      </c>
      <c r="Z20" s="246">
        <f>SUM(Z6:Z8,Z15:Z17)</f>
        <v>0</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v>
      </c>
      <c r="R21" s="88">
        <v>0</v>
      </c>
      <c r="S21" s="240">
        <f t="shared" ref="S21:S32" si="14">Q21-R21</f>
        <v>0</v>
      </c>
      <c r="T21" s="92">
        <v>0</v>
      </c>
      <c r="U21" s="237">
        <v>0</v>
      </c>
      <c r="V21" s="236">
        <f t="shared" si="5"/>
        <v>1</v>
      </c>
      <c r="W21" s="235">
        <v>0</v>
      </c>
      <c r="X21" s="234">
        <v>0</v>
      </c>
      <c r="Y21" s="233">
        <f t="shared" si="6"/>
        <v>1</v>
      </c>
      <c r="Z21" s="232">
        <f t="shared" ref="Z21:Z32" si="15">T21-W21</f>
        <v>0</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0</v>
      </c>
      <c r="R22" s="66">
        <v>0</v>
      </c>
      <c r="S22" s="211">
        <f t="shared" si="14"/>
        <v>0</v>
      </c>
      <c r="T22" s="70">
        <v>0</v>
      </c>
      <c r="U22" s="208">
        <v>0</v>
      </c>
      <c r="V22" s="207">
        <f t="shared" si="5"/>
        <v>1</v>
      </c>
      <c r="W22" s="206">
        <v>0</v>
      </c>
      <c r="X22" s="205">
        <v>0</v>
      </c>
      <c r="Y22" s="204">
        <f t="shared" si="6"/>
        <v>1</v>
      </c>
      <c r="Z22" s="203">
        <f t="shared" si="15"/>
        <v>0</v>
      </c>
    </row>
    <row r="23" spans="1:26" ht="15" x14ac:dyDescent="0.2">
      <c r="A23" s="405"/>
      <c r="B23" s="231" t="s">
        <v>20</v>
      </c>
      <c r="C23" s="230">
        <f t="shared" si="0"/>
        <v>1</v>
      </c>
      <c r="D23" s="225">
        <v>0</v>
      </c>
      <c r="E23" s="229">
        <v>0</v>
      </c>
      <c r="F23" s="221">
        <v>0</v>
      </c>
      <c r="G23" s="228">
        <v>0</v>
      </c>
      <c r="H23" s="227">
        <f t="shared" si="11"/>
        <v>0</v>
      </c>
      <c r="I23" s="225">
        <v>0</v>
      </c>
      <c r="J23" s="229">
        <v>0</v>
      </c>
      <c r="K23" s="221">
        <v>0</v>
      </c>
      <c r="L23" s="228">
        <v>0</v>
      </c>
      <c r="M23" s="227">
        <f t="shared" si="12"/>
        <v>0</v>
      </c>
      <c r="N23" s="225">
        <v>0</v>
      </c>
      <c r="O23" s="77">
        <v>0</v>
      </c>
      <c r="P23" s="226">
        <f t="shared" si="13"/>
        <v>0</v>
      </c>
      <c r="Q23" s="225">
        <v>0</v>
      </c>
      <c r="R23" s="77">
        <v>0</v>
      </c>
      <c r="S23" s="226">
        <f t="shared" si="14"/>
        <v>0</v>
      </c>
      <c r="T23" s="81">
        <v>0</v>
      </c>
      <c r="U23" s="223">
        <v>0</v>
      </c>
      <c r="V23" s="222">
        <f t="shared" si="5"/>
        <v>1</v>
      </c>
      <c r="W23" s="221">
        <v>0</v>
      </c>
      <c r="X23" s="220">
        <v>0</v>
      </c>
      <c r="Y23" s="219">
        <f t="shared" si="6"/>
        <v>1</v>
      </c>
      <c r="Z23" s="218">
        <f t="shared" si="15"/>
        <v>0</v>
      </c>
    </row>
    <row r="24" spans="1:26" ht="15" x14ac:dyDescent="0.2">
      <c r="A24" s="405"/>
      <c r="B24" s="201" t="s">
        <v>19</v>
      </c>
      <c r="C24" s="200">
        <f t="shared" si="0"/>
        <v>1</v>
      </c>
      <c r="D24" s="195">
        <v>0</v>
      </c>
      <c r="E24" s="199">
        <v>0</v>
      </c>
      <c r="F24" s="191">
        <v>0</v>
      </c>
      <c r="G24" s="198">
        <v>0</v>
      </c>
      <c r="H24" s="197">
        <f t="shared" si="11"/>
        <v>0</v>
      </c>
      <c r="I24" s="195">
        <v>0</v>
      </c>
      <c r="J24" s="199">
        <v>0</v>
      </c>
      <c r="K24" s="191">
        <v>0</v>
      </c>
      <c r="L24" s="198">
        <v>0</v>
      </c>
      <c r="M24" s="197">
        <f t="shared" si="12"/>
        <v>0</v>
      </c>
      <c r="N24" s="195">
        <v>0</v>
      </c>
      <c r="O24" s="54">
        <v>0</v>
      </c>
      <c r="P24" s="196">
        <f t="shared" si="13"/>
        <v>0</v>
      </c>
      <c r="Q24" s="195">
        <v>0</v>
      </c>
      <c r="R24" s="54">
        <v>0</v>
      </c>
      <c r="S24" s="196">
        <f t="shared" si="14"/>
        <v>0</v>
      </c>
      <c r="T24" s="58">
        <v>0</v>
      </c>
      <c r="U24" s="193">
        <v>0</v>
      </c>
      <c r="V24" s="192">
        <f t="shared" si="5"/>
        <v>1</v>
      </c>
      <c r="W24" s="191">
        <v>0</v>
      </c>
      <c r="X24" s="190">
        <v>0</v>
      </c>
      <c r="Y24" s="189">
        <f t="shared" si="6"/>
        <v>1</v>
      </c>
      <c r="Z24" s="188">
        <f t="shared" si="15"/>
        <v>0</v>
      </c>
    </row>
    <row r="25" spans="1:26" ht="15" x14ac:dyDescent="0.2">
      <c r="A25" s="405"/>
      <c r="B25" s="217" t="s">
        <v>18</v>
      </c>
      <c r="C25" s="215">
        <f t="shared" si="0"/>
        <v>1</v>
      </c>
      <c r="D25" s="210">
        <v>0</v>
      </c>
      <c r="E25" s="214">
        <v>0</v>
      </c>
      <c r="F25" s="206">
        <v>0</v>
      </c>
      <c r="G25" s="213">
        <v>0</v>
      </c>
      <c r="H25" s="212">
        <f t="shared" si="11"/>
        <v>0</v>
      </c>
      <c r="I25" s="210">
        <v>0</v>
      </c>
      <c r="J25" s="214">
        <v>0</v>
      </c>
      <c r="K25" s="206">
        <v>0</v>
      </c>
      <c r="L25" s="213">
        <v>0</v>
      </c>
      <c r="M25" s="212">
        <f t="shared" si="12"/>
        <v>0</v>
      </c>
      <c r="N25" s="210">
        <v>0</v>
      </c>
      <c r="O25" s="66">
        <v>0</v>
      </c>
      <c r="P25" s="211">
        <f t="shared" si="13"/>
        <v>0</v>
      </c>
      <c r="Q25" s="210">
        <v>82.201666666666654</v>
      </c>
      <c r="R25" s="66">
        <v>79.029166666666669</v>
      </c>
      <c r="S25" s="211">
        <f t="shared" si="14"/>
        <v>3.1724999999999852</v>
      </c>
      <c r="T25" s="70">
        <v>82.201666666666654</v>
      </c>
      <c r="U25" s="208">
        <v>0</v>
      </c>
      <c r="V25" s="207">
        <f t="shared" si="5"/>
        <v>0</v>
      </c>
      <c r="W25" s="206">
        <v>79.029166666666669</v>
      </c>
      <c r="X25" s="205">
        <v>0</v>
      </c>
      <c r="Y25" s="204">
        <f t="shared" si="6"/>
        <v>0</v>
      </c>
      <c r="Z25" s="203">
        <f t="shared" si="15"/>
        <v>3.1724999999999852</v>
      </c>
    </row>
    <row r="26" spans="1:26" ht="15" x14ac:dyDescent="0.2">
      <c r="A26" s="405"/>
      <c r="B26" s="217" t="s">
        <v>17</v>
      </c>
      <c r="C26" s="215">
        <f t="shared" si="0"/>
        <v>1</v>
      </c>
      <c r="D26" s="210">
        <v>0</v>
      </c>
      <c r="E26" s="214">
        <v>0</v>
      </c>
      <c r="F26" s="206">
        <v>0</v>
      </c>
      <c r="G26" s="213">
        <v>0</v>
      </c>
      <c r="H26" s="212">
        <f t="shared" si="11"/>
        <v>0</v>
      </c>
      <c r="I26" s="210">
        <v>0</v>
      </c>
      <c r="J26" s="214">
        <v>0</v>
      </c>
      <c r="K26" s="206">
        <v>0</v>
      </c>
      <c r="L26" s="213">
        <v>0</v>
      </c>
      <c r="M26" s="212">
        <f t="shared" si="12"/>
        <v>0</v>
      </c>
      <c r="N26" s="210">
        <v>0</v>
      </c>
      <c r="O26" s="66">
        <v>0</v>
      </c>
      <c r="P26" s="211">
        <f t="shared" si="13"/>
        <v>0</v>
      </c>
      <c r="Q26" s="210">
        <v>93.90583333333332</v>
      </c>
      <c r="R26" s="66">
        <v>150.7475</v>
      </c>
      <c r="S26" s="211">
        <f t="shared" si="14"/>
        <v>-56.841666666666683</v>
      </c>
      <c r="T26" s="70">
        <v>93.90583333333332</v>
      </c>
      <c r="U26" s="208">
        <v>0</v>
      </c>
      <c r="V26" s="207">
        <f t="shared" si="5"/>
        <v>0</v>
      </c>
      <c r="W26" s="206">
        <v>150.7475</v>
      </c>
      <c r="X26" s="205">
        <v>0</v>
      </c>
      <c r="Y26" s="204">
        <f t="shared" si="6"/>
        <v>0</v>
      </c>
      <c r="Z26" s="203">
        <f t="shared" si="15"/>
        <v>-56.841666666666683</v>
      </c>
    </row>
    <row r="27" spans="1:26" ht="15" x14ac:dyDescent="0.2">
      <c r="A27" s="405"/>
      <c r="B27" s="217" t="s">
        <v>16</v>
      </c>
      <c r="C27" s="215">
        <f t="shared" si="0"/>
        <v>1</v>
      </c>
      <c r="D27" s="210">
        <v>0</v>
      </c>
      <c r="E27" s="214">
        <v>0</v>
      </c>
      <c r="F27" s="206">
        <v>0</v>
      </c>
      <c r="G27" s="213">
        <v>0</v>
      </c>
      <c r="H27" s="212">
        <f t="shared" si="11"/>
        <v>0</v>
      </c>
      <c r="I27" s="210">
        <v>0</v>
      </c>
      <c r="J27" s="214">
        <v>0</v>
      </c>
      <c r="K27" s="206">
        <v>0</v>
      </c>
      <c r="L27" s="213">
        <v>0</v>
      </c>
      <c r="M27" s="212">
        <f t="shared" si="12"/>
        <v>0</v>
      </c>
      <c r="N27" s="210">
        <v>0</v>
      </c>
      <c r="O27" s="66">
        <v>0</v>
      </c>
      <c r="P27" s="211">
        <f t="shared" si="13"/>
        <v>0</v>
      </c>
      <c r="Q27" s="210">
        <v>260.34583333333336</v>
      </c>
      <c r="R27" s="66">
        <v>263.12583333333333</v>
      </c>
      <c r="S27" s="211">
        <f t="shared" si="14"/>
        <v>-2.7799999999999727</v>
      </c>
      <c r="T27" s="70">
        <v>260.34583333333336</v>
      </c>
      <c r="U27" s="208">
        <v>0</v>
      </c>
      <c r="V27" s="207">
        <f t="shared" si="5"/>
        <v>0</v>
      </c>
      <c r="W27" s="206">
        <v>263.12583333333333</v>
      </c>
      <c r="X27" s="205">
        <v>0</v>
      </c>
      <c r="Y27" s="204">
        <f t="shared" si="6"/>
        <v>0</v>
      </c>
      <c r="Z27" s="203">
        <f t="shared" si="15"/>
        <v>-2.7799999999999727</v>
      </c>
    </row>
    <row r="28" spans="1:26" ht="15" x14ac:dyDescent="0.2">
      <c r="A28" s="405"/>
      <c r="B28" s="217" t="s">
        <v>15</v>
      </c>
      <c r="C28" s="215">
        <f t="shared" si="0"/>
        <v>1</v>
      </c>
      <c r="D28" s="210">
        <v>0</v>
      </c>
      <c r="E28" s="214">
        <v>0</v>
      </c>
      <c r="F28" s="206">
        <v>0</v>
      </c>
      <c r="G28" s="213">
        <v>0</v>
      </c>
      <c r="H28" s="212">
        <f t="shared" si="11"/>
        <v>0</v>
      </c>
      <c r="I28" s="210">
        <v>0</v>
      </c>
      <c r="J28" s="214">
        <v>0</v>
      </c>
      <c r="K28" s="206">
        <v>0</v>
      </c>
      <c r="L28" s="213">
        <v>0</v>
      </c>
      <c r="M28" s="212">
        <f t="shared" si="12"/>
        <v>0</v>
      </c>
      <c r="N28" s="210">
        <v>0</v>
      </c>
      <c r="O28" s="66">
        <v>0</v>
      </c>
      <c r="P28" s="211">
        <f t="shared" si="13"/>
        <v>0</v>
      </c>
      <c r="Q28" s="210">
        <v>333.50916666666666</v>
      </c>
      <c r="R28" s="66">
        <v>317.32583333333332</v>
      </c>
      <c r="S28" s="211">
        <f t="shared" si="14"/>
        <v>16.183333333333337</v>
      </c>
      <c r="T28" s="70">
        <v>333.50916666666666</v>
      </c>
      <c r="U28" s="208">
        <v>0</v>
      </c>
      <c r="V28" s="207">
        <f t="shared" si="5"/>
        <v>0</v>
      </c>
      <c r="W28" s="206">
        <v>317.32583333333332</v>
      </c>
      <c r="X28" s="205">
        <v>0</v>
      </c>
      <c r="Y28" s="204">
        <f t="shared" si="6"/>
        <v>0</v>
      </c>
      <c r="Z28" s="203">
        <f t="shared" si="15"/>
        <v>16.183333333333337</v>
      </c>
    </row>
    <row r="29" spans="1:26" ht="15" x14ac:dyDescent="0.2">
      <c r="A29" s="405"/>
      <c r="B29" s="216" t="s">
        <v>14</v>
      </c>
      <c r="C29" s="215">
        <f t="shared" si="0"/>
        <v>1</v>
      </c>
      <c r="D29" s="210">
        <v>0</v>
      </c>
      <c r="E29" s="214">
        <v>0</v>
      </c>
      <c r="F29" s="206">
        <v>0</v>
      </c>
      <c r="G29" s="213">
        <v>0</v>
      </c>
      <c r="H29" s="212">
        <f t="shared" si="11"/>
        <v>0</v>
      </c>
      <c r="I29" s="210">
        <v>0</v>
      </c>
      <c r="J29" s="214">
        <v>0</v>
      </c>
      <c r="K29" s="206">
        <v>0</v>
      </c>
      <c r="L29" s="213">
        <v>0</v>
      </c>
      <c r="M29" s="212">
        <f t="shared" si="12"/>
        <v>0</v>
      </c>
      <c r="N29" s="210">
        <v>0</v>
      </c>
      <c r="O29" s="66">
        <v>0</v>
      </c>
      <c r="P29" s="211">
        <f t="shared" si="13"/>
        <v>0</v>
      </c>
      <c r="Q29" s="210">
        <v>0</v>
      </c>
      <c r="R29" s="66">
        <v>85.37</v>
      </c>
      <c r="S29" s="211">
        <f t="shared" si="14"/>
        <v>-85.37</v>
      </c>
      <c r="T29" s="70">
        <v>0</v>
      </c>
      <c r="U29" s="208">
        <v>0</v>
      </c>
      <c r="V29" s="207">
        <f t="shared" si="5"/>
        <v>1</v>
      </c>
      <c r="W29" s="206">
        <v>85.37</v>
      </c>
      <c r="X29" s="205">
        <v>0</v>
      </c>
      <c r="Y29" s="204">
        <f t="shared" si="6"/>
        <v>0</v>
      </c>
      <c r="Z29" s="203">
        <f t="shared" si="15"/>
        <v>-85.37</v>
      </c>
    </row>
    <row r="30" spans="1:26" ht="15" x14ac:dyDescent="0.2">
      <c r="A30" s="405"/>
      <c r="B30" s="202" t="s">
        <v>13</v>
      </c>
      <c r="C30" s="158">
        <f t="shared" si="0"/>
        <v>1</v>
      </c>
      <c r="D30" s="153">
        <v>0</v>
      </c>
      <c r="E30" s="157">
        <v>0</v>
      </c>
      <c r="F30" s="149">
        <v>0</v>
      </c>
      <c r="G30" s="156">
        <v>0</v>
      </c>
      <c r="H30" s="155">
        <f t="shared" si="11"/>
        <v>0</v>
      </c>
      <c r="I30" s="153">
        <v>0</v>
      </c>
      <c r="J30" s="157">
        <v>0</v>
      </c>
      <c r="K30" s="149">
        <v>0</v>
      </c>
      <c r="L30" s="156">
        <v>0</v>
      </c>
      <c r="M30" s="155">
        <f t="shared" si="12"/>
        <v>0</v>
      </c>
      <c r="N30" s="153">
        <v>0</v>
      </c>
      <c r="O30" s="21">
        <v>0</v>
      </c>
      <c r="P30" s="154">
        <f t="shared" si="13"/>
        <v>0</v>
      </c>
      <c r="Q30" s="153">
        <v>0</v>
      </c>
      <c r="R30" s="21">
        <v>0</v>
      </c>
      <c r="S30" s="154">
        <f t="shared" si="14"/>
        <v>0</v>
      </c>
      <c r="T30" s="25">
        <v>0</v>
      </c>
      <c r="U30" s="151">
        <v>0</v>
      </c>
      <c r="V30" s="150">
        <f t="shared" si="5"/>
        <v>1</v>
      </c>
      <c r="W30" s="149">
        <v>0</v>
      </c>
      <c r="X30" s="148">
        <v>0</v>
      </c>
      <c r="Y30" s="147">
        <f t="shared" si="6"/>
        <v>1</v>
      </c>
      <c r="Z30" s="146">
        <f t="shared" si="15"/>
        <v>0</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0</v>
      </c>
      <c r="R31" s="54">
        <v>0</v>
      </c>
      <c r="S31" s="196">
        <f t="shared" si="14"/>
        <v>0</v>
      </c>
      <c r="T31" s="58">
        <v>0</v>
      </c>
      <c r="U31" s="193">
        <v>0</v>
      </c>
      <c r="V31" s="192">
        <f t="shared" si="5"/>
        <v>1</v>
      </c>
      <c r="W31" s="191">
        <v>0</v>
      </c>
      <c r="X31" s="190">
        <v>0</v>
      </c>
      <c r="Y31" s="189">
        <f t="shared" si="6"/>
        <v>1</v>
      </c>
      <c r="Z31" s="188">
        <f t="shared" si="15"/>
        <v>0</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v>
      </c>
      <c r="R32" s="43">
        <v>0</v>
      </c>
      <c r="S32" s="182">
        <f t="shared" si="14"/>
        <v>0</v>
      </c>
      <c r="T32" s="47">
        <v>0</v>
      </c>
      <c r="U32" s="179">
        <v>0</v>
      </c>
      <c r="V32" s="178">
        <f t="shared" si="5"/>
        <v>1</v>
      </c>
      <c r="W32" s="177">
        <v>0</v>
      </c>
      <c r="X32" s="176">
        <v>0</v>
      </c>
      <c r="Y32" s="175">
        <f t="shared" si="6"/>
        <v>1</v>
      </c>
      <c r="Z32" s="174">
        <f t="shared" si="15"/>
        <v>0</v>
      </c>
    </row>
    <row r="33" spans="1:26" ht="15" x14ac:dyDescent="0.2">
      <c r="A33" s="405"/>
      <c r="B33" s="173" t="s">
        <v>10</v>
      </c>
      <c r="C33" s="172">
        <f t="shared" si="0"/>
        <v>1</v>
      </c>
      <c r="D33" s="167">
        <f>SUM(D21:D32)</f>
        <v>0</v>
      </c>
      <c r="E33" s="171">
        <v>0</v>
      </c>
      <c r="F33" s="163">
        <f>SUM(F21:F32)</f>
        <v>0</v>
      </c>
      <c r="G33" s="170">
        <v>0</v>
      </c>
      <c r="H33" s="169">
        <f>SUM(H21:H32)</f>
        <v>0</v>
      </c>
      <c r="I33" s="167">
        <f>SUM(I21:I32)</f>
        <v>0</v>
      </c>
      <c r="J33" s="171">
        <v>0</v>
      </c>
      <c r="K33" s="163">
        <f>SUM(K21:K32)</f>
        <v>0</v>
      </c>
      <c r="L33" s="170">
        <v>0</v>
      </c>
      <c r="M33" s="169">
        <f t="shared" ref="M33:T33" si="16">SUM(M21:M32)</f>
        <v>0</v>
      </c>
      <c r="N33" s="167">
        <f t="shared" si="16"/>
        <v>0</v>
      </c>
      <c r="O33" s="32">
        <f t="shared" si="16"/>
        <v>0</v>
      </c>
      <c r="P33" s="168">
        <f t="shared" si="16"/>
        <v>0</v>
      </c>
      <c r="Q33" s="167">
        <f t="shared" si="16"/>
        <v>769.96249999999998</v>
      </c>
      <c r="R33" s="32">
        <f t="shared" si="16"/>
        <v>895.59833333333336</v>
      </c>
      <c r="S33" s="168">
        <f t="shared" si="16"/>
        <v>-125.63583333333334</v>
      </c>
      <c r="T33" s="36">
        <f t="shared" si="16"/>
        <v>769.96249999999998</v>
      </c>
      <c r="U33" s="165">
        <v>0</v>
      </c>
      <c r="V33" s="164">
        <f t="shared" si="5"/>
        <v>0</v>
      </c>
      <c r="W33" s="163">
        <f>SUM(W21:W32)</f>
        <v>895.59833333333336</v>
      </c>
      <c r="X33" s="162">
        <v>0</v>
      </c>
      <c r="Y33" s="161">
        <f t="shared" si="6"/>
        <v>0</v>
      </c>
      <c r="Z33" s="160">
        <f>SUM(Z21:Z32)</f>
        <v>-125.63583333333334</v>
      </c>
    </row>
    <row r="34" spans="1:26" ht="15" x14ac:dyDescent="0.2">
      <c r="A34" s="405"/>
      <c r="B34" s="159" t="s">
        <v>9</v>
      </c>
      <c r="C34" s="158">
        <f t="shared" si="0"/>
        <v>1</v>
      </c>
      <c r="D34" s="153">
        <f>SUM(D24:D29)</f>
        <v>0</v>
      </c>
      <c r="E34" s="157">
        <v>0</v>
      </c>
      <c r="F34" s="149">
        <f>SUM(F24:F29)</f>
        <v>0</v>
      </c>
      <c r="G34" s="156">
        <v>0</v>
      </c>
      <c r="H34" s="155">
        <f>SUM(H24:H29)</f>
        <v>0</v>
      </c>
      <c r="I34" s="153">
        <f>SUM(I24:I29)</f>
        <v>0</v>
      </c>
      <c r="J34" s="157">
        <v>0</v>
      </c>
      <c r="K34" s="149">
        <f>SUM(K24:K29)</f>
        <v>0</v>
      </c>
      <c r="L34" s="156">
        <v>0</v>
      </c>
      <c r="M34" s="155">
        <f t="shared" ref="M34:T34" si="17">SUM(M24:M29)</f>
        <v>0</v>
      </c>
      <c r="N34" s="153">
        <f t="shared" si="17"/>
        <v>0</v>
      </c>
      <c r="O34" s="21">
        <f t="shared" si="17"/>
        <v>0</v>
      </c>
      <c r="P34" s="154">
        <f t="shared" si="17"/>
        <v>0</v>
      </c>
      <c r="Q34" s="153">
        <f t="shared" si="17"/>
        <v>769.96249999999998</v>
      </c>
      <c r="R34" s="21">
        <f t="shared" si="17"/>
        <v>895.59833333333336</v>
      </c>
      <c r="S34" s="154">
        <f t="shared" si="17"/>
        <v>-125.63583333333334</v>
      </c>
      <c r="T34" s="25">
        <f t="shared" si="17"/>
        <v>769.96249999999998</v>
      </c>
      <c r="U34" s="151">
        <v>0</v>
      </c>
      <c r="V34" s="150">
        <f t="shared" si="5"/>
        <v>0</v>
      </c>
      <c r="W34" s="149">
        <f>SUM(W24:W29)</f>
        <v>895.59833333333336</v>
      </c>
      <c r="X34" s="148">
        <v>0</v>
      </c>
      <c r="Y34" s="147">
        <f t="shared" si="6"/>
        <v>0</v>
      </c>
      <c r="Z34" s="146">
        <f>SUM(Z24:Z29)</f>
        <v>-125.63583333333334</v>
      </c>
    </row>
    <row r="35" spans="1:26"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T35" si="18">SUM(M21:M23,M30:M32)</f>
        <v>0</v>
      </c>
      <c r="N35" s="255">
        <f t="shared" si="18"/>
        <v>0</v>
      </c>
      <c r="O35" s="254">
        <f t="shared" si="18"/>
        <v>0</v>
      </c>
      <c r="P35" s="256">
        <f t="shared" si="18"/>
        <v>0</v>
      </c>
      <c r="Q35" s="255">
        <f t="shared" si="18"/>
        <v>0</v>
      </c>
      <c r="R35" s="254">
        <f t="shared" si="18"/>
        <v>0</v>
      </c>
      <c r="S35" s="256">
        <f t="shared" si="18"/>
        <v>0</v>
      </c>
      <c r="T35" s="252">
        <f t="shared" si="18"/>
        <v>0</v>
      </c>
      <c r="U35" s="251">
        <v>0</v>
      </c>
      <c r="V35" s="250">
        <f t="shared" si="5"/>
        <v>1</v>
      </c>
      <c r="W35" s="249">
        <f>SUM(W21:W23,W30:W32)</f>
        <v>0</v>
      </c>
      <c r="X35" s="248">
        <v>0</v>
      </c>
      <c r="Y35" s="247">
        <f t="shared" si="6"/>
        <v>1</v>
      </c>
      <c r="Z35" s="246">
        <f>SUM(Z21:Z23,Z30:Z32)</f>
        <v>0</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40">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0</v>
      </c>
      <c r="R37" s="66">
        <v>0</v>
      </c>
      <c r="S37" s="211">
        <f t="shared" si="22"/>
        <v>0</v>
      </c>
      <c r="T37" s="70">
        <v>0</v>
      </c>
      <c r="U37" s="208">
        <v>0</v>
      </c>
      <c r="V37" s="207">
        <f t="shared" si="5"/>
        <v>1</v>
      </c>
      <c r="W37" s="206">
        <v>0</v>
      </c>
      <c r="X37" s="205">
        <v>0</v>
      </c>
      <c r="Y37" s="204">
        <f t="shared" si="6"/>
        <v>1</v>
      </c>
      <c r="Z37" s="203">
        <f t="shared" si="23"/>
        <v>0</v>
      </c>
    </row>
    <row r="38" spans="1:26" ht="15" x14ac:dyDescent="0.2">
      <c r="A38" s="405"/>
      <c r="B38" s="231" t="s">
        <v>20</v>
      </c>
      <c r="C38" s="230">
        <f t="shared" si="0"/>
        <v>1</v>
      </c>
      <c r="D38" s="225">
        <v>0</v>
      </c>
      <c r="E38" s="229">
        <v>0</v>
      </c>
      <c r="F38" s="221">
        <v>0</v>
      </c>
      <c r="G38" s="228">
        <v>0</v>
      </c>
      <c r="H38" s="227">
        <f t="shared" si="19"/>
        <v>0</v>
      </c>
      <c r="I38" s="225">
        <v>0</v>
      </c>
      <c r="J38" s="229">
        <v>0</v>
      </c>
      <c r="K38" s="221">
        <v>0</v>
      </c>
      <c r="L38" s="228">
        <v>0</v>
      </c>
      <c r="M38" s="227">
        <f t="shared" si="20"/>
        <v>0</v>
      </c>
      <c r="N38" s="225">
        <v>0</v>
      </c>
      <c r="O38" s="77">
        <v>0</v>
      </c>
      <c r="P38" s="226">
        <f t="shared" si="21"/>
        <v>0</v>
      </c>
      <c r="Q38" s="225">
        <v>0</v>
      </c>
      <c r="R38" s="77">
        <v>0</v>
      </c>
      <c r="S38" s="226">
        <f t="shared" si="22"/>
        <v>0</v>
      </c>
      <c r="T38" s="81">
        <v>0</v>
      </c>
      <c r="U38" s="223">
        <v>0</v>
      </c>
      <c r="V38" s="222">
        <f t="shared" si="5"/>
        <v>1</v>
      </c>
      <c r="W38" s="221">
        <v>0</v>
      </c>
      <c r="X38" s="220">
        <v>0</v>
      </c>
      <c r="Y38" s="219">
        <f t="shared" si="6"/>
        <v>1</v>
      </c>
      <c r="Z38" s="218">
        <f t="shared" si="23"/>
        <v>0</v>
      </c>
    </row>
    <row r="39" spans="1:26" ht="15" x14ac:dyDescent="0.2">
      <c r="A39" s="405"/>
      <c r="B39" s="201" t="s">
        <v>19</v>
      </c>
      <c r="C39" s="200">
        <f t="shared" si="0"/>
        <v>1</v>
      </c>
      <c r="D39" s="195">
        <v>0</v>
      </c>
      <c r="E39" s="199">
        <v>0</v>
      </c>
      <c r="F39" s="191">
        <v>0</v>
      </c>
      <c r="G39" s="198">
        <v>0</v>
      </c>
      <c r="H39" s="197">
        <f t="shared" si="19"/>
        <v>0</v>
      </c>
      <c r="I39" s="195">
        <v>0</v>
      </c>
      <c r="J39" s="199">
        <v>0</v>
      </c>
      <c r="K39" s="191">
        <v>0</v>
      </c>
      <c r="L39" s="198">
        <v>0</v>
      </c>
      <c r="M39" s="197">
        <f t="shared" si="20"/>
        <v>0</v>
      </c>
      <c r="N39" s="195">
        <v>0</v>
      </c>
      <c r="O39" s="54">
        <v>0</v>
      </c>
      <c r="P39" s="196">
        <f t="shared" si="21"/>
        <v>0</v>
      </c>
      <c r="Q39" s="195">
        <v>0</v>
      </c>
      <c r="R39" s="54">
        <v>0</v>
      </c>
      <c r="S39" s="196">
        <f t="shared" si="22"/>
        <v>0</v>
      </c>
      <c r="T39" s="58">
        <v>0</v>
      </c>
      <c r="U39" s="193">
        <v>0</v>
      </c>
      <c r="V39" s="192">
        <f t="shared" si="5"/>
        <v>1</v>
      </c>
      <c r="W39" s="191">
        <v>0</v>
      </c>
      <c r="X39" s="190">
        <v>0</v>
      </c>
      <c r="Y39" s="189">
        <f t="shared" si="6"/>
        <v>1</v>
      </c>
      <c r="Z39" s="188">
        <f t="shared" si="23"/>
        <v>0</v>
      </c>
    </row>
    <row r="40" spans="1:26" ht="15" x14ac:dyDescent="0.2">
      <c r="A40" s="405"/>
      <c r="B40" s="217" t="s">
        <v>18</v>
      </c>
      <c r="C40" s="215">
        <f t="shared" si="0"/>
        <v>1</v>
      </c>
      <c r="D40" s="210">
        <v>0</v>
      </c>
      <c r="E40" s="214">
        <v>0</v>
      </c>
      <c r="F40" s="206">
        <v>0</v>
      </c>
      <c r="G40" s="213">
        <v>0</v>
      </c>
      <c r="H40" s="212">
        <f t="shared" si="19"/>
        <v>0</v>
      </c>
      <c r="I40" s="210">
        <v>0</v>
      </c>
      <c r="J40" s="214">
        <v>0</v>
      </c>
      <c r="K40" s="206">
        <v>0</v>
      </c>
      <c r="L40" s="213">
        <v>0</v>
      </c>
      <c r="M40" s="212">
        <f t="shared" si="20"/>
        <v>0</v>
      </c>
      <c r="N40" s="210">
        <v>0</v>
      </c>
      <c r="O40" s="66">
        <v>0</v>
      </c>
      <c r="P40" s="211">
        <f t="shared" si="21"/>
        <v>0</v>
      </c>
      <c r="Q40" s="210">
        <v>115.85</v>
      </c>
      <c r="R40" s="66">
        <v>89.492499999999993</v>
      </c>
      <c r="S40" s="211">
        <f t="shared" si="22"/>
        <v>26.357500000000002</v>
      </c>
      <c r="T40" s="70">
        <v>115.85</v>
      </c>
      <c r="U40" s="208">
        <v>0</v>
      </c>
      <c r="V40" s="207">
        <f t="shared" si="5"/>
        <v>0</v>
      </c>
      <c r="W40" s="206">
        <v>89.492499999999993</v>
      </c>
      <c r="X40" s="205">
        <v>0</v>
      </c>
      <c r="Y40" s="204">
        <f t="shared" si="6"/>
        <v>0</v>
      </c>
      <c r="Z40" s="203">
        <f t="shared" si="23"/>
        <v>26.357500000000002</v>
      </c>
    </row>
    <row r="41" spans="1:26" ht="15" x14ac:dyDescent="0.2">
      <c r="A41" s="405"/>
      <c r="B41" s="217" t="s">
        <v>17</v>
      </c>
      <c r="C41" s="215">
        <f t="shared" si="0"/>
        <v>1</v>
      </c>
      <c r="D41" s="210">
        <v>0</v>
      </c>
      <c r="E41" s="214">
        <v>0</v>
      </c>
      <c r="F41" s="206">
        <v>0</v>
      </c>
      <c r="G41" s="213">
        <v>0</v>
      </c>
      <c r="H41" s="212">
        <f t="shared" si="19"/>
        <v>0</v>
      </c>
      <c r="I41" s="210">
        <v>0</v>
      </c>
      <c r="J41" s="214">
        <v>0</v>
      </c>
      <c r="K41" s="206">
        <v>0</v>
      </c>
      <c r="L41" s="213">
        <v>0</v>
      </c>
      <c r="M41" s="212">
        <f t="shared" si="20"/>
        <v>0</v>
      </c>
      <c r="N41" s="210">
        <v>0</v>
      </c>
      <c r="O41" s="66">
        <v>0</v>
      </c>
      <c r="P41" s="211">
        <f t="shared" si="21"/>
        <v>0</v>
      </c>
      <c r="Q41" s="210">
        <v>96.99</v>
      </c>
      <c r="R41" s="66">
        <v>156.5325</v>
      </c>
      <c r="S41" s="211">
        <f t="shared" si="22"/>
        <v>-59.542500000000004</v>
      </c>
      <c r="T41" s="70">
        <v>96.99</v>
      </c>
      <c r="U41" s="208">
        <v>0</v>
      </c>
      <c r="V41" s="207">
        <f t="shared" si="5"/>
        <v>0</v>
      </c>
      <c r="W41" s="206">
        <v>156.5325</v>
      </c>
      <c r="X41" s="205">
        <v>0</v>
      </c>
      <c r="Y41" s="204">
        <f t="shared" si="6"/>
        <v>0</v>
      </c>
      <c r="Z41" s="203">
        <f t="shared" si="23"/>
        <v>-59.542500000000004</v>
      </c>
    </row>
    <row r="42" spans="1:26" ht="15" x14ac:dyDescent="0.2">
      <c r="A42" s="405"/>
      <c r="B42" s="217" t="s">
        <v>16</v>
      </c>
      <c r="C42" s="215">
        <f t="shared" si="0"/>
        <v>1</v>
      </c>
      <c r="D42" s="210">
        <v>0</v>
      </c>
      <c r="E42" s="214">
        <v>0</v>
      </c>
      <c r="F42" s="206">
        <v>0</v>
      </c>
      <c r="G42" s="213">
        <v>0</v>
      </c>
      <c r="H42" s="212">
        <f t="shared" si="19"/>
        <v>0</v>
      </c>
      <c r="I42" s="210">
        <v>0</v>
      </c>
      <c r="J42" s="214">
        <v>0</v>
      </c>
      <c r="K42" s="206">
        <v>0</v>
      </c>
      <c r="L42" s="213">
        <v>0</v>
      </c>
      <c r="M42" s="212">
        <f t="shared" si="20"/>
        <v>0</v>
      </c>
      <c r="N42" s="210">
        <v>0</v>
      </c>
      <c r="O42" s="66">
        <v>0</v>
      </c>
      <c r="P42" s="211">
        <f t="shared" si="21"/>
        <v>0</v>
      </c>
      <c r="Q42" s="210">
        <v>308.50749999999994</v>
      </c>
      <c r="R42" s="66">
        <v>265.255</v>
      </c>
      <c r="S42" s="211">
        <f t="shared" si="22"/>
        <v>43.252499999999941</v>
      </c>
      <c r="T42" s="70">
        <v>308.50749999999994</v>
      </c>
      <c r="U42" s="208">
        <v>0</v>
      </c>
      <c r="V42" s="207">
        <f t="shared" si="5"/>
        <v>0</v>
      </c>
      <c r="W42" s="206">
        <v>265.255</v>
      </c>
      <c r="X42" s="205">
        <v>0</v>
      </c>
      <c r="Y42" s="204">
        <f t="shared" si="6"/>
        <v>0</v>
      </c>
      <c r="Z42" s="203">
        <f t="shared" si="23"/>
        <v>43.252499999999941</v>
      </c>
    </row>
    <row r="43" spans="1:26" ht="15" x14ac:dyDescent="0.2">
      <c r="A43" s="405"/>
      <c r="B43" s="217" t="s">
        <v>15</v>
      </c>
      <c r="C43" s="215">
        <f t="shared" si="0"/>
        <v>1</v>
      </c>
      <c r="D43" s="210">
        <v>0</v>
      </c>
      <c r="E43" s="214">
        <v>0</v>
      </c>
      <c r="F43" s="206">
        <v>0</v>
      </c>
      <c r="G43" s="213">
        <v>0</v>
      </c>
      <c r="H43" s="212">
        <f t="shared" si="19"/>
        <v>0</v>
      </c>
      <c r="I43" s="210">
        <v>0</v>
      </c>
      <c r="J43" s="214">
        <v>0</v>
      </c>
      <c r="K43" s="206">
        <v>0</v>
      </c>
      <c r="L43" s="213">
        <v>0</v>
      </c>
      <c r="M43" s="212">
        <f t="shared" si="20"/>
        <v>0</v>
      </c>
      <c r="N43" s="210">
        <v>0</v>
      </c>
      <c r="O43" s="66">
        <v>0</v>
      </c>
      <c r="P43" s="211">
        <f t="shared" si="21"/>
        <v>0</v>
      </c>
      <c r="Q43" s="210">
        <v>397.96500000000003</v>
      </c>
      <c r="R43" s="66">
        <v>325.09749999999997</v>
      </c>
      <c r="S43" s="211">
        <f t="shared" si="22"/>
        <v>72.867500000000064</v>
      </c>
      <c r="T43" s="70">
        <v>397.96500000000003</v>
      </c>
      <c r="U43" s="208">
        <v>0</v>
      </c>
      <c r="V43" s="207">
        <f t="shared" si="5"/>
        <v>0</v>
      </c>
      <c r="W43" s="206">
        <v>325.09749999999997</v>
      </c>
      <c r="X43" s="205">
        <v>0</v>
      </c>
      <c r="Y43" s="204">
        <f t="shared" si="6"/>
        <v>0</v>
      </c>
      <c r="Z43" s="203">
        <f t="shared" si="23"/>
        <v>72.867500000000064</v>
      </c>
    </row>
    <row r="44" spans="1:26" ht="15" x14ac:dyDescent="0.2">
      <c r="A44" s="405"/>
      <c r="B44" s="216" t="s">
        <v>14</v>
      </c>
      <c r="C44" s="215">
        <f t="shared" si="0"/>
        <v>1</v>
      </c>
      <c r="D44" s="210">
        <v>0</v>
      </c>
      <c r="E44" s="214">
        <v>0</v>
      </c>
      <c r="F44" s="206">
        <v>0</v>
      </c>
      <c r="G44" s="213">
        <v>0</v>
      </c>
      <c r="H44" s="212">
        <f t="shared" si="19"/>
        <v>0</v>
      </c>
      <c r="I44" s="210">
        <v>0</v>
      </c>
      <c r="J44" s="214">
        <v>0</v>
      </c>
      <c r="K44" s="206">
        <v>0</v>
      </c>
      <c r="L44" s="213">
        <v>0</v>
      </c>
      <c r="M44" s="212">
        <f t="shared" si="20"/>
        <v>0</v>
      </c>
      <c r="N44" s="210">
        <v>0</v>
      </c>
      <c r="O44" s="66">
        <v>0</v>
      </c>
      <c r="P44" s="211">
        <f t="shared" si="21"/>
        <v>0</v>
      </c>
      <c r="Q44" s="210">
        <v>0</v>
      </c>
      <c r="R44" s="66">
        <v>91.88</v>
      </c>
      <c r="S44" s="211">
        <f t="shared" si="22"/>
        <v>-91.88</v>
      </c>
      <c r="T44" s="70">
        <v>0</v>
      </c>
      <c r="U44" s="208">
        <v>0</v>
      </c>
      <c r="V44" s="207">
        <f t="shared" si="5"/>
        <v>1</v>
      </c>
      <c r="W44" s="206">
        <v>91.88</v>
      </c>
      <c r="X44" s="205">
        <v>0</v>
      </c>
      <c r="Y44" s="204">
        <f t="shared" si="6"/>
        <v>0</v>
      </c>
      <c r="Z44" s="203">
        <f t="shared" si="23"/>
        <v>-91.88</v>
      </c>
    </row>
    <row r="45" spans="1:26" ht="15" x14ac:dyDescent="0.2">
      <c r="A45" s="405"/>
      <c r="B45" s="202" t="s">
        <v>13</v>
      </c>
      <c r="C45" s="158">
        <f t="shared" si="0"/>
        <v>1</v>
      </c>
      <c r="D45" s="153">
        <v>0</v>
      </c>
      <c r="E45" s="157">
        <v>0</v>
      </c>
      <c r="F45" s="149">
        <v>0</v>
      </c>
      <c r="G45" s="156">
        <v>0</v>
      </c>
      <c r="H45" s="155">
        <f t="shared" si="19"/>
        <v>0</v>
      </c>
      <c r="I45" s="153">
        <v>0</v>
      </c>
      <c r="J45" s="157">
        <v>0</v>
      </c>
      <c r="K45" s="149">
        <v>0</v>
      </c>
      <c r="L45" s="156">
        <v>0</v>
      </c>
      <c r="M45" s="155">
        <f t="shared" si="20"/>
        <v>0</v>
      </c>
      <c r="N45" s="153">
        <v>0</v>
      </c>
      <c r="O45" s="21">
        <v>0</v>
      </c>
      <c r="P45" s="154">
        <f t="shared" si="21"/>
        <v>0</v>
      </c>
      <c r="Q45" s="153">
        <v>0</v>
      </c>
      <c r="R45" s="21">
        <v>0</v>
      </c>
      <c r="S45" s="154">
        <f t="shared" si="22"/>
        <v>0</v>
      </c>
      <c r="T45" s="25">
        <v>0</v>
      </c>
      <c r="U45" s="151">
        <v>0</v>
      </c>
      <c r="V45" s="150">
        <f t="shared" si="5"/>
        <v>1</v>
      </c>
      <c r="W45" s="149">
        <v>0</v>
      </c>
      <c r="X45" s="148">
        <v>0</v>
      </c>
      <c r="Y45" s="147">
        <f t="shared" si="6"/>
        <v>1</v>
      </c>
      <c r="Z45" s="146">
        <f t="shared" si="23"/>
        <v>0</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0</v>
      </c>
      <c r="R46" s="54">
        <v>0</v>
      </c>
      <c r="S46" s="196">
        <f t="shared" si="22"/>
        <v>0</v>
      </c>
      <c r="T46" s="58">
        <v>0</v>
      </c>
      <c r="U46" s="193">
        <v>0</v>
      </c>
      <c r="V46" s="192">
        <f t="shared" si="5"/>
        <v>1</v>
      </c>
      <c r="W46" s="191">
        <v>0</v>
      </c>
      <c r="X46" s="190">
        <v>0</v>
      </c>
      <c r="Y46" s="189">
        <f t="shared" si="6"/>
        <v>1</v>
      </c>
      <c r="Z46" s="188">
        <f t="shared" si="23"/>
        <v>0</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2">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1</v>
      </c>
      <c r="D48" s="167">
        <f>SUM(D36:D47)</f>
        <v>0</v>
      </c>
      <c r="E48" s="171">
        <v>0</v>
      </c>
      <c r="F48" s="163">
        <f>SUM(F36:F47)</f>
        <v>0</v>
      </c>
      <c r="G48" s="170">
        <v>0</v>
      </c>
      <c r="H48" s="169">
        <f>SUM(H36:H47)</f>
        <v>0</v>
      </c>
      <c r="I48" s="167">
        <f>SUM(I36:I47)</f>
        <v>0</v>
      </c>
      <c r="J48" s="171">
        <v>0</v>
      </c>
      <c r="K48" s="163">
        <f>SUM(K36:K47)</f>
        <v>0</v>
      </c>
      <c r="L48" s="170">
        <v>0</v>
      </c>
      <c r="M48" s="169">
        <f t="shared" ref="M48:T48" si="24">SUM(M36:M47)</f>
        <v>0</v>
      </c>
      <c r="N48" s="167">
        <f t="shared" si="24"/>
        <v>0</v>
      </c>
      <c r="O48" s="32">
        <f t="shared" si="24"/>
        <v>0</v>
      </c>
      <c r="P48" s="168">
        <f t="shared" si="24"/>
        <v>0</v>
      </c>
      <c r="Q48" s="167">
        <f t="shared" si="24"/>
        <v>919.31249999999989</v>
      </c>
      <c r="R48" s="32">
        <f t="shared" si="24"/>
        <v>928.25749999999994</v>
      </c>
      <c r="S48" s="168">
        <f t="shared" si="24"/>
        <v>-8.9449999999999932</v>
      </c>
      <c r="T48" s="36">
        <f t="shared" si="24"/>
        <v>919.31249999999989</v>
      </c>
      <c r="U48" s="165">
        <v>0</v>
      </c>
      <c r="V48" s="164">
        <f t="shared" si="5"/>
        <v>0</v>
      </c>
      <c r="W48" s="163">
        <f>SUM(W36:W47)</f>
        <v>928.25749999999994</v>
      </c>
      <c r="X48" s="162">
        <v>0</v>
      </c>
      <c r="Y48" s="161">
        <f t="shared" si="6"/>
        <v>0</v>
      </c>
      <c r="Z48" s="160">
        <f>SUM(Z36:Z47)</f>
        <v>-8.9449999999999932</v>
      </c>
    </row>
    <row r="49" spans="1:26" ht="15" x14ac:dyDescent="0.2">
      <c r="A49" s="405"/>
      <c r="B49" s="159" t="s">
        <v>9</v>
      </c>
      <c r="C49" s="158">
        <f t="shared" si="0"/>
        <v>1</v>
      </c>
      <c r="D49" s="153">
        <f>SUM(D39:D44)</f>
        <v>0</v>
      </c>
      <c r="E49" s="157">
        <v>0</v>
      </c>
      <c r="F49" s="149">
        <f>SUM(F39:F44)</f>
        <v>0</v>
      </c>
      <c r="G49" s="156">
        <v>0</v>
      </c>
      <c r="H49" s="155">
        <f>SUM(H39:H44)</f>
        <v>0</v>
      </c>
      <c r="I49" s="153">
        <f>SUM(I39:I44)</f>
        <v>0</v>
      </c>
      <c r="J49" s="157">
        <v>0</v>
      </c>
      <c r="K49" s="149">
        <f>SUM(K39:K44)</f>
        <v>0</v>
      </c>
      <c r="L49" s="156">
        <v>0</v>
      </c>
      <c r="M49" s="155">
        <f t="shared" ref="M49:T49" si="25">SUM(M39:M44)</f>
        <v>0</v>
      </c>
      <c r="N49" s="153">
        <f t="shared" si="25"/>
        <v>0</v>
      </c>
      <c r="O49" s="21">
        <f t="shared" si="25"/>
        <v>0</v>
      </c>
      <c r="P49" s="154">
        <f t="shared" si="25"/>
        <v>0</v>
      </c>
      <c r="Q49" s="153">
        <f t="shared" si="25"/>
        <v>919.31249999999989</v>
      </c>
      <c r="R49" s="21">
        <f t="shared" si="25"/>
        <v>928.25749999999994</v>
      </c>
      <c r="S49" s="154">
        <f t="shared" si="25"/>
        <v>-8.9449999999999932</v>
      </c>
      <c r="T49" s="25">
        <f t="shared" si="25"/>
        <v>919.31249999999989</v>
      </c>
      <c r="U49" s="151">
        <v>0</v>
      </c>
      <c r="V49" s="150">
        <f t="shared" si="5"/>
        <v>0</v>
      </c>
      <c r="W49" s="149">
        <f>SUM(W39:W44)</f>
        <v>928.25749999999994</v>
      </c>
      <c r="X49" s="148">
        <v>0</v>
      </c>
      <c r="Y49" s="147">
        <f t="shared" si="6"/>
        <v>0</v>
      </c>
      <c r="Z49" s="146">
        <f>SUM(Z39:Z44)</f>
        <v>-8.9449999999999932</v>
      </c>
    </row>
    <row r="50" spans="1:26"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T50" si="26">SUM(M36:M38,M45:M47)</f>
        <v>0</v>
      </c>
      <c r="N50" s="139">
        <f t="shared" si="26"/>
        <v>0</v>
      </c>
      <c r="O50" s="10">
        <f t="shared" si="26"/>
        <v>0</v>
      </c>
      <c r="P50" s="140">
        <f t="shared" si="26"/>
        <v>0</v>
      </c>
      <c r="Q50" s="139">
        <f t="shared" si="26"/>
        <v>0</v>
      </c>
      <c r="R50" s="10">
        <f t="shared" si="26"/>
        <v>0</v>
      </c>
      <c r="S50" s="140">
        <f t="shared" si="26"/>
        <v>0</v>
      </c>
      <c r="T50" s="14">
        <f t="shared" si="26"/>
        <v>0</v>
      </c>
      <c r="U50" s="137">
        <v>0</v>
      </c>
      <c r="V50" s="136">
        <f t="shared" si="5"/>
        <v>1</v>
      </c>
      <c r="W50" s="135">
        <f>SUM(W36:W38,W45:W47)</f>
        <v>0</v>
      </c>
      <c r="X50" s="134">
        <v>0</v>
      </c>
      <c r="Y50" s="133">
        <f t="shared" si="6"/>
        <v>1</v>
      </c>
      <c r="Z50" s="132">
        <f>SUM(Z36:Z38,Z45:Z47)</f>
        <v>0</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188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Dublin!A1</f>
        <v>FIIP DIVERSION: Dublin Ditch</v>
      </c>
      <c r="C1" s="129"/>
      <c r="D1" s="129"/>
      <c r="E1" s="129"/>
      <c r="F1" s="129"/>
      <c r="G1" s="129"/>
      <c r="H1" s="129"/>
      <c r="I1" s="129"/>
      <c r="J1" s="129"/>
      <c r="K1" s="129"/>
      <c r="L1" s="129"/>
      <c r="M1" s="129"/>
      <c r="N1" s="129"/>
      <c r="O1" s="129"/>
    </row>
    <row r="2" spans="2:15" ht="23.25" x14ac:dyDescent="0.35">
      <c r="B2" s="130" t="str">
        <f>Dublin!A2</f>
        <v>0 Acres</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42578125" customWidth="1"/>
    <col min="5" max="5" width="7.28515625" customWidth="1"/>
    <col min="6" max="6" width="6.28515625" customWidth="1"/>
    <col min="7" max="7" width="7.140625" customWidth="1"/>
    <col min="8" max="8" width="12.7109375" bestFit="1" customWidth="1"/>
    <col min="9" max="9" width="5" bestFit="1" customWidth="1"/>
    <col min="10" max="10" width="6.42578125" bestFit="1" customWidth="1"/>
    <col min="11" max="11" width="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193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284</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192</v>
      </c>
      <c r="U3" s="280"/>
      <c r="V3" s="279"/>
      <c r="W3" s="281" t="s">
        <v>191</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225">
        <v>0</v>
      </c>
      <c r="X8" s="77">
        <v>0</v>
      </c>
      <c r="Y8" s="224">
        <f t="shared" si="6"/>
        <v>0</v>
      </c>
      <c r="Z8" s="81">
        <v>0</v>
      </c>
      <c r="AA8" s="223">
        <v>0</v>
      </c>
      <c r="AB8" s="222">
        <f t="shared" si="7"/>
        <v>1</v>
      </c>
      <c r="AC8" s="221">
        <v>0</v>
      </c>
      <c r="AD8" s="220">
        <v>0</v>
      </c>
      <c r="AE8" s="219">
        <f t="shared" si="8"/>
        <v>1</v>
      </c>
      <c r="AF8" s="218">
        <f t="shared" si="9"/>
        <v>0</v>
      </c>
    </row>
    <row r="9" spans="1:33" ht="15" x14ac:dyDescent="0.2">
      <c r="A9" s="405"/>
      <c r="B9" s="201" t="s">
        <v>19</v>
      </c>
      <c r="C9" s="200">
        <f t="shared" si="0"/>
        <v>1</v>
      </c>
      <c r="D9" s="195">
        <v>0</v>
      </c>
      <c r="E9" s="199">
        <v>0</v>
      </c>
      <c r="F9" s="191">
        <v>1.6021040000000002</v>
      </c>
      <c r="G9" s="198">
        <v>5.3760102005873519E-3</v>
      </c>
      <c r="H9" s="197">
        <f t="shared" si="1"/>
        <v>-1.6021040000000002</v>
      </c>
      <c r="I9" s="195">
        <v>0</v>
      </c>
      <c r="J9" s="199">
        <v>0</v>
      </c>
      <c r="K9" s="191">
        <v>3.2042080000000004</v>
      </c>
      <c r="L9" s="198">
        <v>1.0752020401174704E-2</v>
      </c>
      <c r="M9" s="197">
        <f t="shared" si="2"/>
        <v>-3.2042080000000004</v>
      </c>
      <c r="N9" s="195">
        <v>0</v>
      </c>
      <c r="O9" s="54">
        <v>0</v>
      </c>
      <c r="P9" s="196">
        <f t="shared" si="3"/>
        <v>0</v>
      </c>
      <c r="Q9" s="195">
        <v>0</v>
      </c>
      <c r="R9" s="54">
        <v>2.6800000000000006</v>
      </c>
      <c r="S9" s="196">
        <f t="shared" si="4"/>
        <v>-2.6800000000000006</v>
      </c>
      <c r="T9" s="195">
        <v>0</v>
      </c>
      <c r="U9" s="54">
        <v>2.6800000000000006</v>
      </c>
      <c r="V9" s="194">
        <f t="shared" si="5"/>
        <v>-2.6800000000000006</v>
      </c>
      <c r="W9" s="195">
        <v>0</v>
      </c>
      <c r="X9" s="54">
        <v>0</v>
      </c>
      <c r="Y9" s="194">
        <f t="shared" si="6"/>
        <v>0</v>
      </c>
      <c r="Z9" s="58">
        <v>0</v>
      </c>
      <c r="AA9" s="193">
        <v>0</v>
      </c>
      <c r="AB9" s="192">
        <f t="shared" si="7"/>
        <v>1</v>
      </c>
      <c r="AC9" s="191">
        <v>5.3600000000000012</v>
      </c>
      <c r="AD9" s="190">
        <v>1.7985982604842264E-2</v>
      </c>
      <c r="AE9" s="189">
        <f t="shared" si="8"/>
        <v>0.29889999999999994</v>
      </c>
      <c r="AF9" s="188">
        <f t="shared" si="9"/>
        <v>-5.3600000000000012</v>
      </c>
    </row>
    <row r="10" spans="1:33" ht="15" x14ac:dyDescent="0.2">
      <c r="A10" s="405"/>
      <c r="B10" s="217" t="s">
        <v>18</v>
      </c>
      <c r="C10" s="215">
        <f t="shared" si="0"/>
        <v>0.53</v>
      </c>
      <c r="D10" s="210">
        <v>3.6265319999999996</v>
      </c>
      <c r="E10" s="214">
        <v>1.2169168173936309E-2</v>
      </c>
      <c r="F10" s="206">
        <v>15.01942</v>
      </c>
      <c r="G10" s="213">
        <v>5.0399072174406701E-2</v>
      </c>
      <c r="H10" s="212">
        <f t="shared" si="1"/>
        <v>-11.392888000000001</v>
      </c>
      <c r="I10" s="210">
        <v>6.8425132075471691</v>
      </c>
      <c r="J10" s="214">
        <v>2.2960694667804357E-2</v>
      </c>
      <c r="K10" s="206">
        <v>28.338528301886793</v>
      </c>
      <c r="L10" s="213">
        <v>9.5092589008314535E-2</v>
      </c>
      <c r="M10" s="212">
        <f t="shared" si="2"/>
        <v>-21.496015094339626</v>
      </c>
      <c r="N10" s="210">
        <v>0</v>
      </c>
      <c r="O10" s="66">
        <v>0</v>
      </c>
      <c r="P10" s="211">
        <f t="shared" si="3"/>
        <v>0</v>
      </c>
      <c r="Q10" s="210">
        <v>2.7674999999999996</v>
      </c>
      <c r="R10" s="66">
        <v>0</v>
      </c>
      <c r="S10" s="211">
        <f t="shared" si="4"/>
        <v>2.7674999999999996</v>
      </c>
      <c r="T10" s="210">
        <v>8.3024999999999984</v>
      </c>
      <c r="U10" s="66">
        <v>47.349999999999994</v>
      </c>
      <c r="V10" s="209">
        <f t="shared" si="5"/>
        <v>-39.047499999999999</v>
      </c>
      <c r="W10" s="210">
        <v>0</v>
      </c>
      <c r="X10" s="66">
        <v>0</v>
      </c>
      <c r="Y10" s="209">
        <f t="shared" si="6"/>
        <v>0</v>
      </c>
      <c r="Z10" s="70">
        <v>11.069999999999999</v>
      </c>
      <c r="AA10" s="208">
        <v>3.7146422997363579E-2</v>
      </c>
      <c r="AB10" s="207">
        <f t="shared" si="7"/>
        <v>0.3276</v>
      </c>
      <c r="AC10" s="206">
        <v>47.349999999999994</v>
      </c>
      <c r="AD10" s="205">
        <v>0.15888736498867179</v>
      </c>
      <c r="AE10" s="204">
        <f t="shared" si="8"/>
        <v>0.31720000000000004</v>
      </c>
      <c r="AF10" s="203">
        <f t="shared" si="9"/>
        <v>-36.279999999999994</v>
      </c>
    </row>
    <row r="11" spans="1:33" ht="15" x14ac:dyDescent="0.2">
      <c r="A11" s="405"/>
      <c r="B11" s="217" t="s">
        <v>17</v>
      </c>
      <c r="C11" s="215">
        <f t="shared" si="0"/>
        <v>0.57999999999999996</v>
      </c>
      <c r="D11" s="210">
        <v>23.291225999999998</v>
      </c>
      <c r="E11" s="214">
        <v>7.8155892784389572E-2</v>
      </c>
      <c r="F11" s="206">
        <v>30.827082000000001</v>
      </c>
      <c r="G11" s="213">
        <v>0.10344316429291901</v>
      </c>
      <c r="H11" s="212">
        <f t="shared" si="1"/>
        <v>-7.5358560000000026</v>
      </c>
      <c r="I11" s="210">
        <v>40.157286206896551</v>
      </c>
      <c r="J11" s="214">
        <v>0.13475153928343031</v>
      </c>
      <c r="K11" s="206">
        <v>53.150141379310348</v>
      </c>
      <c r="L11" s="213">
        <v>0.17835028326365349</v>
      </c>
      <c r="M11" s="212">
        <f t="shared" si="2"/>
        <v>-12.992855172413798</v>
      </c>
      <c r="N11" s="210">
        <v>0</v>
      </c>
      <c r="O11" s="66">
        <v>0</v>
      </c>
      <c r="P11" s="211">
        <f t="shared" si="3"/>
        <v>0</v>
      </c>
      <c r="Q11" s="210">
        <v>0</v>
      </c>
      <c r="R11" s="66">
        <v>0</v>
      </c>
      <c r="S11" s="211">
        <f t="shared" si="4"/>
        <v>0</v>
      </c>
      <c r="T11" s="210">
        <v>232.07</v>
      </c>
      <c r="U11" s="66">
        <v>88.660000000000011</v>
      </c>
      <c r="V11" s="209">
        <f t="shared" si="5"/>
        <v>143.40999999999997</v>
      </c>
      <c r="W11" s="210">
        <v>0</v>
      </c>
      <c r="X11" s="66">
        <v>0</v>
      </c>
      <c r="Y11" s="209">
        <f t="shared" si="6"/>
        <v>0</v>
      </c>
      <c r="Z11" s="70">
        <v>232.07</v>
      </c>
      <c r="AA11" s="208">
        <v>0.77873264543795551</v>
      </c>
      <c r="AB11" s="207">
        <f t="shared" si="7"/>
        <v>0.1003629335976214</v>
      </c>
      <c r="AC11" s="206">
        <v>88.660000000000011</v>
      </c>
      <c r="AD11" s="205">
        <v>0.29750694360920055</v>
      </c>
      <c r="AE11" s="204">
        <f t="shared" si="8"/>
        <v>0.34769999999999995</v>
      </c>
      <c r="AF11" s="203">
        <f t="shared" si="9"/>
        <v>143.40999999999997</v>
      </c>
    </row>
    <row r="12" spans="1:33" ht="15" x14ac:dyDescent="0.2">
      <c r="A12" s="405"/>
      <c r="B12" s="217" t="s">
        <v>16</v>
      </c>
      <c r="C12" s="215">
        <f t="shared" si="0"/>
        <v>0.57999999999999996</v>
      </c>
      <c r="D12" s="210">
        <v>68.889743999999993</v>
      </c>
      <c r="E12" s="214">
        <v>0.23116599555592501</v>
      </c>
      <c r="F12" s="206">
        <v>54.731456999999999</v>
      </c>
      <c r="G12" s="213">
        <v>0.18365653610814778</v>
      </c>
      <c r="H12" s="212">
        <f t="shared" si="1"/>
        <v>14.158286999999994</v>
      </c>
      <c r="I12" s="210">
        <v>118.77542068965516</v>
      </c>
      <c r="J12" s="214">
        <v>0.398562061303319</v>
      </c>
      <c r="K12" s="206">
        <v>94.364581034482768</v>
      </c>
      <c r="L12" s="213">
        <v>0.3166492001864617</v>
      </c>
      <c r="M12" s="212">
        <f t="shared" si="2"/>
        <v>24.410839655172396</v>
      </c>
      <c r="N12" s="210">
        <v>0</v>
      </c>
      <c r="O12" s="66">
        <v>0</v>
      </c>
      <c r="P12" s="211">
        <f t="shared" si="3"/>
        <v>0</v>
      </c>
      <c r="Q12" s="210">
        <v>0</v>
      </c>
      <c r="R12" s="66">
        <v>118.05512500009786</v>
      </c>
      <c r="S12" s="211">
        <f t="shared" si="4"/>
        <v>-118.05512500009786</v>
      </c>
      <c r="T12" s="210">
        <v>688.04</v>
      </c>
      <c r="U12" s="66">
        <v>39.35487499990208</v>
      </c>
      <c r="V12" s="209">
        <f t="shared" si="5"/>
        <v>648.68512500009786</v>
      </c>
      <c r="W12" s="210">
        <v>0</v>
      </c>
      <c r="X12" s="66">
        <v>5.4001248902092649E-14</v>
      </c>
      <c r="Y12" s="209">
        <f t="shared" si="6"/>
        <v>-5.4001248902092649E-14</v>
      </c>
      <c r="Z12" s="70">
        <v>688.04</v>
      </c>
      <c r="AA12" s="208">
        <v>2.3087827352399315</v>
      </c>
      <c r="AB12" s="207">
        <f t="shared" si="7"/>
        <v>0.10012462066158943</v>
      </c>
      <c r="AC12" s="206">
        <v>157.41</v>
      </c>
      <c r="AD12" s="205">
        <v>0.52820401526645888</v>
      </c>
      <c r="AE12" s="204">
        <f t="shared" si="8"/>
        <v>0.34770000000000001</v>
      </c>
      <c r="AF12" s="203">
        <f t="shared" si="9"/>
        <v>530.63</v>
      </c>
    </row>
    <row r="13" spans="1:33" ht="15" x14ac:dyDescent="0.2">
      <c r="A13" s="405"/>
      <c r="B13" s="217" t="s">
        <v>15</v>
      </c>
      <c r="C13" s="215">
        <f t="shared" si="0"/>
        <v>0.63</v>
      </c>
      <c r="D13" s="210">
        <v>59.562594000000011</v>
      </c>
      <c r="E13" s="214">
        <v>0.19986786915485372</v>
      </c>
      <c r="F13" s="206">
        <v>49.067668000000005</v>
      </c>
      <c r="G13" s="213">
        <v>0.16465116102764463</v>
      </c>
      <c r="H13" s="212">
        <f t="shared" si="1"/>
        <v>10.494926000000007</v>
      </c>
      <c r="I13" s="210">
        <v>94.543800000000019</v>
      </c>
      <c r="J13" s="214">
        <v>0.31725058596008526</v>
      </c>
      <c r="K13" s="206">
        <v>77.885187301587308</v>
      </c>
      <c r="L13" s="213">
        <v>0.26135104925022956</v>
      </c>
      <c r="M13" s="212">
        <f t="shared" si="2"/>
        <v>16.658612698412711</v>
      </c>
      <c r="N13" s="210">
        <v>0</v>
      </c>
      <c r="O13" s="66">
        <v>0</v>
      </c>
      <c r="P13" s="211">
        <f t="shared" si="3"/>
        <v>0</v>
      </c>
      <c r="Q13" s="210">
        <v>66.179850116139662</v>
      </c>
      <c r="R13" s="66">
        <v>64.867625000336233</v>
      </c>
      <c r="S13" s="211">
        <f t="shared" si="4"/>
        <v>1.3122251158034288</v>
      </c>
      <c r="T13" s="210">
        <v>481.06014988386033</v>
      </c>
      <c r="U13" s="66">
        <v>64.870000000000019</v>
      </c>
      <c r="V13" s="209">
        <f t="shared" si="5"/>
        <v>416.19014988386033</v>
      </c>
      <c r="W13" s="210">
        <v>0</v>
      </c>
      <c r="X13" s="66">
        <v>2.3749996637592217E-3</v>
      </c>
      <c r="Y13" s="209">
        <f t="shared" si="6"/>
        <v>-2.3749996637592217E-3</v>
      </c>
      <c r="Z13" s="70">
        <v>547.24</v>
      </c>
      <c r="AA13" s="208">
        <v>1.8363151328886405</v>
      </c>
      <c r="AB13" s="207">
        <f t="shared" si="7"/>
        <v>0.1088418134639281</v>
      </c>
      <c r="AC13" s="206">
        <v>129.74000000000004</v>
      </c>
      <c r="AD13" s="205">
        <v>0.43535473566273047</v>
      </c>
      <c r="AE13" s="204">
        <f t="shared" si="8"/>
        <v>0.37819999999999993</v>
      </c>
      <c r="AF13" s="203">
        <f t="shared" si="9"/>
        <v>417.5</v>
      </c>
    </row>
    <row r="14" spans="1:33" ht="15" x14ac:dyDescent="0.2">
      <c r="A14" s="405"/>
      <c r="B14" s="262" t="s">
        <v>14</v>
      </c>
      <c r="C14" s="186">
        <f t="shared" si="0"/>
        <v>0.63000000000000012</v>
      </c>
      <c r="D14" s="181">
        <v>41.326456500000006</v>
      </c>
      <c r="E14" s="185">
        <v>0.1386747998311785</v>
      </c>
      <c r="F14" s="177">
        <v>29.480689999999999</v>
      </c>
      <c r="G14" s="184">
        <v>9.8925219686333415E-2</v>
      </c>
      <c r="H14" s="183">
        <f t="shared" si="1"/>
        <v>11.845766500000007</v>
      </c>
      <c r="I14" s="181">
        <v>65.597549999999998</v>
      </c>
      <c r="J14" s="185">
        <v>0.22011872989075951</v>
      </c>
      <c r="K14" s="177">
        <v>46.79474603174603</v>
      </c>
      <c r="L14" s="184">
        <v>0.15702415823227525</v>
      </c>
      <c r="M14" s="183">
        <f t="shared" si="2"/>
        <v>18.802803968253968</v>
      </c>
      <c r="N14" s="181">
        <v>0</v>
      </c>
      <c r="O14" s="43">
        <v>0</v>
      </c>
      <c r="P14" s="182">
        <f t="shared" si="3"/>
        <v>0</v>
      </c>
      <c r="Q14" s="181">
        <v>0</v>
      </c>
      <c r="R14" s="43">
        <v>19.487500000000001</v>
      </c>
      <c r="S14" s="182">
        <f t="shared" si="4"/>
        <v>-19.487500000000001</v>
      </c>
      <c r="T14" s="181">
        <v>118.03771645934762</v>
      </c>
      <c r="U14" s="43">
        <v>58.462500000000006</v>
      </c>
      <c r="V14" s="180">
        <f t="shared" si="5"/>
        <v>59.575216459347615</v>
      </c>
      <c r="W14" s="181">
        <v>278.74478354065241</v>
      </c>
      <c r="X14" s="43">
        <v>0</v>
      </c>
      <c r="Y14" s="180">
        <f t="shared" si="6"/>
        <v>278.74478354065241</v>
      </c>
      <c r="Z14" s="47">
        <v>396.78250000000003</v>
      </c>
      <c r="AA14" s="179">
        <v>1.3314408837354488</v>
      </c>
      <c r="AB14" s="178">
        <f t="shared" si="7"/>
        <v>0.10415392941977028</v>
      </c>
      <c r="AC14" s="177">
        <v>77.95</v>
      </c>
      <c r="AD14" s="176">
        <v>0.26156853433721161</v>
      </c>
      <c r="AE14" s="175">
        <f t="shared" si="8"/>
        <v>0.37819999999999998</v>
      </c>
      <c r="AF14" s="174">
        <f t="shared" si="9"/>
        <v>318.83250000000004</v>
      </c>
    </row>
    <row r="15" spans="1:33"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0</v>
      </c>
      <c r="R15" s="21">
        <v>0</v>
      </c>
      <c r="S15" s="154">
        <f t="shared" si="4"/>
        <v>0</v>
      </c>
      <c r="T15" s="153">
        <v>0</v>
      </c>
      <c r="U15" s="21">
        <v>0</v>
      </c>
      <c r="V15" s="152">
        <f t="shared" si="5"/>
        <v>0</v>
      </c>
      <c r="W15" s="153">
        <v>0</v>
      </c>
      <c r="X15" s="21">
        <v>0</v>
      </c>
      <c r="Y15" s="152">
        <f t="shared" si="6"/>
        <v>0</v>
      </c>
      <c r="Z15" s="25">
        <v>0</v>
      </c>
      <c r="AA15" s="151">
        <v>0</v>
      </c>
      <c r="AB15" s="150">
        <f t="shared" si="7"/>
        <v>1</v>
      </c>
      <c r="AC15" s="149">
        <v>0</v>
      </c>
      <c r="AD15" s="148">
        <v>0</v>
      </c>
      <c r="AE15" s="147">
        <f t="shared" si="8"/>
        <v>1</v>
      </c>
      <c r="AF15" s="146">
        <f t="shared" si="9"/>
        <v>0</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195">
        <v>0</v>
      </c>
      <c r="X16" s="54">
        <v>0</v>
      </c>
      <c r="Y16" s="194">
        <f t="shared" si="6"/>
        <v>0</v>
      </c>
      <c r="Z16" s="58">
        <v>0</v>
      </c>
      <c r="AA16" s="193">
        <v>0</v>
      </c>
      <c r="AB16" s="192">
        <f t="shared" si="7"/>
        <v>1</v>
      </c>
      <c r="AC16" s="191">
        <v>0</v>
      </c>
      <c r="AD16" s="190">
        <v>0</v>
      </c>
      <c r="AE16" s="189">
        <f t="shared" si="8"/>
        <v>1</v>
      </c>
      <c r="AF16" s="188">
        <f t="shared" si="9"/>
        <v>0</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0.60351811028563063</v>
      </c>
      <c r="D18" s="167">
        <f>SUM(D6:D17)</f>
        <v>196.69655250000002</v>
      </c>
      <c r="E18" s="171">
        <v>0.66003372550028316</v>
      </c>
      <c r="F18" s="163">
        <f>SUM(F6:F17)</f>
        <v>180.728421</v>
      </c>
      <c r="G18" s="170">
        <v>0.6064511634900388</v>
      </c>
      <c r="H18" s="169">
        <f>SUM(H6:H17)</f>
        <v>15.968131500000002</v>
      </c>
      <c r="I18" s="167">
        <f>SUM(I6:I17)</f>
        <v>325.91657010409892</v>
      </c>
      <c r="J18" s="171">
        <v>1.0936436111053984</v>
      </c>
      <c r="K18" s="163">
        <f>SUM(K6:K17)</f>
        <v>303.73739204901324</v>
      </c>
      <c r="L18" s="170">
        <v>1.0192193003421093</v>
      </c>
      <c r="M18" s="169">
        <f t="shared" ref="M18:Z18" si="10">SUM(M6:M17)</f>
        <v>22.17917805508565</v>
      </c>
      <c r="N18" s="167">
        <f t="shared" si="10"/>
        <v>0</v>
      </c>
      <c r="O18" s="32">
        <f t="shared" si="10"/>
        <v>0</v>
      </c>
      <c r="P18" s="168">
        <f t="shared" si="10"/>
        <v>0</v>
      </c>
      <c r="Q18" s="167">
        <f t="shared" si="10"/>
        <v>68.94735011613966</v>
      </c>
      <c r="R18" s="32">
        <f t="shared" si="10"/>
        <v>205.09025000043411</v>
      </c>
      <c r="S18" s="168">
        <f t="shared" si="10"/>
        <v>-136.14289988429442</v>
      </c>
      <c r="T18" s="167">
        <f t="shared" si="10"/>
        <v>1527.5103663432078</v>
      </c>
      <c r="U18" s="32">
        <f t="shared" si="10"/>
        <v>301.37737499990214</v>
      </c>
      <c r="V18" s="166">
        <f t="shared" si="10"/>
        <v>1226.1329913433058</v>
      </c>
      <c r="W18" s="167">
        <f t="shared" si="10"/>
        <v>278.74478354065241</v>
      </c>
      <c r="X18" s="32">
        <f t="shared" si="10"/>
        <v>2.3749996638132227E-3</v>
      </c>
      <c r="Y18" s="166">
        <f t="shared" si="10"/>
        <v>278.74240854098861</v>
      </c>
      <c r="Z18" s="36">
        <f t="shared" si="10"/>
        <v>1875.2025000000001</v>
      </c>
      <c r="AA18" s="165">
        <v>6.2924178202993399</v>
      </c>
      <c r="AB18" s="164">
        <f t="shared" si="7"/>
        <v>0.10489349950205379</v>
      </c>
      <c r="AC18" s="163">
        <f>SUM(AC6:AC17)</f>
        <v>506.46999999999997</v>
      </c>
      <c r="AD18" s="162">
        <v>1.6995075764691152</v>
      </c>
      <c r="AE18" s="161">
        <f t="shared" si="8"/>
        <v>0.35683934092838671</v>
      </c>
      <c r="AF18" s="160">
        <f>SUM(AF6:AF17)</f>
        <v>1368.7325000000001</v>
      </c>
    </row>
    <row r="19" spans="1:32" ht="15" x14ac:dyDescent="0.2">
      <c r="A19" s="405"/>
      <c r="B19" s="159" t="s">
        <v>9</v>
      </c>
      <c r="C19" s="158">
        <f t="shared" si="0"/>
        <v>0.60351811028563063</v>
      </c>
      <c r="D19" s="153">
        <f>SUM(D9:D14)</f>
        <v>196.69655250000002</v>
      </c>
      <c r="E19" s="157">
        <v>0.66003372550028316</v>
      </c>
      <c r="F19" s="149">
        <f>SUM(F9:F14)</f>
        <v>180.728421</v>
      </c>
      <c r="G19" s="156">
        <v>0.6064511634900388</v>
      </c>
      <c r="H19" s="155">
        <f>SUM(H9:H14)</f>
        <v>15.968131500000002</v>
      </c>
      <c r="I19" s="153">
        <f>SUM(I9:I14)</f>
        <v>325.91657010409892</v>
      </c>
      <c r="J19" s="157">
        <v>1.0936436111053984</v>
      </c>
      <c r="K19" s="149">
        <f>SUM(K9:K14)</f>
        <v>303.73739204901324</v>
      </c>
      <c r="L19" s="156">
        <v>1.0192193003421093</v>
      </c>
      <c r="M19" s="155">
        <f t="shared" ref="M19:Z19" si="11">SUM(M9:M14)</f>
        <v>22.17917805508565</v>
      </c>
      <c r="N19" s="153">
        <f t="shared" si="11"/>
        <v>0</v>
      </c>
      <c r="O19" s="21">
        <f t="shared" si="11"/>
        <v>0</v>
      </c>
      <c r="P19" s="154">
        <f t="shared" si="11"/>
        <v>0</v>
      </c>
      <c r="Q19" s="153">
        <f t="shared" si="11"/>
        <v>68.94735011613966</v>
      </c>
      <c r="R19" s="21">
        <f t="shared" si="11"/>
        <v>205.09025000043411</v>
      </c>
      <c r="S19" s="154">
        <f t="shared" si="11"/>
        <v>-136.14289988429442</v>
      </c>
      <c r="T19" s="153">
        <f t="shared" si="11"/>
        <v>1527.5103663432078</v>
      </c>
      <c r="U19" s="21">
        <f t="shared" si="11"/>
        <v>301.37737499990214</v>
      </c>
      <c r="V19" s="152">
        <f t="shared" si="11"/>
        <v>1226.1329913433058</v>
      </c>
      <c r="W19" s="153">
        <f t="shared" si="11"/>
        <v>278.74478354065241</v>
      </c>
      <c r="X19" s="21">
        <f t="shared" si="11"/>
        <v>2.3749996638132227E-3</v>
      </c>
      <c r="Y19" s="152">
        <f t="shared" si="11"/>
        <v>278.74240854098861</v>
      </c>
      <c r="Z19" s="25">
        <f t="shared" si="11"/>
        <v>1875.2025000000001</v>
      </c>
      <c r="AA19" s="151">
        <v>6.2924178202993399</v>
      </c>
      <c r="AB19" s="150">
        <f t="shared" si="7"/>
        <v>0.10489349950205379</v>
      </c>
      <c r="AC19" s="149">
        <f>SUM(AC9:AC14)</f>
        <v>506.46999999999997</v>
      </c>
      <c r="AD19" s="148">
        <v>1.6995075764691152</v>
      </c>
      <c r="AE19" s="147">
        <f t="shared" si="8"/>
        <v>0.35683934092838671</v>
      </c>
      <c r="AF19" s="146">
        <f>SUM(AF9:AF14)</f>
        <v>1368.7325000000001</v>
      </c>
    </row>
    <row r="20" spans="1:32"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Z20" si="12">SUM(M6:M8,M15:M17)</f>
        <v>0</v>
      </c>
      <c r="N20" s="255">
        <f t="shared" si="12"/>
        <v>0</v>
      </c>
      <c r="O20" s="254">
        <f t="shared" si="12"/>
        <v>0</v>
      </c>
      <c r="P20" s="256">
        <f t="shared" si="12"/>
        <v>0</v>
      </c>
      <c r="Q20" s="255">
        <f t="shared" si="12"/>
        <v>0</v>
      </c>
      <c r="R20" s="254">
        <f t="shared" si="12"/>
        <v>0</v>
      </c>
      <c r="S20" s="256">
        <f t="shared" si="12"/>
        <v>0</v>
      </c>
      <c r="T20" s="255">
        <f t="shared" si="12"/>
        <v>0</v>
      </c>
      <c r="U20" s="254">
        <f t="shared" si="12"/>
        <v>0</v>
      </c>
      <c r="V20" s="253">
        <f t="shared" si="12"/>
        <v>0</v>
      </c>
      <c r="W20" s="255">
        <f t="shared" si="12"/>
        <v>0</v>
      </c>
      <c r="X20" s="254">
        <f t="shared" si="12"/>
        <v>0</v>
      </c>
      <c r="Y20" s="253">
        <f t="shared" si="12"/>
        <v>0</v>
      </c>
      <c r="Z20" s="252">
        <f t="shared" si="12"/>
        <v>0</v>
      </c>
      <c r="AA20" s="251">
        <v>0</v>
      </c>
      <c r="AB20" s="250">
        <f t="shared" si="7"/>
        <v>1</v>
      </c>
      <c r="AC20" s="249">
        <f>SUM(AC6:AC8,AC15:AC17)</f>
        <v>0</v>
      </c>
      <c r="AD20" s="248">
        <v>0</v>
      </c>
      <c r="AE20" s="247">
        <f t="shared" si="8"/>
        <v>1</v>
      </c>
      <c r="AF20" s="246">
        <f>SUM(AF6:AF8,AF15:AF17)</f>
        <v>0</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1</v>
      </c>
      <c r="D23" s="225">
        <v>0</v>
      </c>
      <c r="E23" s="229">
        <v>0</v>
      </c>
      <c r="F23" s="221">
        <v>0</v>
      </c>
      <c r="G23" s="228">
        <v>0</v>
      </c>
      <c r="H23" s="227">
        <f t="shared" si="13"/>
        <v>0</v>
      </c>
      <c r="I23" s="225">
        <v>0</v>
      </c>
      <c r="J23" s="229">
        <v>0</v>
      </c>
      <c r="K23" s="221">
        <v>0</v>
      </c>
      <c r="L23" s="228">
        <v>0</v>
      </c>
      <c r="M23" s="227">
        <f t="shared" si="14"/>
        <v>0</v>
      </c>
      <c r="N23" s="225">
        <v>0</v>
      </c>
      <c r="O23" s="77">
        <v>0</v>
      </c>
      <c r="P23" s="226">
        <f t="shared" si="15"/>
        <v>0</v>
      </c>
      <c r="Q23" s="225">
        <v>0</v>
      </c>
      <c r="R23" s="77">
        <v>0</v>
      </c>
      <c r="S23" s="226">
        <f t="shared" si="16"/>
        <v>0</v>
      </c>
      <c r="T23" s="225">
        <v>0</v>
      </c>
      <c r="U23" s="77">
        <v>0</v>
      </c>
      <c r="V23" s="224">
        <f t="shared" si="17"/>
        <v>0</v>
      </c>
      <c r="W23" s="225">
        <v>0</v>
      </c>
      <c r="X23" s="77">
        <v>0</v>
      </c>
      <c r="Y23" s="224">
        <f t="shared" si="18"/>
        <v>0</v>
      </c>
      <c r="Z23" s="81">
        <v>0</v>
      </c>
      <c r="AA23" s="223">
        <v>0</v>
      </c>
      <c r="AB23" s="222">
        <f t="shared" si="7"/>
        <v>1</v>
      </c>
      <c r="AC23" s="221">
        <v>0</v>
      </c>
      <c r="AD23" s="220">
        <v>0</v>
      </c>
      <c r="AE23" s="219">
        <f t="shared" si="8"/>
        <v>1</v>
      </c>
      <c r="AF23" s="218">
        <f t="shared" si="19"/>
        <v>0</v>
      </c>
    </row>
    <row r="24" spans="1:32" ht="15" x14ac:dyDescent="0.2">
      <c r="A24" s="405"/>
      <c r="B24" s="201" t="s">
        <v>19</v>
      </c>
      <c r="C24" s="200">
        <f t="shared" si="0"/>
        <v>1</v>
      </c>
      <c r="D24" s="195">
        <v>0</v>
      </c>
      <c r="E24" s="199">
        <v>0</v>
      </c>
      <c r="F24" s="191">
        <v>2.7897333333333325</v>
      </c>
      <c r="G24" s="198">
        <v>9.3612117920675239E-3</v>
      </c>
      <c r="H24" s="197">
        <f t="shared" si="13"/>
        <v>-2.7897333333333325</v>
      </c>
      <c r="I24" s="195">
        <v>0</v>
      </c>
      <c r="J24" s="199">
        <v>0</v>
      </c>
      <c r="K24" s="191">
        <v>5.579466666666665</v>
      </c>
      <c r="L24" s="198">
        <v>1.8722423584135048E-2</v>
      </c>
      <c r="M24" s="197">
        <f t="shared" si="14"/>
        <v>-5.579466666666665</v>
      </c>
      <c r="N24" s="195">
        <v>0</v>
      </c>
      <c r="O24" s="54">
        <v>0</v>
      </c>
      <c r="P24" s="196">
        <f t="shared" si="15"/>
        <v>0</v>
      </c>
      <c r="Q24" s="195">
        <v>0</v>
      </c>
      <c r="R24" s="54">
        <v>0</v>
      </c>
      <c r="S24" s="196">
        <f t="shared" si="16"/>
        <v>0</v>
      </c>
      <c r="T24" s="195">
        <v>0</v>
      </c>
      <c r="U24" s="54">
        <v>9.3333333333333339</v>
      </c>
      <c r="V24" s="194">
        <f t="shared" si="17"/>
        <v>-9.3333333333333339</v>
      </c>
      <c r="W24" s="195">
        <v>0</v>
      </c>
      <c r="X24" s="54">
        <v>0</v>
      </c>
      <c r="Y24" s="194">
        <f t="shared" si="18"/>
        <v>0</v>
      </c>
      <c r="Z24" s="58">
        <v>0</v>
      </c>
      <c r="AA24" s="193">
        <v>0</v>
      </c>
      <c r="AB24" s="192">
        <f t="shared" si="7"/>
        <v>1</v>
      </c>
      <c r="AC24" s="191">
        <v>9.3333333333333339</v>
      </c>
      <c r="AD24" s="190">
        <v>3.131887518256115E-2</v>
      </c>
      <c r="AE24" s="189">
        <f t="shared" si="8"/>
        <v>0.29889999999999989</v>
      </c>
      <c r="AF24" s="188">
        <f t="shared" si="19"/>
        <v>-9.3333333333333339</v>
      </c>
    </row>
    <row r="25" spans="1:32" ht="15" x14ac:dyDescent="0.2">
      <c r="A25" s="405"/>
      <c r="B25" s="217" t="s">
        <v>18</v>
      </c>
      <c r="C25" s="215">
        <f t="shared" si="0"/>
        <v>0.52999999999999992</v>
      </c>
      <c r="D25" s="210">
        <v>3.6265319999999992</v>
      </c>
      <c r="E25" s="214">
        <v>1.2169168173936307E-2</v>
      </c>
      <c r="F25" s="206">
        <v>17.944004000000003</v>
      </c>
      <c r="G25" s="213">
        <v>6.0212788023361934E-2</v>
      </c>
      <c r="H25" s="212">
        <f t="shared" si="13"/>
        <v>-14.317472000000004</v>
      </c>
      <c r="I25" s="210">
        <v>6.84251320754717</v>
      </c>
      <c r="J25" s="214">
        <v>2.2960694667804361E-2</v>
      </c>
      <c r="K25" s="206">
        <v>33.856611320754716</v>
      </c>
      <c r="L25" s="213">
        <v>0.11360903400634324</v>
      </c>
      <c r="M25" s="212">
        <f t="shared" si="14"/>
        <v>-27.014098113207545</v>
      </c>
      <c r="N25" s="210">
        <v>0</v>
      </c>
      <c r="O25" s="66">
        <v>0</v>
      </c>
      <c r="P25" s="211">
        <f t="shared" si="15"/>
        <v>0</v>
      </c>
      <c r="Q25" s="210">
        <v>4.5095832794205908</v>
      </c>
      <c r="R25" s="66">
        <v>0</v>
      </c>
      <c r="S25" s="211">
        <f t="shared" si="16"/>
        <v>4.5095832794205908</v>
      </c>
      <c r="T25" s="210">
        <v>6.5604167205794024</v>
      </c>
      <c r="U25" s="66">
        <v>56.570000000000014</v>
      </c>
      <c r="V25" s="209">
        <f t="shared" si="17"/>
        <v>-50.00958327942061</v>
      </c>
      <c r="W25" s="210">
        <v>4.5001012586063286E-15</v>
      </c>
      <c r="X25" s="66">
        <v>0</v>
      </c>
      <c r="Y25" s="209">
        <f t="shared" si="18"/>
        <v>4.5001012586063286E-15</v>
      </c>
      <c r="Z25" s="70">
        <v>11.069999999999999</v>
      </c>
      <c r="AA25" s="208">
        <v>3.7146422997363579E-2</v>
      </c>
      <c r="AB25" s="207">
        <f t="shared" si="7"/>
        <v>0.32759999999999995</v>
      </c>
      <c r="AC25" s="206">
        <v>56.570000000000014</v>
      </c>
      <c r="AD25" s="205">
        <v>0.18982593954401619</v>
      </c>
      <c r="AE25" s="204">
        <f t="shared" si="8"/>
        <v>0.31719999999999998</v>
      </c>
      <c r="AF25" s="203">
        <f t="shared" si="19"/>
        <v>-45.500000000000014</v>
      </c>
    </row>
    <row r="26" spans="1:32" ht="15" x14ac:dyDescent="0.2">
      <c r="A26" s="405"/>
      <c r="B26" s="217" t="s">
        <v>17</v>
      </c>
      <c r="C26" s="215">
        <f t="shared" si="0"/>
        <v>0.57999999999999985</v>
      </c>
      <c r="D26" s="210">
        <v>23.291225999999998</v>
      </c>
      <c r="E26" s="214">
        <v>7.8155892784389572E-2</v>
      </c>
      <c r="F26" s="206">
        <v>33.104516999999994</v>
      </c>
      <c r="G26" s="213">
        <v>0.11108531098949714</v>
      </c>
      <c r="H26" s="212">
        <f t="shared" si="13"/>
        <v>-9.813290999999996</v>
      </c>
      <c r="I26" s="210">
        <v>40.157286206896558</v>
      </c>
      <c r="J26" s="214">
        <v>0.13475153928343034</v>
      </c>
      <c r="K26" s="206">
        <v>57.076753448275888</v>
      </c>
      <c r="L26" s="213">
        <v>0.19152639825775383</v>
      </c>
      <c r="M26" s="212">
        <f t="shared" si="14"/>
        <v>-16.91946724137933</v>
      </c>
      <c r="N26" s="210">
        <v>0</v>
      </c>
      <c r="O26" s="66">
        <v>0</v>
      </c>
      <c r="P26" s="211">
        <f t="shared" si="15"/>
        <v>0</v>
      </c>
      <c r="Q26" s="210">
        <v>94.344583350014872</v>
      </c>
      <c r="R26" s="66">
        <v>39.670833333333341</v>
      </c>
      <c r="S26" s="211">
        <f t="shared" si="16"/>
        <v>54.673750016681531</v>
      </c>
      <c r="T26" s="210">
        <v>137.72541664998514</v>
      </c>
      <c r="U26" s="66">
        <v>55.539166666666681</v>
      </c>
      <c r="V26" s="209">
        <f t="shared" si="17"/>
        <v>82.186249983318447</v>
      </c>
      <c r="W26" s="210">
        <v>4.5001021234800436E-15</v>
      </c>
      <c r="X26" s="66">
        <v>0</v>
      </c>
      <c r="Y26" s="209">
        <f t="shared" si="18"/>
        <v>4.5001021234800436E-15</v>
      </c>
      <c r="Z26" s="70">
        <v>232.07</v>
      </c>
      <c r="AA26" s="208">
        <v>0.77873264543795551</v>
      </c>
      <c r="AB26" s="207">
        <f t="shared" si="7"/>
        <v>0.1003629335976214</v>
      </c>
      <c r="AC26" s="206">
        <v>95.210000000000022</v>
      </c>
      <c r="AD26" s="205">
        <v>0.31948608279981938</v>
      </c>
      <c r="AE26" s="204">
        <f t="shared" si="8"/>
        <v>0.34769999999999984</v>
      </c>
      <c r="AF26" s="203">
        <f t="shared" si="19"/>
        <v>136.85999999999996</v>
      </c>
    </row>
    <row r="27" spans="1:32" ht="15" x14ac:dyDescent="0.2">
      <c r="A27" s="405"/>
      <c r="B27" s="217" t="s">
        <v>16</v>
      </c>
      <c r="C27" s="215">
        <f t="shared" si="0"/>
        <v>0.57999999999999974</v>
      </c>
      <c r="D27" s="210">
        <v>67.784613749999977</v>
      </c>
      <c r="E27" s="214">
        <v>0.22745762737763389</v>
      </c>
      <c r="F27" s="206">
        <v>56.176440250000006</v>
      </c>
      <c r="G27" s="213">
        <v>0.18850531289896652</v>
      </c>
      <c r="H27" s="212">
        <f t="shared" si="13"/>
        <v>11.608173499999971</v>
      </c>
      <c r="I27" s="210">
        <v>116.87002370689657</v>
      </c>
      <c r="J27" s="214">
        <v>0.39216832306488619</v>
      </c>
      <c r="K27" s="206">
        <v>96.855931465517244</v>
      </c>
      <c r="L27" s="213">
        <v>0.32500916017063192</v>
      </c>
      <c r="M27" s="212">
        <f t="shared" si="14"/>
        <v>20.014092241379331</v>
      </c>
      <c r="N27" s="210">
        <v>0</v>
      </c>
      <c r="O27" s="66">
        <v>0</v>
      </c>
      <c r="P27" s="211">
        <f t="shared" si="15"/>
        <v>0</v>
      </c>
      <c r="Q27" s="210">
        <v>56.849791588115643</v>
      </c>
      <c r="R27" s="66">
        <v>134.75200000026783</v>
      </c>
      <c r="S27" s="211">
        <f t="shared" si="16"/>
        <v>-77.902208412152191</v>
      </c>
      <c r="T27" s="210">
        <v>628.11270841188423</v>
      </c>
      <c r="U27" s="66">
        <v>26.810666666875424</v>
      </c>
      <c r="V27" s="209">
        <f t="shared" si="17"/>
        <v>601.30204174500875</v>
      </c>
      <c r="W27" s="210">
        <v>0</v>
      </c>
      <c r="X27" s="66">
        <v>3.1666661901190228E-3</v>
      </c>
      <c r="Y27" s="209">
        <f t="shared" si="18"/>
        <v>-3.1666661901190228E-3</v>
      </c>
      <c r="Z27" s="70">
        <v>684.96249999999986</v>
      </c>
      <c r="AA27" s="208">
        <v>2.2984558954229133</v>
      </c>
      <c r="AB27" s="207">
        <f t="shared" si="7"/>
        <v>9.8961058087121551E-2</v>
      </c>
      <c r="AC27" s="206">
        <v>161.56583333333336</v>
      </c>
      <c r="AD27" s="205">
        <v>0.54214930370712267</v>
      </c>
      <c r="AE27" s="204">
        <f t="shared" si="8"/>
        <v>0.34770000000000001</v>
      </c>
      <c r="AF27" s="203">
        <f t="shared" si="19"/>
        <v>523.39666666666653</v>
      </c>
    </row>
    <row r="28" spans="1:32" ht="15" x14ac:dyDescent="0.2">
      <c r="A28" s="405"/>
      <c r="B28" s="217" t="s">
        <v>15</v>
      </c>
      <c r="C28" s="215">
        <f t="shared" si="0"/>
        <v>0.62999999999999989</v>
      </c>
      <c r="D28" s="210">
        <v>59.562593999999997</v>
      </c>
      <c r="E28" s="214">
        <v>0.19986786915485369</v>
      </c>
      <c r="F28" s="206">
        <v>52.789156000000013</v>
      </c>
      <c r="G28" s="213">
        <v>0.17713896297393741</v>
      </c>
      <c r="H28" s="212">
        <f t="shared" si="13"/>
        <v>6.7734379999999845</v>
      </c>
      <c r="I28" s="210">
        <v>94.543800000000019</v>
      </c>
      <c r="J28" s="214">
        <v>0.31725058596008526</v>
      </c>
      <c r="K28" s="206">
        <v>83.792311111111104</v>
      </c>
      <c r="L28" s="213">
        <v>0.28117295710148787</v>
      </c>
      <c r="M28" s="212">
        <f t="shared" si="14"/>
        <v>10.751488888888915</v>
      </c>
      <c r="N28" s="210">
        <v>0</v>
      </c>
      <c r="O28" s="66">
        <v>0</v>
      </c>
      <c r="P28" s="211">
        <f t="shared" si="15"/>
        <v>0</v>
      </c>
      <c r="Q28" s="210">
        <v>0</v>
      </c>
      <c r="R28" s="66">
        <v>46.525083333077021</v>
      </c>
      <c r="S28" s="211">
        <f t="shared" si="16"/>
        <v>-46.525083333077021</v>
      </c>
      <c r="T28" s="210">
        <v>547.2399999999999</v>
      </c>
      <c r="U28" s="66">
        <v>23.265708332863849</v>
      </c>
      <c r="V28" s="209">
        <f t="shared" si="17"/>
        <v>523.97429166713607</v>
      </c>
      <c r="W28" s="210">
        <v>0</v>
      </c>
      <c r="X28" s="66">
        <v>69.789208334059168</v>
      </c>
      <c r="Y28" s="209">
        <f t="shared" si="18"/>
        <v>-69.789208334059168</v>
      </c>
      <c r="Z28" s="70">
        <v>547.2399999999999</v>
      </c>
      <c r="AA28" s="208">
        <v>1.83631513288864</v>
      </c>
      <c r="AB28" s="207">
        <f t="shared" si="7"/>
        <v>0.10884181346392809</v>
      </c>
      <c r="AC28" s="206">
        <v>139.58000000000004</v>
      </c>
      <c r="AD28" s="205">
        <v>0.46837377835520211</v>
      </c>
      <c r="AE28" s="204">
        <f t="shared" si="8"/>
        <v>0.37819999999999998</v>
      </c>
      <c r="AF28" s="203">
        <f t="shared" si="19"/>
        <v>407.65999999999985</v>
      </c>
    </row>
    <row r="29" spans="1:32" ht="15" x14ac:dyDescent="0.2">
      <c r="A29" s="405"/>
      <c r="B29" s="216" t="s">
        <v>14</v>
      </c>
      <c r="C29" s="215">
        <f t="shared" si="0"/>
        <v>0.63000000000000012</v>
      </c>
      <c r="D29" s="210">
        <v>37.563351000000011</v>
      </c>
      <c r="E29" s="214">
        <v>0.12604734647194588</v>
      </c>
      <c r="F29" s="206">
        <v>22.379354666666668</v>
      </c>
      <c r="G29" s="213">
        <v>7.5096023086242927E-2</v>
      </c>
      <c r="H29" s="212">
        <f t="shared" si="13"/>
        <v>15.183996333333344</v>
      </c>
      <c r="I29" s="210">
        <v>59.624366666666674</v>
      </c>
      <c r="J29" s="214">
        <v>0.20007515313007279</v>
      </c>
      <c r="K29" s="206">
        <v>35.522785185185192</v>
      </c>
      <c r="L29" s="213">
        <v>0.11920003664483006</v>
      </c>
      <c r="M29" s="212">
        <f t="shared" si="14"/>
        <v>24.101581481481482</v>
      </c>
      <c r="N29" s="210">
        <v>0</v>
      </c>
      <c r="O29" s="66">
        <v>0</v>
      </c>
      <c r="P29" s="211">
        <f t="shared" si="15"/>
        <v>0</v>
      </c>
      <c r="Q29" s="210">
        <v>56.373552792239785</v>
      </c>
      <c r="R29" s="66">
        <v>8.3810731471961954</v>
      </c>
      <c r="S29" s="211">
        <f t="shared" si="16"/>
        <v>47.992479645043588</v>
      </c>
      <c r="T29" s="210">
        <v>276.81751689052055</v>
      </c>
      <c r="U29" s="66">
        <v>48.959124999687646</v>
      </c>
      <c r="V29" s="209">
        <f t="shared" si="17"/>
        <v>227.85839189083291</v>
      </c>
      <c r="W29" s="210">
        <v>53.957263650573054</v>
      </c>
      <c r="X29" s="66">
        <v>1.833135186449472</v>
      </c>
      <c r="Y29" s="209">
        <f t="shared" si="18"/>
        <v>52.124128464123579</v>
      </c>
      <c r="Z29" s="70">
        <v>387.14833333333337</v>
      </c>
      <c r="AA29" s="208">
        <v>1.299112534121438</v>
      </c>
      <c r="AB29" s="207">
        <f t="shared" si="7"/>
        <v>9.702573346133482E-2</v>
      </c>
      <c r="AC29" s="206">
        <v>59.173333333333318</v>
      </c>
      <c r="AD29" s="205">
        <v>0.19856166865743763</v>
      </c>
      <c r="AE29" s="204">
        <f t="shared" si="8"/>
        <v>0.37820000000000009</v>
      </c>
      <c r="AF29" s="203">
        <f t="shared" si="19"/>
        <v>327.97500000000002</v>
      </c>
    </row>
    <row r="30" spans="1:32" ht="15" x14ac:dyDescent="0.2">
      <c r="A30" s="405"/>
      <c r="B30" s="202" t="s">
        <v>13</v>
      </c>
      <c r="C30" s="158">
        <f t="shared" si="0"/>
        <v>1</v>
      </c>
      <c r="D30" s="153">
        <v>0</v>
      </c>
      <c r="E30" s="157">
        <v>0</v>
      </c>
      <c r="F30" s="149">
        <v>0</v>
      </c>
      <c r="G30" s="156">
        <v>0</v>
      </c>
      <c r="H30" s="155">
        <f t="shared" si="13"/>
        <v>0</v>
      </c>
      <c r="I30" s="153">
        <v>0</v>
      </c>
      <c r="J30" s="157">
        <v>0</v>
      </c>
      <c r="K30" s="149">
        <v>0</v>
      </c>
      <c r="L30" s="156">
        <v>0</v>
      </c>
      <c r="M30" s="155">
        <f t="shared" si="14"/>
        <v>0</v>
      </c>
      <c r="N30" s="153">
        <v>0</v>
      </c>
      <c r="O30" s="21">
        <v>0</v>
      </c>
      <c r="P30" s="154">
        <f t="shared" si="15"/>
        <v>0</v>
      </c>
      <c r="Q30" s="153">
        <v>0</v>
      </c>
      <c r="R30" s="21">
        <v>0</v>
      </c>
      <c r="S30" s="154">
        <f t="shared" si="16"/>
        <v>0</v>
      </c>
      <c r="T30" s="153">
        <v>0</v>
      </c>
      <c r="U30" s="21">
        <v>0</v>
      </c>
      <c r="V30" s="152">
        <f t="shared" si="17"/>
        <v>0</v>
      </c>
      <c r="W30" s="153">
        <v>0</v>
      </c>
      <c r="X30" s="21">
        <v>0</v>
      </c>
      <c r="Y30" s="152">
        <f t="shared" si="18"/>
        <v>0</v>
      </c>
      <c r="Z30" s="25">
        <v>0</v>
      </c>
      <c r="AA30" s="151">
        <v>0</v>
      </c>
      <c r="AB30" s="150">
        <f t="shared" si="7"/>
        <v>1</v>
      </c>
      <c r="AC30" s="149">
        <v>0</v>
      </c>
      <c r="AD30" s="148">
        <v>0</v>
      </c>
      <c r="AE30" s="147">
        <f t="shared" si="8"/>
        <v>1</v>
      </c>
      <c r="AF30" s="146">
        <f t="shared" si="19"/>
        <v>0</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0</v>
      </c>
      <c r="R31" s="54">
        <v>0</v>
      </c>
      <c r="S31" s="196">
        <f t="shared" si="16"/>
        <v>0</v>
      </c>
      <c r="T31" s="195">
        <v>0</v>
      </c>
      <c r="U31" s="54">
        <v>0</v>
      </c>
      <c r="V31" s="194">
        <f t="shared" si="17"/>
        <v>0</v>
      </c>
      <c r="W31" s="195">
        <v>0</v>
      </c>
      <c r="X31" s="54">
        <v>0</v>
      </c>
      <c r="Y31" s="194">
        <f t="shared" si="18"/>
        <v>0</v>
      </c>
      <c r="Z31" s="58">
        <v>0</v>
      </c>
      <c r="AA31" s="193">
        <v>0</v>
      </c>
      <c r="AB31" s="192">
        <f t="shared" si="7"/>
        <v>1</v>
      </c>
      <c r="AC31" s="191">
        <v>0</v>
      </c>
      <c r="AD31" s="190">
        <v>0</v>
      </c>
      <c r="AE31" s="189">
        <f t="shared" si="8"/>
        <v>1</v>
      </c>
      <c r="AF31" s="188">
        <f t="shared" si="19"/>
        <v>0</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0.60316164392142591</v>
      </c>
      <c r="D33" s="167">
        <f>SUM(D21:D32)</f>
        <v>191.82831674999997</v>
      </c>
      <c r="E33" s="171">
        <v>0.64369790396275928</v>
      </c>
      <c r="F33" s="163">
        <f>SUM(F21:F32)</f>
        <v>185.18320525000001</v>
      </c>
      <c r="G33" s="170">
        <v>0.62139960976407349</v>
      </c>
      <c r="H33" s="169">
        <f>SUM(H21:H32)</f>
        <v>6.6451114999999668</v>
      </c>
      <c r="I33" s="167">
        <f>SUM(I21:I32)</f>
        <v>318.037989788007</v>
      </c>
      <c r="J33" s="171">
        <v>1.0672062961062789</v>
      </c>
      <c r="K33" s="163">
        <f>SUM(K21:K32)</f>
        <v>312.6838591975108</v>
      </c>
      <c r="L33" s="170">
        <v>1.0492400097651819</v>
      </c>
      <c r="M33" s="169">
        <f t="shared" ref="M33:Z33" si="20">SUM(M21:M32)</f>
        <v>5.3541305904961831</v>
      </c>
      <c r="N33" s="167">
        <f t="shared" si="20"/>
        <v>0</v>
      </c>
      <c r="O33" s="32">
        <f t="shared" si="20"/>
        <v>0</v>
      </c>
      <c r="P33" s="168">
        <f t="shared" si="20"/>
        <v>0</v>
      </c>
      <c r="Q33" s="167">
        <f t="shared" si="20"/>
        <v>212.0775110097909</v>
      </c>
      <c r="R33" s="32">
        <f t="shared" si="20"/>
        <v>229.32898981387439</v>
      </c>
      <c r="S33" s="168">
        <f t="shared" si="20"/>
        <v>-17.251478804083504</v>
      </c>
      <c r="T33" s="167">
        <f t="shared" si="20"/>
        <v>1596.456058672969</v>
      </c>
      <c r="U33" s="32">
        <f t="shared" si="20"/>
        <v>220.47799999942694</v>
      </c>
      <c r="V33" s="166">
        <f t="shared" si="20"/>
        <v>1375.9780586735424</v>
      </c>
      <c r="W33" s="167">
        <f t="shared" si="20"/>
        <v>53.957263650573061</v>
      </c>
      <c r="X33" s="32">
        <f t="shared" si="20"/>
        <v>71.625510186698762</v>
      </c>
      <c r="Y33" s="166">
        <f t="shared" si="20"/>
        <v>-17.6682465361257</v>
      </c>
      <c r="Z33" s="36">
        <f t="shared" si="20"/>
        <v>1862.4908333333331</v>
      </c>
      <c r="AA33" s="165">
        <v>6.2497626308683101</v>
      </c>
      <c r="AB33" s="164">
        <f t="shared" si="7"/>
        <v>0.10299557630932411</v>
      </c>
      <c r="AC33" s="163">
        <f>SUM(AC21:AC32)</f>
        <v>521.43250000000012</v>
      </c>
      <c r="AD33" s="162">
        <v>1.7497156482461591</v>
      </c>
      <c r="AE33" s="161">
        <f t="shared" si="8"/>
        <v>0.35514319734577338</v>
      </c>
      <c r="AF33" s="160">
        <f>SUM(AF21:AF32)</f>
        <v>1341.0583333333329</v>
      </c>
    </row>
    <row r="34" spans="1:32" ht="15" x14ac:dyDescent="0.2">
      <c r="A34" s="405"/>
      <c r="B34" s="159" t="s">
        <v>9</v>
      </c>
      <c r="C34" s="158">
        <f t="shared" si="0"/>
        <v>0.60316164392142591</v>
      </c>
      <c r="D34" s="153">
        <f>SUM(D24:D29)</f>
        <v>191.82831674999997</v>
      </c>
      <c r="E34" s="157">
        <v>0.64369790396275928</v>
      </c>
      <c r="F34" s="149">
        <f>SUM(F24:F29)</f>
        <v>185.18320525000001</v>
      </c>
      <c r="G34" s="156">
        <v>0.62139960976407349</v>
      </c>
      <c r="H34" s="155">
        <f>SUM(H24:H29)</f>
        <v>6.6451114999999668</v>
      </c>
      <c r="I34" s="153">
        <f>SUM(I24:I29)</f>
        <v>318.037989788007</v>
      </c>
      <c r="J34" s="157">
        <v>1.0672062961062789</v>
      </c>
      <c r="K34" s="149">
        <f>SUM(K24:K29)</f>
        <v>312.6838591975108</v>
      </c>
      <c r="L34" s="156">
        <v>1.0492400097651819</v>
      </c>
      <c r="M34" s="155">
        <f t="shared" ref="M34:Z34" si="21">SUM(M24:M29)</f>
        <v>5.3541305904961831</v>
      </c>
      <c r="N34" s="153">
        <f t="shared" si="21"/>
        <v>0</v>
      </c>
      <c r="O34" s="21">
        <f t="shared" si="21"/>
        <v>0</v>
      </c>
      <c r="P34" s="154">
        <f t="shared" si="21"/>
        <v>0</v>
      </c>
      <c r="Q34" s="153">
        <f t="shared" si="21"/>
        <v>212.0775110097909</v>
      </c>
      <c r="R34" s="21">
        <f t="shared" si="21"/>
        <v>229.32898981387439</v>
      </c>
      <c r="S34" s="154">
        <f t="shared" si="21"/>
        <v>-17.251478804083504</v>
      </c>
      <c r="T34" s="153">
        <f t="shared" si="21"/>
        <v>1596.456058672969</v>
      </c>
      <c r="U34" s="21">
        <f t="shared" si="21"/>
        <v>220.47799999942694</v>
      </c>
      <c r="V34" s="152">
        <f t="shared" si="21"/>
        <v>1375.9780586735424</v>
      </c>
      <c r="W34" s="153">
        <f t="shared" si="21"/>
        <v>53.957263650573061</v>
      </c>
      <c r="X34" s="21">
        <f t="shared" si="21"/>
        <v>71.625510186698762</v>
      </c>
      <c r="Y34" s="152">
        <f t="shared" si="21"/>
        <v>-17.6682465361257</v>
      </c>
      <c r="Z34" s="25">
        <f t="shared" si="21"/>
        <v>1862.4908333333331</v>
      </c>
      <c r="AA34" s="151">
        <v>6.2497626308683101</v>
      </c>
      <c r="AB34" s="150">
        <f t="shared" si="7"/>
        <v>0.10299557630932411</v>
      </c>
      <c r="AC34" s="149">
        <f>SUM(AC24:AC29)</f>
        <v>521.43250000000012</v>
      </c>
      <c r="AD34" s="148">
        <v>1.7497156482461591</v>
      </c>
      <c r="AE34" s="147">
        <f t="shared" si="8"/>
        <v>0.35514319734577338</v>
      </c>
      <c r="AF34" s="146">
        <f>SUM(AF24:AF29)</f>
        <v>1341.0583333333329</v>
      </c>
    </row>
    <row r="35" spans="1:32"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Z35" si="22">SUM(M21:M23,M30:M32)</f>
        <v>0</v>
      </c>
      <c r="N35" s="255">
        <f t="shared" si="22"/>
        <v>0</v>
      </c>
      <c r="O35" s="254">
        <f t="shared" si="22"/>
        <v>0</v>
      </c>
      <c r="P35" s="256">
        <f t="shared" si="22"/>
        <v>0</v>
      </c>
      <c r="Q35" s="255">
        <f t="shared" si="22"/>
        <v>0</v>
      </c>
      <c r="R35" s="254">
        <f t="shared" si="22"/>
        <v>0</v>
      </c>
      <c r="S35" s="256">
        <f t="shared" si="22"/>
        <v>0</v>
      </c>
      <c r="T35" s="255">
        <f t="shared" si="22"/>
        <v>0</v>
      </c>
      <c r="U35" s="254">
        <f t="shared" si="22"/>
        <v>0</v>
      </c>
      <c r="V35" s="253">
        <f t="shared" si="22"/>
        <v>0</v>
      </c>
      <c r="W35" s="255">
        <f t="shared" si="22"/>
        <v>0</v>
      </c>
      <c r="X35" s="254">
        <f t="shared" si="22"/>
        <v>0</v>
      </c>
      <c r="Y35" s="253">
        <f t="shared" si="22"/>
        <v>0</v>
      </c>
      <c r="Z35" s="252">
        <f t="shared" si="22"/>
        <v>0</v>
      </c>
      <c r="AA35" s="251">
        <v>0</v>
      </c>
      <c r="AB35" s="250">
        <f t="shared" si="7"/>
        <v>1</v>
      </c>
      <c r="AC35" s="249">
        <f>SUM(AC21:AC23,AC30:AC32)</f>
        <v>0</v>
      </c>
      <c r="AD35" s="248">
        <v>0</v>
      </c>
      <c r="AE35" s="247">
        <f t="shared" si="8"/>
        <v>1</v>
      </c>
      <c r="AF35" s="246">
        <f>SUM(AF21:AF23,AF30:AF32)</f>
        <v>0</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1</v>
      </c>
      <c r="D38" s="225">
        <v>0</v>
      </c>
      <c r="E38" s="229">
        <v>0</v>
      </c>
      <c r="F38" s="221">
        <v>0</v>
      </c>
      <c r="G38" s="228">
        <v>0</v>
      </c>
      <c r="H38" s="227">
        <f t="shared" si="23"/>
        <v>0</v>
      </c>
      <c r="I38" s="225">
        <v>0</v>
      </c>
      <c r="J38" s="229">
        <v>0</v>
      </c>
      <c r="K38" s="221">
        <v>0</v>
      </c>
      <c r="L38" s="228">
        <v>0</v>
      </c>
      <c r="M38" s="227">
        <f t="shared" si="24"/>
        <v>0</v>
      </c>
      <c r="N38" s="225">
        <v>0</v>
      </c>
      <c r="O38" s="77">
        <v>0</v>
      </c>
      <c r="P38" s="226">
        <f t="shared" si="25"/>
        <v>0</v>
      </c>
      <c r="Q38" s="225">
        <v>0</v>
      </c>
      <c r="R38" s="77">
        <v>0</v>
      </c>
      <c r="S38" s="226">
        <f t="shared" si="26"/>
        <v>0</v>
      </c>
      <c r="T38" s="225">
        <v>0</v>
      </c>
      <c r="U38" s="77">
        <v>0</v>
      </c>
      <c r="V38" s="224">
        <f t="shared" si="27"/>
        <v>0</v>
      </c>
      <c r="W38" s="225">
        <v>0</v>
      </c>
      <c r="X38" s="77">
        <v>0</v>
      </c>
      <c r="Y38" s="224">
        <f t="shared" si="28"/>
        <v>0</v>
      </c>
      <c r="Z38" s="81">
        <v>0</v>
      </c>
      <c r="AA38" s="223">
        <v>0</v>
      </c>
      <c r="AB38" s="222">
        <f t="shared" si="7"/>
        <v>1</v>
      </c>
      <c r="AC38" s="221">
        <v>0</v>
      </c>
      <c r="AD38" s="220">
        <v>0</v>
      </c>
      <c r="AE38" s="219">
        <f t="shared" si="8"/>
        <v>1</v>
      </c>
      <c r="AF38" s="218">
        <f t="shared" si="29"/>
        <v>0</v>
      </c>
    </row>
    <row r="39" spans="1:32" ht="15" x14ac:dyDescent="0.2">
      <c r="A39" s="405"/>
      <c r="B39" s="201" t="s">
        <v>19</v>
      </c>
      <c r="C39" s="200">
        <f t="shared" si="0"/>
        <v>1</v>
      </c>
      <c r="D39" s="195">
        <v>0</v>
      </c>
      <c r="E39" s="199">
        <v>0</v>
      </c>
      <c r="F39" s="191">
        <v>2.4898370000000001</v>
      </c>
      <c r="G39" s="198">
        <v>8.3548815244202674E-3</v>
      </c>
      <c r="H39" s="197">
        <f t="shared" si="23"/>
        <v>-2.4898370000000001</v>
      </c>
      <c r="I39" s="195">
        <v>0</v>
      </c>
      <c r="J39" s="199">
        <v>0</v>
      </c>
      <c r="K39" s="191">
        <v>4.9796740000000002</v>
      </c>
      <c r="L39" s="198">
        <v>1.6709763048840535E-2</v>
      </c>
      <c r="M39" s="197">
        <f t="shared" si="24"/>
        <v>-4.9796740000000002</v>
      </c>
      <c r="N39" s="195">
        <v>0</v>
      </c>
      <c r="O39" s="54">
        <v>0</v>
      </c>
      <c r="P39" s="196">
        <f t="shared" si="25"/>
        <v>0</v>
      </c>
      <c r="Q39" s="195">
        <v>0</v>
      </c>
      <c r="R39" s="54">
        <v>3.4572494786819341</v>
      </c>
      <c r="S39" s="196">
        <f t="shared" si="26"/>
        <v>-3.4572494786819341</v>
      </c>
      <c r="T39" s="195">
        <v>0</v>
      </c>
      <c r="U39" s="54">
        <v>4.165</v>
      </c>
      <c r="V39" s="194">
        <f t="shared" si="27"/>
        <v>-4.165</v>
      </c>
      <c r="W39" s="195">
        <v>0</v>
      </c>
      <c r="X39" s="54">
        <v>0.70775052131806604</v>
      </c>
      <c r="Y39" s="194">
        <f t="shared" si="28"/>
        <v>-0.70775052131806604</v>
      </c>
      <c r="Z39" s="58">
        <v>0</v>
      </c>
      <c r="AA39" s="193">
        <v>0</v>
      </c>
      <c r="AB39" s="192">
        <f t="shared" si="7"/>
        <v>1</v>
      </c>
      <c r="AC39" s="191">
        <v>8.33</v>
      </c>
      <c r="AD39" s="190">
        <v>2.7952096100435822E-2</v>
      </c>
      <c r="AE39" s="189">
        <f t="shared" si="8"/>
        <v>0.2989</v>
      </c>
      <c r="AF39" s="188">
        <f t="shared" si="29"/>
        <v>-8.33</v>
      </c>
    </row>
    <row r="40" spans="1:32" ht="15" x14ac:dyDescent="0.2">
      <c r="A40" s="405"/>
      <c r="B40" s="217" t="s">
        <v>18</v>
      </c>
      <c r="C40" s="215">
        <f t="shared" si="0"/>
        <v>0.53</v>
      </c>
      <c r="D40" s="210">
        <v>3.6265319999999996</v>
      </c>
      <c r="E40" s="214">
        <v>1.2169168173936309E-2</v>
      </c>
      <c r="F40" s="206">
        <v>20.088275999999997</v>
      </c>
      <c r="G40" s="213">
        <v>6.7408093786804138E-2</v>
      </c>
      <c r="H40" s="212">
        <f t="shared" si="23"/>
        <v>-16.461743999999996</v>
      </c>
      <c r="I40" s="210">
        <v>6.8425132075471691</v>
      </c>
      <c r="J40" s="214">
        <v>2.2960694667804357E-2</v>
      </c>
      <c r="K40" s="206">
        <v>37.902407547169801</v>
      </c>
      <c r="L40" s="213">
        <v>0.12718508261661157</v>
      </c>
      <c r="M40" s="212">
        <f t="shared" si="24"/>
        <v>-31.05989433962263</v>
      </c>
      <c r="N40" s="210">
        <v>0</v>
      </c>
      <c r="O40" s="66">
        <v>0</v>
      </c>
      <c r="P40" s="211">
        <f t="shared" si="25"/>
        <v>0</v>
      </c>
      <c r="Q40" s="210">
        <v>2.7674999999999863</v>
      </c>
      <c r="R40" s="66">
        <v>0</v>
      </c>
      <c r="S40" s="211">
        <f t="shared" si="26"/>
        <v>2.7674999999999863</v>
      </c>
      <c r="T40" s="210">
        <v>8.3024999999999984</v>
      </c>
      <c r="U40" s="66">
        <v>63.33</v>
      </c>
      <c r="V40" s="209">
        <f t="shared" si="27"/>
        <v>-55.027500000000003</v>
      </c>
      <c r="W40" s="210">
        <v>1.3500319156085488E-14</v>
      </c>
      <c r="X40" s="66">
        <v>0</v>
      </c>
      <c r="Y40" s="209">
        <f t="shared" si="28"/>
        <v>1.3500319156085488E-14</v>
      </c>
      <c r="Z40" s="70">
        <v>11.069999999999999</v>
      </c>
      <c r="AA40" s="208">
        <v>3.7146422997363579E-2</v>
      </c>
      <c r="AB40" s="207">
        <f t="shared" si="7"/>
        <v>0.3276</v>
      </c>
      <c r="AC40" s="206">
        <v>63.33</v>
      </c>
      <c r="AD40" s="205">
        <v>0.21250975342624256</v>
      </c>
      <c r="AE40" s="204">
        <f t="shared" si="8"/>
        <v>0.31719999999999998</v>
      </c>
      <c r="AF40" s="203">
        <f t="shared" si="29"/>
        <v>-52.26</v>
      </c>
    </row>
    <row r="41" spans="1:32" ht="15" x14ac:dyDescent="0.2">
      <c r="A41" s="405"/>
      <c r="B41" s="217" t="s">
        <v>17</v>
      </c>
      <c r="C41" s="215">
        <f t="shared" si="0"/>
        <v>0.57999999999999996</v>
      </c>
      <c r="D41" s="210">
        <v>23.291225999999998</v>
      </c>
      <c r="E41" s="214">
        <v>7.8155892784389572E-2</v>
      </c>
      <c r="F41" s="206">
        <v>38.483436000000005</v>
      </c>
      <c r="G41" s="213">
        <v>0.12913477807286575</v>
      </c>
      <c r="H41" s="212">
        <f t="shared" si="23"/>
        <v>-15.192210000000006</v>
      </c>
      <c r="I41" s="210">
        <v>40.157286206896551</v>
      </c>
      <c r="J41" s="214">
        <v>0.13475153928343031</v>
      </c>
      <c r="K41" s="206">
        <v>66.35075172413795</v>
      </c>
      <c r="L41" s="213">
        <v>0.22264616909114787</v>
      </c>
      <c r="M41" s="212">
        <f t="shared" si="24"/>
        <v>-26.1934655172414</v>
      </c>
      <c r="N41" s="210">
        <v>0</v>
      </c>
      <c r="O41" s="66">
        <v>0</v>
      </c>
      <c r="P41" s="211">
        <f t="shared" si="25"/>
        <v>0</v>
      </c>
      <c r="Q41" s="210">
        <v>227.83299904290601</v>
      </c>
      <c r="R41" s="66">
        <v>110.67525000019444</v>
      </c>
      <c r="S41" s="211">
        <f t="shared" si="26"/>
        <v>117.15774904271157</v>
      </c>
      <c r="T41" s="210">
        <v>4.23462595646639</v>
      </c>
      <c r="U41" s="66">
        <v>2.7000616195649916E-14</v>
      </c>
      <c r="V41" s="209">
        <f t="shared" si="27"/>
        <v>4.2346259564663633</v>
      </c>
      <c r="W41" s="210">
        <v>2.3750006275939854E-3</v>
      </c>
      <c r="X41" s="66">
        <v>4.7499998055376656E-3</v>
      </c>
      <c r="Y41" s="209">
        <f t="shared" si="28"/>
        <v>-2.3749991779436802E-3</v>
      </c>
      <c r="Z41" s="70">
        <v>232.07</v>
      </c>
      <c r="AA41" s="208">
        <v>0.77873264543795551</v>
      </c>
      <c r="AB41" s="207">
        <f t="shared" si="7"/>
        <v>0.1003629335976214</v>
      </c>
      <c r="AC41" s="206">
        <v>110.68</v>
      </c>
      <c r="AD41" s="205">
        <v>0.37139711841491441</v>
      </c>
      <c r="AE41" s="204">
        <f t="shared" si="8"/>
        <v>0.34770000000000001</v>
      </c>
      <c r="AF41" s="203">
        <f t="shared" si="29"/>
        <v>121.38999999999999</v>
      </c>
    </row>
    <row r="42" spans="1:32" ht="15" x14ac:dyDescent="0.2">
      <c r="A42" s="405"/>
      <c r="B42" s="217" t="s">
        <v>16</v>
      </c>
      <c r="C42" s="215">
        <f t="shared" si="0"/>
        <v>0.57999999999999996</v>
      </c>
      <c r="D42" s="210">
        <v>68.889743999999993</v>
      </c>
      <c r="E42" s="214">
        <v>0.23116599555592501</v>
      </c>
      <c r="F42" s="206">
        <v>57.725154000000011</v>
      </c>
      <c r="G42" s="213">
        <v>0.19370216710929863</v>
      </c>
      <c r="H42" s="212">
        <f t="shared" si="23"/>
        <v>11.164589999999983</v>
      </c>
      <c r="I42" s="210">
        <v>118.77542068965516</v>
      </c>
      <c r="J42" s="214">
        <v>0.398562061303319</v>
      </c>
      <c r="K42" s="206">
        <v>99.526127586206925</v>
      </c>
      <c r="L42" s="213">
        <v>0.33396925363672181</v>
      </c>
      <c r="M42" s="212">
        <f t="shared" si="24"/>
        <v>19.249293103448238</v>
      </c>
      <c r="N42" s="210">
        <v>0</v>
      </c>
      <c r="O42" s="66">
        <v>0</v>
      </c>
      <c r="P42" s="211">
        <f t="shared" si="25"/>
        <v>0</v>
      </c>
      <c r="Q42" s="210">
        <v>0</v>
      </c>
      <c r="R42" s="66">
        <v>166.01287499914076</v>
      </c>
      <c r="S42" s="211">
        <f t="shared" si="26"/>
        <v>-166.01287499914076</v>
      </c>
      <c r="T42" s="210">
        <v>688.04</v>
      </c>
      <c r="U42" s="66">
        <v>2.700062070346327E-14</v>
      </c>
      <c r="V42" s="209">
        <f t="shared" si="27"/>
        <v>688.04</v>
      </c>
      <c r="W42" s="210">
        <v>0</v>
      </c>
      <c r="X42" s="66">
        <v>7.1250008592591459E-3</v>
      </c>
      <c r="Y42" s="209">
        <f t="shared" si="28"/>
        <v>-7.1250008592591459E-3</v>
      </c>
      <c r="Z42" s="70">
        <v>688.04</v>
      </c>
      <c r="AA42" s="208">
        <v>2.3087827352399315</v>
      </c>
      <c r="AB42" s="207">
        <f t="shared" si="7"/>
        <v>0.10012462066158943</v>
      </c>
      <c r="AC42" s="206">
        <v>166.02000000000004</v>
      </c>
      <c r="AD42" s="205">
        <v>0.55709567762237178</v>
      </c>
      <c r="AE42" s="204">
        <f t="shared" si="8"/>
        <v>0.34770000000000001</v>
      </c>
      <c r="AF42" s="203">
        <f t="shared" si="29"/>
        <v>522.02</v>
      </c>
    </row>
    <row r="43" spans="1:32" ht="15" x14ac:dyDescent="0.2">
      <c r="A43" s="405"/>
      <c r="B43" s="217" t="s">
        <v>15</v>
      </c>
      <c r="C43" s="215">
        <f t="shared" si="0"/>
        <v>0.63</v>
      </c>
      <c r="D43" s="210">
        <v>59.562594000000011</v>
      </c>
      <c r="E43" s="214">
        <v>0.19986786915485372</v>
      </c>
      <c r="F43" s="206">
        <v>56.506861999999998</v>
      </c>
      <c r="G43" s="213">
        <v>0.18961407406459366</v>
      </c>
      <c r="H43" s="212">
        <f t="shared" si="23"/>
        <v>3.0557320000000132</v>
      </c>
      <c r="I43" s="210">
        <v>94.543800000000019</v>
      </c>
      <c r="J43" s="214">
        <v>0.31725058596008526</v>
      </c>
      <c r="K43" s="206">
        <v>89.693431746031749</v>
      </c>
      <c r="L43" s="213">
        <v>0.30097472073745024</v>
      </c>
      <c r="M43" s="212">
        <f t="shared" si="24"/>
        <v>4.85036825396827</v>
      </c>
      <c r="N43" s="210">
        <v>0</v>
      </c>
      <c r="O43" s="66">
        <v>0</v>
      </c>
      <c r="P43" s="211">
        <f t="shared" si="25"/>
        <v>0</v>
      </c>
      <c r="Q43" s="210">
        <v>111.42911887912922</v>
      </c>
      <c r="R43" s="66">
        <v>49.972338280155846</v>
      </c>
      <c r="S43" s="211">
        <f t="shared" si="26"/>
        <v>61.456780598973374</v>
      </c>
      <c r="T43" s="210">
        <v>241.20500941895881</v>
      </c>
      <c r="U43" s="66">
        <v>0</v>
      </c>
      <c r="V43" s="209">
        <f t="shared" si="27"/>
        <v>241.20500941895881</v>
      </c>
      <c r="W43" s="210">
        <v>194.60587170191195</v>
      </c>
      <c r="X43" s="66">
        <v>99.437661719844186</v>
      </c>
      <c r="Y43" s="209">
        <f t="shared" si="28"/>
        <v>95.168209982067765</v>
      </c>
      <c r="Z43" s="70">
        <v>547.24</v>
      </c>
      <c r="AA43" s="208">
        <v>1.8363151328886405</v>
      </c>
      <c r="AB43" s="207">
        <f t="shared" si="7"/>
        <v>0.1088418134639281</v>
      </c>
      <c r="AC43" s="206">
        <v>149.41000000000003</v>
      </c>
      <c r="AD43" s="205">
        <v>0.50135926510997808</v>
      </c>
      <c r="AE43" s="204">
        <f t="shared" si="8"/>
        <v>0.37819999999999993</v>
      </c>
      <c r="AF43" s="203">
        <f t="shared" si="29"/>
        <v>397.83</v>
      </c>
    </row>
    <row r="44" spans="1:32" ht="15" x14ac:dyDescent="0.2">
      <c r="A44" s="405"/>
      <c r="B44" s="216" t="s">
        <v>14</v>
      </c>
      <c r="C44" s="215">
        <f t="shared" si="0"/>
        <v>0.63</v>
      </c>
      <c r="D44" s="210">
        <v>42.557822999999999</v>
      </c>
      <c r="E44" s="214">
        <v>0.14280676558310107</v>
      </c>
      <c r="F44" s="206">
        <v>26.103363999999996</v>
      </c>
      <c r="G44" s="213">
        <v>8.7592285602959993E-2</v>
      </c>
      <c r="H44" s="212">
        <f t="shared" si="23"/>
        <v>16.454459000000003</v>
      </c>
      <c r="I44" s="210">
        <v>67.552099999999996</v>
      </c>
      <c r="J44" s="214">
        <v>0.22667740568746203</v>
      </c>
      <c r="K44" s="206">
        <v>41.433911111111101</v>
      </c>
      <c r="L44" s="213">
        <v>0.13903537397295235</v>
      </c>
      <c r="M44" s="212">
        <f t="shared" si="24"/>
        <v>26.118188888888895</v>
      </c>
      <c r="N44" s="210">
        <v>0</v>
      </c>
      <c r="O44" s="66">
        <v>0</v>
      </c>
      <c r="P44" s="211">
        <f t="shared" si="25"/>
        <v>0</v>
      </c>
      <c r="Q44" s="210">
        <v>152.72596015264929</v>
      </c>
      <c r="R44" s="66">
        <v>34.51</v>
      </c>
      <c r="S44" s="211">
        <f t="shared" si="26"/>
        <v>118.2159601526493</v>
      </c>
      <c r="T44" s="210">
        <v>171.87289283590792</v>
      </c>
      <c r="U44" s="66">
        <v>2.7000630248885791E-14</v>
      </c>
      <c r="V44" s="209">
        <f t="shared" si="27"/>
        <v>171.87289283590789</v>
      </c>
      <c r="W44" s="210">
        <v>75.336147011442861</v>
      </c>
      <c r="X44" s="66">
        <v>34.50999999999997</v>
      </c>
      <c r="Y44" s="209">
        <f t="shared" si="28"/>
        <v>40.826147011442892</v>
      </c>
      <c r="Z44" s="70">
        <v>399.93500000000006</v>
      </c>
      <c r="AA44" s="208">
        <v>1.3420193930849691</v>
      </c>
      <c r="AB44" s="207">
        <f t="shared" si="7"/>
        <v>0.10641184942553163</v>
      </c>
      <c r="AC44" s="206">
        <v>69.02</v>
      </c>
      <c r="AD44" s="205">
        <v>0.23160308197503968</v>
      </c>
      <c r="AE44" s="204">
        <f t="shared" si="8"/>
        <v>0.37819999999999998</v>
      </c>
      <c r="AF44" s="203">
        <f t="shared" si="29"/>
        <v>330.91500000000008</v>
      </c>
    </row>
    <row r="45" spans="1:32" ht="15" x14ac:dyDescent="0.2">
      <c r="A45" s="405"/>
      <c r="B45" s="202" t="s">
        <v>13</v>
      </c>
      <c r="C45" s="158">
        <f t="shared" si="0"/>
        <v>1</v>
      </c>
      <c r="D45" s="153">
        <v>0</v>
      </c>
      <c r="E45" s="157">
        <v>0</v>
      </c>
      <c r="F45" s="149">
        <v>0</v>
      </c>
      <c r="G45" s="156">
        <v>0</v>
      </c>
      <c r="H45" s="155">
        <f t="shared" si="23"/>
        <v>0</v>
      </c>
      <c r="I45" s="153">
        <v>0</v>
      </c>
      <c r="J45" s="157">
        <v>0</v>
      </c>
      <c r="K45" s="149">
        <v>0</v>
      </c>
      <c r="L45" s="156">
        <v>0</v>
      </c>
      <c r="M45" s="155">
        <f t="shared" si="24"/>
        <v>0</v>
      </c>
      <c r="N45" s="153">
        <v>0</v>
      </c>
      <c r="O45" s="21">
        <v>0</v>
      </c>
      <c r="P45" s="154">
        <f t="shared" si="25"/>
        <v>0</v>
      </c>
      <c r="Q45" s="153">
        <v>0</v>
      </c>
      <c r="R45" s="21">
        <v>0</v>
      </c>
      <c r="S45" s="154">
        <f t="shared" si="26"/>
        <v>0</v>
      </c>
      <c r="T45" s="153">
        <v>0</v>
      </c>
      <c r="U45" s="21">
        <v>0</v>
      </c>
      <c r="V45" s="152">
        <f t="shared" si="27"/>
        <v>0</v>
      </c>
      <c r="W45" s="153">
        <v>0</v>
      </c>
      <c r="X45" s="21">
        <v>0</v>
      </c>
      <c r="Y45" s="152">
        <f t="shared" si="28"/>
        <v>0</v>
      </c>
      <c r="Z45" s="25">
        <v>0</v>
      </c>
      <c r="AA45" s="151">
        <v>0</v>
      </c>
      <c r="AB45" s="150">
        <f t="shared" si="7"/>
        <v>1</v>
      </c>
      <c r="AC45" s="149">
        <v>0</v>
      </c>
      <c r="AD45" s="148">
        <v>0</v>
      </c>
      <c r="AE45" s="147">
        <f t="shared" si="8"/>
        <v>1</v>
      </c>
      <c r="AF45" s="146">
        <f t="shared" si="29"/>
        <v>0</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0</v>
      </c>
      <c r="S46" s="196">
        <f t="shared" si="26"/>
        <v>0</v>
      </c>
      <c r="T46" s="195">
        <v>0</v>
      </c>
      <c r="U46" s="54">
        <v>0</v>
      </c>
      <c r="V46" s="194">
        <f t="shared" si="27"/>
        <v>0</v>
      </c>
      <c r="W46" s="195">
        <v>0</v>
      </c>
      <c r="X46" s="54">
        <v>0</v>
      </c>
      <c r="Y46" s="194">
        <f t="shared" si="28"/>
        <v>0</v>
      </c>
      <c r="Z46" s="58">
        <v>0</v>
      </c>
      <c r="AA46" s="193">
        <v>0</v>
      </c>
      <c r="AB46" s="192">
        <f t="shared" si="7"/>
        <v>1</v>
      </c>
      <c r="AC46" s="191">
        <v>0</v>
      </c>
      <c r="AD46" s="190">
        <v>0</v>
      </c>
      <c r="AE46" s="189">
        <f t="shared" si="8"/>
        <v>1</v>
      </c>
      <c r="AF46" s="188">
        <f t="shared" si="29"/>
        <v>0</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0</v>
      </c>
      <c r="R47" s="43">
        <v>0</v>
      </c>
      <c r="S47" s="182">
        <f t="shared" si="26"/>
        <v>0</v>
      </c>
      <c r="T47" s="181">
        <v>0</v>
      </c>
      <c r="U47" s="43">
        <v>0</v>
      </c>
      <c r="V47" s="180">
        <f t="shared" si="27"/>
        <v>0</v>
      </c>
      <c r="W47" s="181">
        <v>0</v>
      </c>
      <c r="X47" s="43">
        <v>0</v>
      </c>
      <c r="Y47" s="180">
        <f t="shared" si="28"/>
        <v>0</v>
      </c>
      <c r="Z47" s="47">
        <v>0</v>
      </c>
      <c r="AA47" s="179">
        <v>0</v>
      </c>
      <c r="AB47" s="178">
        <f t="shared" si="7"/>
        <v>1</v>
      </c>
      <c r="AC47" s="177">
        <v>0</v>
      </c>
      <c r="AD47" s="176">
        <v>0</v>
      </c>
      <c r="AE47" s="175">
        <f t="shared" si="8"/>
        <v>1</v>
      </c>
      <c r="AF47" s="174">
        <f t="shared" si="29"/>
        <v>0</v>
      </c>
    </row>
    <row r="48" spans="1:32" ht="15" x14ac:dyDescent="0.2">
      <c r="A48" s="405"/>
      <c r="B48" s="173" t="s">
        <v>10</v>
      </c>
      <c r="C48" s="172">
        <f t="shared" si="0"/>
        <v>0.60367597773526993</v>
      </c>
      <c r="D48" s="167">
        <f>SUM(D36:D47)</f>
        <v>197.92791900000003</v>
      </c>
      <c r="E48" s="171">
        <v>0.66416569125220581</v>
      </c>
      <c r="F48" s="163">
        <f>SUM(F36:F47)</f>
        <v>201.396929</v>
      </c>
      <c r="G48" s="170">
        <v>0.67580628016094246</v>
      </c>
      <c r="H48" s="169">
        <f>SUM(H36:H47)</f>
        <v>-3.4690100000000079</v>
      </c>
      <c r="I48" s="167">
        <f>SUM(I36:I47)</f>
        <v>327.87112010409891</v>
      </c>
      <c r="J48" s="171">
        <v>1.1002022869021011</v>
      </c>
      <c r="K48" s="163">
        <f>SUM(K36:K47)</f>
        <v>339.88630371465757</v>
      </c>
      <c r="L48" s="170">
        <v>1.1405203631037246</v>
      </c>
      <c r="M48" s="169">
        <f t="shared" ref="M48:Z48" si="30">SUM(M36:M47)</f>
        <v>-12.01518361055863</v>
      </c>
      <c r="N48" s="167">
        <f t="shared" si="30"/>
        <v>0</v>
      </c>
      <c r="O48" s="32">
        <f t="shared" si="30"/>
        <v>0</v>
      </c>
      <c r="P48" s="168">
        <f t="shared" si="30"/>
        <v>0</v>
      </c>
      <c r="Q48" s="167">
        <f t="shared" si="30"/>
        <v>494.75557807468448</v>
      </c>
      <c r="R48" s="32">
        <f t="shared" si="30"/>
        <v>364.62771275817295</v>
      </c>
      <c r="S48" s="168">
        <f t="shared" si="30"/>
        <v>130.12786531651153</v>
      </c>
      <c r="T48" s="167">
        <f t="shared" si="30"/>
        <v>1113.655028211333</v>
      </c>
      <c r="U48" s="32">
        <f t="shared" si="30"/>
        <v>67.49500000000009</v>
      </c>
      <c r="V48" s="166">
        <f t="shared" si="30"/>
        <v>1046.1600282113329</v>
      </c>
      <c r="W48" s="167">
        <f t="shared" si="30"/>
        <v>269.94439371398244</v>
      </c>
      <c r="X48" s="32">
        <f t="shared" si="30"/>
        <v>134.66728724182701</v>
      </c>
      <c r="Y48" s="166">
        <f t="shared" si="30"/>
        <v>135.2771064721554</v>
      </c>
      <c r="Z48" s="36">
        <f t="shared" si="30"/>
        <v>1878.355</v>
      </c>
      <c r="AA48" s="165">
        <v>6.3029963296488596</v>
      </c>
      <c r="AB48" s="164">
        <f t="shared" si="7"/>
        <v>0.1053730093619151</v>
      </c>
      <c r="AC48" s="163">
        <f>SUM(AC36:AC47)</f>
        <v>566.79000000000008</v>
      </c>
      <c r="AD48" s="162">
        <v>1.9019169926489823</v>
      </c>
      <c r="AE48" s="161">
        <f t="shared" si="8"/>
        <v>0.35532900898039832</v>
      </c>
      <c r="AF48" s="160">
        <f>SUM(AF36:AF47)</f>
        <v>1311.5650000000001</v>
      </c>
    </row>
    <row r="49" spans="1:32" ht="15" x14ac:dyDescent="0.2">
      <c r="A49" s="405"/>
      <c r="B49" s="159" t="s">
        <v>9</v>
      </c>
      <c r="C49" s="158">
        <f t="shared" si="0"/>
        <v>0.60367597773526993</v>
      </c>
      <c r="D49" s="153">
        <f>SUM(D39:D44)</f>
        <v>197.92791900000003</v>
      </c>
      <c r="E49" s="157">
        <v>0.66416569125220581</v>
      </c>
      <c r="F49" s="149">
        <f>SUM(F39:F44)</f>
        <v>201.396929</v>
      </c>
      <c r="G49" s="156">
        <v>0.67580628016094246</v>
      </c>
      <c r="H49" s="155">
        <f>SUM(H39:H44)</f>
        <v>-3.4690100000000079</v>
      </c>
      <c r="I49" s="153">
        <f>SUM(I39:I44)</f>
        <v>327.87112010409891</v>
      </c>
      <c r="J49" s="157">
        <v>1.1002022869021011</v>
      </c>
      <c r="K49" s="149">
        <f>SUM(K39:K44)</f>
        <v>339.88630371465757</v>
      </c>
      <c r="L49" s="156">
        <v>1.1405203631037246</v>
      </c>
      <c r="M49" s="155">
        <f t="shared" ref="M49:Z49" si="31">SUM(M39:M44)</f>
        <v>-12.01518361055863</v>
      </c>
      <c r="N49" s="153">
        <f t="shared" si="31"/>
        <v>0</v>
      </c>
      <c r="O49" s="21">
        <f t="shared" si="31"/>
        <v>0</v>
      </c>
      <c r="P49" s="154">
        <f t="shared" si="31"/>
        <v>0</v>
      </c>
      <c r="Q49" s="153">
        <f t="shared" si="31"/>
        <v>494.75557807468448</v>
      </c>
      <c r="R49" s="21">
        <f t="shared" si="31"/>
        <v>364.62771275817295</v>
      </c>
      <c r="S49" s="154">
        <f t="shared" si="31"/>
        <v>130.12786531651153</v>
      </c>
      <c r="T49" s="153">
        <f t="shared" si="31"/>
        <v>1113.655028211333</v>
      </c>
      <c r="U49" s="21">
        <f t="shared" si="31"/>
        <v>67.49500000000009</v>
      </c>
      <c r="V49" s="152">
        <f t="shared" si="31"/>
        <v>1046.1600282113329</v>
      </c>
      <c r="W49" s="153">
        <f t="shared" si="31"/>
        <v>269.94439371398244</v>
      </c>
      <c r="X49" s="21">
        <f t="shared" si="31"/>
        <v>134.66728724182701</v>
      </c>
      <c r="Y49" s="152">
        <f t="shared" si="31"/>
        <v>135.2771064721554</v>
      </c>
      <c r="Z49" s="25">
        <f t="shared" si="31"/>
        <v>1878.355</v>
      </c>
      <c r="AA49" s="151">
        <v>6.3029963296488596</v>
      </c>
      <c r="AB49" s="150">
        <f t="shared" si="7"/>
        <v>0.1053730093619151</v>
      </c>
      <c r="AC49" s="149">
        <f>SUM(AC39:AC44)</f>
        <v>566.79000000000008</v>
      </c>
      <c r="AD49" s="148">
        <v>1.9019169926489823</v>
      </c>
      <c r="AE49" s="147">
        <f t="shared" si="8"/>
        <v>0.35532900898039832</v>
      </c>
      <c r="AF49" s="146">
        <f>SUM(AF39:AF44)</f>
        <v>1311.5650000000001</v>
      </c>
    </row>
    <row r="50" spans="1:32"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Z50" si="32">SUM(M36:M38,M45:M47)</f>
        <v>0</v>
      </c>
      <c r="N50" s="139">
        <f t="shared" si="32"/>
        <v>0</v>
      </c>
      <c r="O50" s="10">
        <f t="shared" si="32"/>
        <v>0</v>
      </c>
      <c r="P50" s="140">
        <f t="shared" si="32"/>
        <v>0</v>
      </c>
      <c r="Q50" s="139">
        <f t="shared" si="32"/>
        <v>0</v>
      </c>
      <c r="R50" s="10">
        <f t="shared" si="32"/>
        <v>0</v>
      </c>
      <c r="S50" s="140">
        <f t="shared" si="32"/>
        <v>0</v>
      </c>
      <c r="T50" s="139">
        <f t="shared" si="32"/>
        <v>0</v>
      </c>
      <c r="U50" s="10">
        <f t="shared" si="32"/>
        <v>0</v>
      </c>
      <c r="V50" s="138">
        <f t="shared" si="32"/>
        <v>0</v>
      </c>
      <c r="W50" s="139">
        <f t="shared" si="32"/>
        <v>0</v>
      </c>
      <c r="X50" s="10">
        <f t="shared" si="32"/>
        <v>0</v>
      </c>
      <c r="Y50" s="138">
        <f t="shared" si="32"/>
        <v>0</v>
      </c>
      <c r="Z50" s="14">
        <f t="shared" si="32"/>
        <v>0</v>
      </c>
      <c r="AA50" s="137">
        <v>0</v>
      </c>
      <c r="AB50" s="136">
        <f t="shared" si="7"/>
        <v>1</v>
      </c>
      <c r="AC50" s="135">
        <f>SUM(AC36:AC38,AC45:AC47)</f>
        <v>0</v>
      </c>
      <c r="AD50" s="134">
        <v>0</v>
      </c>
      <c r="AE50" s="133">
        <f t="shared" si="8"/>
        <v>1</v>
      </c>
      <c r="AF50" s="132">
        <f>SUM(AF36:AF38,AF45:AF47)</f>
        <v>0</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190</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MissionH!A1</f>
        <v>FIIP DIVERSION: Mission H Canal</v>
      </c>
      <c r="C1" s="129"/>
      <c r="D1" s="129"/>
      <c r="E1" s="129"/>
      <c r="F1" s="129"/>
      <c r="G1" s="129"/>
      <c r="H1" s="129"/>
      <c r="I1" s="129"/>
      <c r="J1" s="129"/>
      <c r="K1" s="129"/>
      <c r="L1" s="129"/>
      <c r="M1" s="129"/>
      <c r="N1" s="129"/>
      <c r="O1" s="129"/>
    </row>
    <row r="2" spans="2:15" ht="23.25" x14ac:dyDescent="0.35">
      <c r="B2" s="130" t="str">
        <f>MissionH!A2</f>
        <v>298 Acres (59% Sprinkler / 41% Flood)</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5.5703125" bestFit="1" customWidth="1"/>
    <col min="5" max="5" width="6.42578125" bestFit="1" customWidth="1"/>
    <col min="6" max="6" width="5.5703125" bestFit="1" customWidth="1"/>
    <col min="7" max="7" width="6.42578125" bestFit="1" customWidth="1"/>
    <col min="8" max="8" width="12.7109375" bestFit="1" customWidth="1"/>
    <col min="9" max="9" width="5.5703125" bestFit="1" customWidth="1"/>
    <col min="10" max="10" width="6.42578125" bestFit="1" customWidth="1"/>
    <col min="11" max="11" width="5.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5.5703125" bestFit="1" customWidth="1"/>
    <col min="21" max="21" width="6.42578125" bestFit="1" customWidth="1"/>
    <col min="22" max="22" width="9.140625" bestFit="1" customWidth="1"/>
    <col min="23" max="23" width="5.5703125" bestFit="1" customWidth="1"/>
    <col min="24" max="24" width="6.42578125" bestFit="1" customWidth="1"/>
    <col min="25" max="25" width="12.7109375" bestFit="1" customWidth="1"/>
    <col min="26" max="26" width="13.42578125" bestFit="1" customWidth="1"/>
    <col min="27" max="27" width="1.7109375" bestFit="1" customWidth="1"/>
  </cols>
  <sheetData>
    <row r="1" spans="1:27" ht="18.75" x14ac:dyDescent="0.3">
      <c r="A1" s="287" t="s">
        <v>194</v>
      </c>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7" ht="16.5" thickBot="1" x14ac:dyDescent="0.3">
      <c r="A2" s="286" t="s">
        <v>285</v>
      </c>
      <c r="B2" s="286"/>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7" s="1" customFormat="1" ht="13.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415" t="s">
        <v>63</v>
      </c>
      <c r="U3" s="397"/>
      <c r="V3" s="394" t="s">
        <v>62</v>
      </c>
      <c r="W3" s="396" t="s">
        <v>61</v>
      </c>
      <c r="X3" s="397"/>
      <c r="Y3" s="417" t="s">
        <v>60</v>
      </c>
      <c r="Z3" s="419" t="s">
        <v>56</v>
      </c>
    </row>
    <row r="4" spans="1:27"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416"/>
      <c r="U4" s="399"/>
      <c r="V4" s="395"/>
      <c r="W4" s="398"/>
      <c r="X4" s="399"/>
      <c r="Y4" s="418"/>
      <c r="Z4" s="420"/>
      <c r="AA4" s="107" t="s">
        <v>55</v>
      </c>
    </row>
    <row r="5" spans="1:27"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7" t="s">
        <v>24</v>
      </c>
      <c r="U5" s="266" t="s">
        <v>54</v>
      </c>
      <c r="V5" s="266" t="s">
        <v>53</v>
      </c>
      <c r="W5" s="265" t="s">
        <v>24</v>
      </c>
      <c r="X5" s="265" t="s">
        <v>54</v>
      </c>
      <c r="Y5" s="264" t="s">
        <v>53</v>
      </c>
      <c r="Z5" s="263" t="s">
        <v>24</v>
      </c>
    </row>
    <row r="6" spans="1:27"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92">
        <v>0</v>
      </c>
      <c r="U6" s="237">
        <v>0</v>
      </c>
      <c r="V6" s="236">
        <f t="shared" ref="V6:V50" si="5">IFERROR(D6/T6,1)</f>
        <v>1</v>
      </c>
      <c r="W6" s="235">
        <v>0</v>
      </c>
      <c r="X6" s="234">
        <v>0</v>
      </c>
      <c r="Y6" s="233">
        <f t="shared" ref="Y6:Y50" si="6">IFERROR(F6/W6,1)</f>
        <v>1</v>
      </c>
      <c r="Z6" s="232">
        <f t="shared" ref="Z6:Z17" si="7">T6-W6</f>
        <v>0</v>
      </c>
    </row>
    <row r="7" spans="1:27"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70">
        <v>0</v>
      </c>
      <c r="U7" s="208">
        <v>0</v>
      </c>
      <c r="V7" s="207">
        <f t="shared" si="5"/>
        <v>1</v>
      </c>
      <c r="W7" s="206">
        <v>0</v>
      </c>
      <c r="X7" s="205">
        <v>0</v>
      </c>
      <c r="Y7" s="204">
        <f t="shared" si="6"/>
        <v>1</v>
      </c>
      <c r="Z7" s="203">
        <f t="shared" si="7"/>
        <v>0</v>
      </c>
    </row>
    <row r="8" spans="1:27"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81">
        <v>0</v>
      </c>
      <c r="U8" s="223">
        <v>0</v>
      </c>
      <c r="V8" s="222">
        <f t="shared" si="5"/>
        <v>1</v>
      </c>
      <c r="W8" s="221">
        <v>0</v>
      </c>
      <c r="X8" s="220">
        <v>0</v>
      </c>
      <c r="Y8" s="219">
        <f t="shared" si="6"/>
        <v>1</v>
      </c>
      <c r="Z8" s="218">
        <f t="shared" si="7"/>
        <v>0</v>
      </c>
    </row>
    <row r="9" spans="1:27" ht="15" x14ac:dyDescent="0.2">
      <c r="A9" s="405"/>
      <c r="B9" s="201" t="s">
        <v>19</v>
      </c>
      <c r="C9" s="200">
        <f t="shared" si="0"/>
        <v>0.75</v>
      </c>
      <c r="D9" s="195">
        <v>0.34192499999999998</v>
      </c>
      <c r="E9" s="199">
        <v>5.460971190009792E-3</v>
      </c>
      <c r="F9" s="191">
        <v>0.32737499999999997</v>
      </c>
      <c r="G9" s="198">
        <v>5.2285894366658064E-3</v>
      </c>
      <c r="H9" s="197">
        <f t="shared" si="1"/>
        <v>1.4550000000000007E-2</v>
      </c>
      <c r="I9" s="195">
        <v>0.45589999999999997</v>
      </c>
      <c r="J9" s="199">
        <v>7.2812949200130551E-3</v>
      </c>
      <c r="K9" s="191">
        <v>0.4365</v>
      </c>
      <c r="L9" s="198">
        <v>6.9714525822210755E-3</v>
      </c>
      <c r="M9" s="197">
        <f t="shared" si="2"/>
        <v>1.9399999999999973E-2</v>
      </c>
      <c r="N9" s="195">
        <v>0</v>
      </c>
      <c r="O9" s="54">
        <v>0</v>
      </c>
      <c r="P9" s="196">
        <f t="shared" si="3"/>
        <v>0</v>
      </c>
      <c r="Q9" s="195">
        <v>0.47</v>
      </c>
      <c r="R9" s="54">
        <v>0.38</v>
      </c>
      <c r="S9" s="196">
        <f t="shared" si="4"/>
        <v>8.9999999999999969E-2</v>
      </c>
      <c r="T9" s="58">
        <v>0.47</v>
      </c>
      <c r="U9" s="193">
        <v>7.5064896082608816E-3</v>
      </c>
      <c r="V9" s="192">
        <f t="shared" si="5"/>
        <v>0.72750000000000004</v>
      </c>
      <c r="W9" s="191">
        <v>0.38</v>
      </c>
      <c r="X9" s="190">
        <v>6.0690767038808907E-3</v>
      </c>
      <c r="Y9" s="189">
        <f t="shared" si="6"/>
        <v>0.8615131578947367</v>
      </c>
      <c r="Z9" s="188">
        <f t="shared" si="7"/>
        <v>8.9999999999999969E-2</v>
      </c>
    </row>
    <row r="10" spans="1:27" ht="15" x14ac:dyDescent="0.2">
      <c r="A10" s="405"/>
      <c r="B10" s="217" t="s">
        <v>18</v>
      </c>
      <c r="C10" s="215">
        <f t="shared" si="0"/>
        <v>0.75</v>
      </c>
      <c r="D10" s="210">
        <v>0.30191250000000003</v>
      </c>
      <c r="E10" s="214">
        <v>4.8219213699022632E-3</v>
      </c>
      <c r="F10" s="206">
        <v>2.8918125000000003</v>
      </c>
      <c r="G10" s="213">
        <v>4.6185873357214635E-2</v>
      </c>
      <c r="H10" s="212">
        <f t="shared" si="1"/>
        <v>-2.5899000000000001</v>
      </c>
      <c r="I10" s="210">
        <v>0.40255000000000002</v>
      </c>
      <c r="J10" s="214">
        <v>6.4292284932030179E-3</v>
      </c>
      <c r="K10" s="206">
        <v>3.8557500000000005</v>
      </c>
      <c r="L10" s="213">
        <v>6.1581164476286178E-2</v>
      </c>
      <c r="M10" s="212">
        <f t="shared" si="2"/>
        <v>-3.4532000000000003</v>
      </c>
      <c r="N10" s="210">
        <v>0</v>
      </c>
      <c r="O10" s="66">
        <v>0</v>
      </c>
      <c r="P10" s="211">
        <f t="shared" si="3"/>
        <v>0</v>
      </c>
      <c r="Q10" s="210">
        <v>0.41500000000000004</v>
      </c>
      <c r="R10" s="66">
        <v>3.3650000000000002</v>
      </c>
      <c r="S10" s="211">
        <f t="shared" si="4"/>
        <v>-2.95</v>
      </c>
      <c r="T10" s="70">
        <v>0.41500000000000004</v>
      </c>
      <c r="U10" s="208">
        <v>6.6280706115495027E-3</v>
      </c>
      <c r="V10" s="207">
        <f t="shared" si="5"/>
        <v>0.72750000000000004</v>
      </c>
      <c r="W10" s="206">
        <v>3.3650000000000002</v>
      </c>
      <c r="X10" s="205">
        <v>5.3743271338313678E-2</v>
      </c>
      <c r="Y10" s="204">
        <f t="shared" si="6"/>
        <v>0.85937964338781581</v>
      </c>
      <c r="Z10" s="203">
        <f t="shared" si="7"/>
        <v>-2.95</v>
      </c>
    </row>
    <row r="11" spans="1:27" ht="15" x14ac:dyDescent="0.2">
      <c r="A11" s="405"/>
      <c r="B11" s="217" t="s">
        <v>17</v>
      </c>
      <c r="C11" s="215">
        <f t="shared" si="0"/>
        <v>0.75</v>
      </c>
      <c r="D11" s="210">
        <v>9.9212812499999998</v>
      </c>
      <c r="E11" s="214">
        <v>0.15845530766757135</v>
      </c>
      <c r="F11" s="206">
        <v>8.1425437499999997</v>
      </c>
      <c r="G11" s="213">
        <v>0.13004663837751565</v>
      </c>
      <c r="H11" s="212">
        <f t="shared" si="1"/>
        <v>1.7787375000000001</v>
      </c>
      <c r="I11" s="210">
        <v>13.228375</v>
      </c>
      <c r="J11" s="214">
        <v>0.21127374355676182</v>
      </c>
      <c r="K11" s="206">
        <v>10.856725000000001</v>
      </c>
      <c r="L11" s="213">
        <v>0.17339551783668755</v>
      </c>
      <c r="M11" s="212">
        <f t="shared" si="2"/>
        <v>2.3716499999999989</v>
      </c>
      <c r="N11" s="210">
        <v>0</v>
      </c>
      <c r="O11" s="66">
        <v>0</v>
      </c>
      <c r="P11" s="211">
        <f t="shared" si="3"/>
        <v>0</v>
      </c>
      <c r="Q11" s="210">
        <v>13.637499999999999</v>
      </c>
      <c r="R11" s="66">
        <v>10.2525</v>
      </c>
      <c r="S11" s="211">
        <f t="shared" si="4"/>
        <v>3.3849999999999998</v>
      </c>
      <c r="T11" s="70">
        <v>13.637499999999999</v>
      </c>
      <c r="U11" s="208">
        <v>0.21780798304820803</v>
      </c>
      <c r="V11" s="207">
        <f t="shared" si="5"/>
        <v>0.72750000000000004</v>
      </c>
      <c r="W11" s="206">
        <v>10.2525</v>
      </c>
      <c r="X11" s="205">
        <v>0.16374528659615481</v>
      </c>
      <c r="Y11" s="204">
        <f t="shared" si="6"/>
        <v>0.794200804681785</v>
      </c>
      <c r="Z11" s="203">
        <f t="shared" si="7"/>
        <v>3.3849999999999998</v>
      </c>
    </row>
    <row r="12" spans="1:27" ht="15" x14ac:dyDescent="0.2">
      <c r="A12" s="405"/>
      <c r="B12" s="217" t="s">
        <v>16</v>
      </c>
      <c r="C12" s="215">
        <f t="shared" si="0"/>
        <v>0.75</v>
      </c>
      <c r="D12" s="210">
        <v>15.7249125</v>
      </c>
      <c r="E12" s="214">
        <v>0.25114657930225887</v>
      </c>
      <c r="F12" s="206">
        <v>16.41421875</v>
      </c>
      <c r="G12" s="213">
        <v>0.26215566481060504</v>
      </c>
      <c r="H12" s="212">
        <f t="shared" si="1"/>
        <v>-0.68930624999999957</v>
      </c>
      <c r="I12" s="210">
        <v>20.966550000000002</v>
      </c>
      <c r="J12" s="214">
        <v>0.33486210573634512</v>
      </c>
      <c r="K12" s="206">
        <v>21.885625000000001</v>
      </c>
      <c r="L12" s="213">
        <v>0.34954088641414005</v>
      </c>
      <c r="M12" s="212">
        <f t="shared" si="2"/>
        <v>-0.91907499999999942</v>
      </c>
      <c r="N12" s="210">
        <v>0</v>
      </c>
      <c r="O12" s="66">
        <v>0</v>
      </c>
      <c r="P12" s="211">
        <f t="shared" si="3"/>
        <v>0</v>
      </c>
      <c r="Q12" s="210">
        <v>21.615000000000002</v>
      </c>
      <c r="R12" s="66">
        <v>22.560000000000002</v>
      </c>
      <c r="S12" s="211">
        <f t="shared" si="4"/>
        <v>-0.94500000000000028</v>
      </c>
      <c r="T12" s="70">
        <v>21.615000000000002</v>
      </c>
      <c r="U12" s="208">
        <v>0.34521866570757231</v>
      </c>
      <c r="V12" s="207">
        <f t="shared" si="5"/>
        <v>0.72749999999999992</v>
      </c>
      <c r="W12" s="206">
        <v>22.560000000000002</v>
      </c>
      <c r="X12" s="205">
        <v>0.36031150115671817</v>
      </c>
      <c r="Y12" s="204">
        <f t="shared" si="6"/>
        <v>0.7275806183510638</v>
      </c>
      <c r="Z12" s="203">
        <f t="shared" si="7"/>
        <v>-0.94500000000000028</v>
      </c>
    </row>
    <row r="13" spans="1:27" ht="15" x14ac:dyDescent="0.2">
      <c r="A13" s="405"/>
      <c r="B13" s="217" t="s">
        <v>15</v>
      </c>
      <c r="C13" s="215">
        <f t="shared" si="0"/>
        <v>0.74999999999999989</v>
      </c>
      <c r="D13" s="210">
        <v>11.261699999999999</v>
      </c>
      <c r="E13" s="214">
        <v>0.17986347664117355</v>
      </c>
      <c r="F13" s="206">
        <v>13.98436875</v>
      </c>
      <c r="G13" s="213">
        <v>0.22334791210290772</v>
      </c>
      <c r="H13" s="212">
        <f t="shared" si="1"/>
        <v>-2.7226687500000004</v>
      </c>
      <c r="I13" s="210">
        <v>15.015600000000001</v>
      </c>
      <c r="J13" s="214">
        <v>0.23981796885489812</v>
      </c>
      <c r="K13" s="206">
        <v>18.645825000000002</v>
      </c>
      <c r="L13" s="213">
        <v>0.29779721613721033</v>
      </c>
      <c r="M13" s="212">
        <f t="shared" si="2"/>
        <v>-3.6302250000000011</v>
      </c>
      <c r="N13" s="210">
        <v>0</v>
      </c>
      <c r="O13" s="66">
        <v>0</v>
      </c>
      <c r="P13" s="211">
        <f t="shared" si="3"/>
        <v>0</v>
      </c>
      <c r="Q13" s="210">
        <v>15.48</v>
      </c>
      <c r="R13" s="66">
        <v>19.2225</v>
      </c>
      <c r="S13" s="211">
        <f t="shared" si="4"/>
        <v>-3.7424999999999997</v>
      </c>
      <c r="T13" s="70">
        <v>15.48</v>
      </c>
      <c r="U13" s="208">
        <v>0.24723501943803927</v>
      </c>
      <c r="V13" s="207">
        <f t="shared" si="5"/>
        <v>0.72749999999999992</v>
      </c>
      <c r="W13" s="206">
        <v>19.2225</v>
      </c>
      <c r="X13" s="205">
        <v>0.30700743931671165</v>
      </c>
      <c r="Y13" s="204">
        <f t="shared" si="6"/>
        <v>0.72750000000000004</v>
      </c>
      <c r="Z13" s="203">
        <f t="shared" si="7"/>
        <v>-3.7424999999999997</v>
      </c>
    </row>
    <row r="14" spans="1:27" ht="15" x14ac:dyDescent="0.2">
      <c r="A14" s="405"/>
      <c r="B14" s="262" t="s">
        <v>14</v>
      </c>
      <c r="C14" s="186">
        <f t="shared" si="0"/>
        <v>0.74999999999999989</v>
      </c>
      <c r="D14" s="181">
        <v>7.7842500000000001</v>
      </c>
      <c r="E14" s="185">
        <v>0.12432423773001015</v>
      </c>
      <c r="F14" s="177">
        <v>6.6966374999999996</v>
      </c>
      <c r="G14" s="184">
        <v>0.10695370169890833</v>
      </c>
      <c r="H14" s="183">
        <f t="shared" si="1"/>
        <v>1.0876125000000005</v>
      </c>
      <c r="I14" s="181">
        <v>10.379000000000001</v>
      </c>
      <c r="J14" s="185">
        <v>0.16576565030668022</v>
      </c>
      <c r="K14" s="177">
        <v>8.9288500000000006</v>
      </c>
      <c r="L14" s="184">
        <v>0.14260493559854445</v>
      </c>
      <c r="M14" s="183">
        <f t="shared" si="2"/>
        <v>1.4501500000000007</v>
      </c>
      <c r="N14" s="181">
        <v>0</v>
      </c>
      <c r="O14" s="43">
        <v>0</v>
      </c>
      <c r="P14" s="182">
        <f t="shared" si="3"/>
        <v>0</v>
      </c>
      <c r="Q14" s="181">
        <v>10.7</v>
      </c>
      <c r="R14" s="43">
        <v>9.2050000000000001</v>
      </c>
      <c r="S14" s="182">
        <f t="shared" si="4"/>
        <v>1.4949999999999992</v>
      </c>
      <c r="T14" s="47">
        <v>10.7</v>
      </c>
      <c r="U14" s="179">
        <v>0.17089242299657753</v>
      </c>
      <c r="V14" s="178">
        <f t="shared" si="5"/>
        <v>0.72750000000000004</v>
      </c>
      <c r="W14" s="177">
        <v>9.2050000000000001</v>
      </c>
      <c r="X14" s="176">
        <v>0.14701539752427262</v>
      </c>
      <c r="Y14" s="175">
        <f t="shared" si="6"/>
        <v>0.72749999999999992</v>
      </c>
      <c r="Z14" s="174">
        <f t="shared" si="7"/>
        <v>1.4949999999999992</v>
      </c>
    </row>
    <row r="15" spans="1:27" ht="15" x14ac:dyDescent="0.2">
      <c r="A15" s="405"/>
      <c r="B15" s="202" t="s">
        <v>13</v>
      </c>
      <c r="C15" s="158">
        <f t="shared" si="0"/>
        <v>0.75</v>
      </c>
      <c r="D15" s="153">
        <v>0.42013125000000001</v>
      </c>
      <c r="E15" s="157">
        <v>6.7100231111290529E-3</v>
      </c>
      <c r="F15" s="149">
        <v>0</v>
      </c>
      <c r="G15" s="156">
        <v>0</v>
      </c>
      <c r="H15" s="155">
        <f t="shared" si="1"/>
        <v>0.42013125000000001</v>
      </c>
      <c r="I15" s="153">
        <v>0.56017499999999998</v>
      </c>
      <c r="J15" s="157">
        <v>8.9466974815054032E-3</v>
      </c>
      <c r="K15" s="149">
        <v>0</v>
      </c>
      <c r="L15" s="156">
        <v>0</v>
      </c>
      <c r="M15" s="155">
        <f t="shared" si="2"/>
        <v>0.56017499999999998</v>
      </c>
      <c r="N15" s="153">
        <v>0</v>
      </c>
      <c r="O15" s="21">
        <v>0</v>
      </c>
      <c r="P15" s="154">
        <f t="shared" si="3"/>
        <v>0</v>
      </c>
      <c r="Q15" s="153">
        <v>0.57750000000000001</v>
      </c>
      <c r="R15" s="21">
        <v>0</v>
      </c>
      <c r="S15" s="154">
        <f t="shared" si="4"/>
        <v>0.57750000000000001</v>
      </c>
      <c r="T15" s="25">
        <v>0.57750000000000001</v>
      </c>
      <c r="U15" s="151">
        <v>9.2233994654694878E-3</v>
      </c>
      <c r="V15" s="150">
        <f t="shared" si="5"/>
        <v>0.72750000000000004</v>
      </c>
      <c r="W15" s="149">
        <v>0</v>
      </c>
      <c r="X15" s="148">
        <v>0</v>
      </c>
      <c r="Y15" s="147">
        <f t="shared" si="6"/>
        <v>1</v>
      </c>
      <c r="Z15" s="146">
        <f t="shared" si="7"/>
        <v>0.57750000000000001</v>
      </c>
    </row>
    <row r="16" spans="1:27"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58">
        <v>0</v>
      </c>
      <c r="U16" s="193">
        <v>0</v>
      </c>
      <c r="V16" s="192">
        <f t="shared" si="5"/>
        <v>1</v>
      </c>
      <c r="W16" s="191">
        <v>0</v>
      </c>
      <c r="X16" s="190">
        <v>0</v>
      </c>
      <c r="Y16" s="189">
        <f t="shared" si="6"/>
        <v>1</v>
      </c>
      <c r="Z16" s="188">
        <f t="shared" si="7"/>
        <v>0</v>
      </c>
    </row>
    <row r="17" spans="1:26"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47">
        <v>0</v>
      </c>
      <c r="U17" s="179">
        <v>0</v>
      </c>
      <c r="V17" s="178">
        <f t="shared" si="5"/>
        <v>1</v>
      </c>
      <c r="W17" s="177">
        <v>0</v>
      </c>
      <c r="X17" s="176">
        <v>0</v>
      </c>
      <c r="Y17" s="175">
        <f t="shared" si="6"/>
        <v>1</v>
      </c>
      <c r="Z17" s="174">
        <f t="shared" si="7"/>
        <v>0</v>
      </c>
    </row>
    <row r="18" spans="1:26" ht="15" x14ac:dyDescent="0.2">
      <c r="A18" s="405"/>
      <c r="B18" s="173" t="s">
        <v>10</v>
      </c>
      <c r="C18" s="172">
        <f t="shared" si="0"/>
        <v>0.74999999999999989</v>
      </c>
      <c r="D18" s="167">
        <f>SUM(D6:D17)</f>
        <v>45.756112499999993</v>
      </c>
      <c r="E18" s="171">
        <v>0.73078251701205488</v>
      </c>
      <c r="F18" s="163">
        <f>SUM(F6:F17)</f>
        <v>48.456956250000005</v>
      </c>
      <c r="G18" s="170">
        <v>0.77391837978381728</v>
      </c>
      <c r="H18" s="169">
        <f>SUM(H6:H17)</f>
        <v>-2.7008437499999998</v>
      </c>
      <c r="I18" s="167">
        <f>SUM(I6:I17)</f>
        <v>61.008150000000001</v>
      </c>
      <c r="J18" s="171">
        <v>0.97437668934940669</v>
      </c>
      <c r="K18" s="163">
        <f>SUM(K6:K17)</f>
        <v>64.609274999999997</v>
      </c>
      <c r="L18" s="170">
        <v>1.0318911730450895</v>
      </c>
      <c r="M18" s="169">
        <f t="shared" ref="M18:T18" si="8">SUM(M6:M17)</f>
        <v>-3.6011250000000006</v>
      </c>
      <c r="N18" s="167">
        <f t="shared" si="8"/>
        <v>0</v>
      </c>
      <c r="O18" s="32">
        <f t="shared" si="8"/>
        <v>0</v>
      </c>
      <c r="P18" s="168">
        <f t="shared" si="8"/>
        <v>0</v>
      </c>
      <c r="Q18" s="167">
        <f t="shared" si="8"/>
        <v>62.89500000000001</v>
      </c>
      <c r="R18" s="32">
        <f t="shared" si="8"/>
        <v>64.984999999999999</v>
      </c>
      <c r="S18" s="168">
        <f t="shared" si="8"/>
        <v>-2.0900000000000012</v>
      </c>
      <c r="T18" s="36">
        <f t="shared" si="8"/>
        <v>62.89500000000001</v>
      </c>
      <c r="U18" s="165">
        <v>1.0045120508756771</v>
      </c>
      <c r="V18" s="164">
        <f t="shared" si="5"/>
        <v>0.72749999999999981</v>
      </c>
      <c r="W18" s="163">
        <f>SUM(W6:W17)</f>
        <v>64.984999999999999</v>
      </c>
      <c r="X18" s="162">
        <v>1.0378919726360518</v>
      </c>
      <c r="Y18" s="161">
        <f t="shared" si="6"/>
        <v>0.74566371085635152</v>
      </c>
      <c r="Z18" s="160">
        <f>SUM(Z6:Z17)</f>
        <v>-2.0900000000000012</v>
      </c>
    </row>
    <row r="19" spans="1:26" ht="15" x14ac:dyDescent="0.2">
      <c r="A19" s="405"/>
      <c r="B19" s="159" t="s">
        <v>9</v>
      </c>
      <c r="C19" s="158">
        <f t="shared" si="0"/>
        <v>0.74999999999999989</v>
      </c>
      <c r="D19" s="153">
        <f>SUM(D9:D14)</f>
        <v>45.335981249999996</v>
      </c>
      <c r="E19" s="157">
        <v>0.72407249390092587</v>
      </c>
      <c r="F19" s="149">
        <f>SUM(F9:F14)</f>
        <v>48.456956250000005</v>
      </c>
      <c r="G19" s="156">
        <v>0.77391837978381728</v>
      </c>
      <c r="H19" s="155">
        <f>SUM(H9:H14)</f>
        <v>-3.1209749999999996</v>
      </c>
      <c r="I19" s="153">
        <f>SUM(I9:I14)</f>
        <v>60.447975</v>
      </c>
      <c r="J19" s="157">
        <v>0.96542999186790124</v>
      </c>
      <c r="K19" s="149">
        <f>SUM(K9:K14)</f>
        <v>64.609274999999997</v>
      </c>
      <c r="L19" s="156">
        <v>1.0318911730450895</v>
      </c>
      <c r="M19" s="155">
        <f t="shared" ref="M19:T19" si="9">SUM(M9:M14)</f>
        <v>-4.1613000000000007</v>
      </c>
      <c r="N19" s="153">
        <f t="shared" si="9"/>
        <v>0</v>
      </c>
      <c r="O19" s="21">
        <f t="shared" si="9"/>
        <v>0</v>
      </c>
      <c r="P19" s="154">
        <f t="shared" si="9"/>
        <v>0</v>
      </c>
      <c r="Q19" s="153">
        <f t="shared" si="9"/>
        <v>62.31750000000001</v>
      </c>
      <c r="R19" s="21">
        <f t="shared" si="9"/>
        <v>64.984999999999999</v>
      </c>
      <c r="S19" s="154">
        <f t="shared" si="9"/>
        <v>-2.6675000000000013</v>
      </c>
      <c r="T19" s="25">
        <f t="shared" si="9"/>
        <v>62.31750000000001</v>
      </c>
      <c r="U19" s="151">
        <v>0.99528865141020773</v>
      </c>
      <c r="V19" s="150">
        <f t="shared" si="5"/>
        <v>0.72749999999999981</v>
      </c>
      <c r="W19" s="149">
        <f>SUM(W9:W14)</f>
        <v>64.984999999999999</v>
      </c>
      <c r="X19" s="148">
        <v>1.0378919726360518</v>
      </c>
      <c r="Y19" s="147">
        <f t="shared" si="6"/>
        <v>0.74566371085635152</v>
      </c>
      <c r="Z19" s="146">
        <f>SUM(Z9:Z14)</f>
        <v>-2.6675000000000013</v>
      </c>
    </row>
    <row r="20" spans="1:26" ht="15.75" thickBot="1" x14ac:dyDescent="0.25">
      <c r="A20" s="406"/>
      <c r="B20" s="261" t="s">
        <v>8</v>
      </c>
      <c r="C20" s="260">
        <f t="shared" si="0"/>
        <v>0.75</v>
      </c>
      <c r="D20" s="255">
        <f>SUM(D6:D8,D15:D17)</f>
        <v>0.42013125000000001</v>
      </c>
      <c r="E20" s="259">
        <v>6.7100231111290529E-3</v>
      </c>
      <c r="F20" s="249">
        <f>SUM(F6:F8,F15:F17)</f>
        <v>0</v>
      </c>
      <c r="G20" s="258">
        <v>0</v>
      </c>
      <c r="H20" s="257">
        <f>SUM(H6:H8,H15:H17)</f>
        <v>0.42013125000000001</v>
      </c>
      <c r="I20" s="255">
        <f>SUM(I6:I8,I15:I17)</f>
        <v>0.56017499999999998</v>
      </c>
      <c r="J20" s="259">
        <v>8.9466974815054032E-3</v>
      </c>
      <c r="K20" s="249">
        <f>SUM(K6:K8,K15:K17)</f>
        <v>0</v>
      </c>
      <c r="L20" s="258">
        <v>0</v>
      </c>
      <c r="M20" s="257">
        <f t="shared" ref="M20:T20" si="10">SUM(M6:M8,M15:M17)</f>
        <v>0.56017499999999998</v>
      </c>
      <c r="N20" s="255">
        <f t="shared" si="10"/>
        <v>0</v>
      </c>
      <c r="O20" s="254">
        <f t="shared" si="10"/>
        <v>0</v>
      </c>
      <c r="P20" s="256">
        <f t="shared" si="10"/>
        <v>0</v>
      </c>
      <c r="Q20" s="255">
        <f t="shared" si="10"/>
        <v>0.57750000000000001</v>
      </c>
      <c r="R20" s="254">
        <f t="shared" si="10"/>
        <v>0</v>
      </c>
      <c r="S20" s="256">
        <f t="shared" si="10"/>
        <v>0.57750000000000001</v>
      </c>
      <c r="T20" s="252">
        <f t="shared" si="10"/>
        <v>0.57750000000000001</v>
      </c>
      <c r="U20" s="251">
        <v>9.2233994654694878E-3</v>
      </c>
      <c r="V20" s="250">
        <f t="shared" si="5"/>
        <v>0.72750000000000004</v>
      </c>
      <c r="W20" s="249">
        <f>SUM(W6:W8,W15:W17)</f>
        <v>0</v>
      </c>
      <c r="X20" s="248">
        <v>0</v>
      </c>
      <c r="Y20" s="247">
        <f t="shared" si="6"/>
        <v>1</v>
      </c>
      <c r="Z20" s="246">
        <f>SUM(Z6:Z8,Z15:Z17)</f>
        <v>0.57750000000000001</v>
      </c>
    </row>
    <row r="21" spans="1:26" ht="15.75" thickTop="1" x14ac:dyDescent="0.2">
      <c r="A21" s="404" t="s">
        <v>51</v>
      </c>
      <c r="B21" s="245" t="s">
        <v>22</v>
      </c>
      <c r="C21" s="244">
        <f t="shared" si="0"/>
        <v>1</v>
      </c>
      <c r="D21" s="239">
        <v>0</v>
      </c>
      <c r="E21" s="243">
        <v>0</v>
      </c>
      <c r="F21" s="235">
        <v>0</v>
      </c>
      <c r="G21" s="242">
        <v>0</v>
      </c>
      <c r="H21" s="241">
        <f t="shared" ref="H21:H32" si="11">D21-F21</f>
        <v>0</v>
      </c>
      <c r="I21" s="239">
        <v>0</v>
      </c>
      <c r="J21" s="243">
        <v>0</v>
      </c>
      <c r="K21" s="235">
        <v>0</v>
      </c>
      <c r="L21" s="242">
        <v>0</v>
      </c>
      <c r="M21" s="241">
        <f t="shared" ref="M21:M32" si="12">I21-K21</f>
        <v>0</v>
      </c>
      <c r="N21" s="239">
        <v>0</v>
      </c>
      <c r="O21" s="88">
        <v>0</v>
      </c>
      <c r="P21" s="240">
        <f t="shared" ref="P21:P32" si="13">N21-O21</f>
        <v>0</v>
      </c>
      <c r="Q21" s="239">
        <v>0</v>
      </c>
      <c r="R21" s="88">
        <v>0</v>
      </c>
      <c r="S21" s="240">
        <f t="shared" ref="S21:S32" si="14">Q21-R21</f>
        <v>0</v>
      </c>
      <c r="T21" s="92">
        <v>0</v>
      </c>
      <c r="U21" s="237">
        <v>0</v>
      </c>
      <c r="V21" s="236">
        <f t="shared" si="5"/>
        <v>1</v>
      </c>
      <c r="W21" s="235">
        <v>0</v>
      </c>
      <c r="X21" s="234">
        <v>0</v>
      </c>
      <c r="Y21" s="233">
        <f t="shared" si="6"/>
        <v>1</v>
      </c>
      <c r="Z21" s="232">
        <f t="shared" ref="Z21:Z32" si="15">T21-W21</f>
        <v>0</v>
      </c>
    </row>
    <row r="22" spans="1:26" ht="15" x14ac:dyDescent="0.2">
      <c r="A22" s="405"/>
      <c r="B22" s="217" t="s">
        <v>21</v>
      </c>
      <c r="C22" s="215">
        <f t="shared" si="0"/>
        <v>1</v>
      </c>
      <c r="D22" s="210">
        <v>0</v>
      </c>
      <c r="E22" s="214">
        <v>0</v>
      </c>
      <c r="F22" s="206">
        <v>0</v>
      </c>
      <c r="G22" s="213">
        <v>0</v>
      </c>
      <c r="H22" s="212">
        <f t="shared" si="11"/>
        <v>0</v>
      </c>
      <c r="I22" s="210">
        <v>0</v>
      </c>
      <c r="J22" s="214">
        <v>0</v>
      </c>
      <c r="K22" s="206">
        <v>0</v>
      </c>
      <c r="L22" s="213">
        <v>0</v>
      </c>
      <c r="M22" s="212">
        <f t="shared" si="12"/>
        <v>0</v>
      </c>
      <c r="N22" s="210">
        <v>0</v>
      </c>
      <c r="O22" s="66">
        <v>0</v>
      </c>
      <c r="P22" s="211">
        <f t="shared" si="13"/>
        <v>0</v>
      </c>
      <c r="Q22" s="210">
        <v>0</v>
      </c>
      <c r="R22" s="66">
        <v>0</v>
      </c>
      <c r="S22" s="211">
        <f t="shared" si="14"/>
        <v>0</v>
      </c>
      <c r="T22" s="70">
        <v>0</v>
      </c>
      <c r="U22" s="208">
        <v>0</v>
      </c>
      <c r="V22" s="207">
        <f t="shared" si="5"/>
        <v>1</v>
      </c>
      <c r="W22" s="206">
        <v>0</v>
      </c>
      <c r="X22" s="205">
        <v>0</v>
      </c>
      <c r="Y22" s="204">
        <f t="shared" si="6"/>
        <v>1</v>
      </c>
      <c r="Z22" s="203">
        <f t="shared" si="15"/>
        <v>0</v>
      </c>
    </row>
    <row r="23" spans="1:26" ht="15" x14ac:dyDescent="0.2">
      <c r="A23" s="405"/>
      <c r="B23" s="231" t="s">
        <v>20</v>
      </c>
      <c r="C23" s="230">
        <f t="shared" si="0"/>
        <v>1</v>
      </c>
      <c r="D23" s="225">
        <v>0</v>
      </c>
      <c r="E23" s="229">
        <v>0</v>
      </c>
      <c r="F23" s="221">
        <v>0</v>
      </c>
      <c r="G23" s="228">
        <v>0</v>
      </c>
      <c r="H23" s="227">
        <f t="shared" si="11"/>
        <v>0</v>
      </c>
      <c r="I23" s="225">
        <v>0</v>
      </c>
      <c r="J23" s="229">
        <v>0</v>
      </c>
      <c r="K23" s="221">
        <v>0</v>
      </c>
      <c r="L23" s="228">
        <v>0</v>
      </c>
      <c r="M23" s="227">
        <f t="shared" si="12"/>
        <v>0</v>
      </c>
      <c r="N23" s="225">
        <v>0</v>
      </c>
      <c r="O23" s="77">
        <v>0</v>
      </c>
      <c r="P23" s="226">
        <f t="shared" si="13"/>
        <v>0</v>
      </c>
      <c r="Q23" s="225">
        <v>0</v>
      </c>
      <c r="R23" s="77">
        <v>0</v>
      </c>
      <c r="S23" s="226">
        <f t="shared" si="14"/>
        <v>0</v>
      </c>
      <c r="T23" s="81">
        <v>0</v>
      </c>
      <c r="U23" s="223">
        <v>0</v>
      </c>
      <c r="V23" s="222">
        <f t="shared" si="5"/>
        <v>1</v>
      </c>
      <c r="W23" s="221">
        <v>0</v>
      </c>
      <c r="X23" s="220">
        <v>0</v>
      </c>
      <c r="Y23" s="219">
        <f t="shared" si="6"/>
        <v>1</v>
      </c>
      <c r="Z23" s="218">
        <f t="shared" si="15"/>
        <v>0</v>
      </c>
    </row>
    <row r="24" spans="1:26" ht="15" x14ac:dyDescent="0.2">
      <c r="A24" s="405"/>
      <c r="B24" s="201" t="s">
        <v>19</v>
      </c>
      <c r="C24" s="200">
        <f t="shared" si="0"/>
        <v>0.75</v>
      </c>
      <c r="D24" s="195">
        <v>3.9406249999999997E-2</v>
      </c>
      <c r="E24" s="199">
        <v>6.2936724707559656E-4</v>
      </c>
      <c r="F24" s="191">
        <v>1.1361125000000001</v>
      </c>
      <c r="G24" s="198">
        <v>1.8145141859836525E-2</v>
      </c>
      <c r="H24" s="197">
        <f t="shared" si="11"/>
        <v>-1.09670625</v>
      </c>
      <c r="I24" s="195">
        <v>5.254166666666666E-2</v>
      </c>
      <c r="J24" s="199">
        <v>8.3915632943412871E-4</v>
      </c>
      <c r="K24" s="191">
        <v>1.5148166666666665</v>
      </c>
      <c r="L24" s="198">
        <v>2.4193522479782025E-2</v>
      </c>
      <c r="M24" s="197">
        <f t="shared" si="12"/>
        <v>-1.4622749999999998</v>
      </c>
      <c r="N24" s="195">
        <v>0</v>
      </c>
      <c r="O24" s="54">
        <v>0</v>
      </c>
      <c r="P24" s="196">
        <f t="shared" si="13"/>
        <v>0</v>
      </c>
      <c r="Q24" s="195">
        <v>5.4166666666666662E-2</v>
      </c>
      <c r="R24" s="54">
        <v>1.5616666666666668</v>
      </c>
      <c r="S24" s="196">
        <f t="shared" si="14"/>
        <v>-1.5075000000000001</v>
      </c>
      <c r="T24" s="58">
        <v>5.4166666666666662E-2</v>
      </c>
      <c r="U24" s="193">
        <v>8.6510961797332852E-4</v>
      </c>
      <c r="V24" s="192">
        <f t="shared" si="5"/>
        <v>0.72750000000000004</v>
      </c>
      <c r="W24" s="191">
        <v>1.5616666666666668</v>
      </c>
      <c r="X24" s="190">
        <v>2.494177575235261E-2</v>
      </c>
      <c r="Y24" s="189">
        <f t="shared" si="6"/>
        <v>0.72750000000000004</v>
      </c>
      <c r="Z24" s="188">
        <f t="shared" si="15"/>
        <v>-1.5075000000000001</v>
      </c>
    </row>
    <row r="25" spans="1:26" ht="15" x14ac:dyDescent="0.2">
      <c r="A25" s="405"/>
      <c r="B25" s="217" t="s">
        <v>18</v>
      </c>
      <c r="C25" s="215">
        <f t="shared" si="0"/>
        <v>0.75000000000000011</v>
      </c>
      <c r="D25" s="210">
        <v>2.1612812500000005</v>
      </c>
      <c r="E25" s="214">
        <v>3.4518372858838499E-2</v>
      </c>
      <c r="F25" s="206">
        <v>3.9964</v>
      </c>
      <c r="G25" s="213">
        <v>6.3827521419446295E-2</v>
      </c>
      <c r="H25" s="212">
        <f t="shared" si="11"/>
        <v>-1.8351187499999995</v>
      </c>
      <c r="I25" s="210">
        <v>2.8817083333333335</v>
      </c>
      <c r="J25" s="214">
        <v>4.6024497145117992E-2</v>
      </c>
      <c r="K25" s="206">
        <v>5.3285333333333336</v>
      </c>
      <c r="L25" s="213">
        <v>8.5103361892595056E-2</v>
      </c>
      <c r="M25" s="212">
        <f t="shared" si="12"/>
        <v>-2.446825</v>
      </c>
      <c r="N25" s="210">
        <v>0</v>
      </c>
      <c r="O25" s="66">
        <v>0</v>
      </c>
      <c r="P25" s="211">
        <f t="shared" si="13"/>
        <v>0</v>
      </c>
      <c r="Q25" s="210">
        <v>2.9708333333333337</v>
      </c>
      <c r="R25" s="66">
        <v>5.1250000000000009</v>
      </c>
      <c r="S25" s="211">
        <f t="shared" si="14"/>
        <v>-2.1541666666666672</v>
      </c>
      <c r="T25" s="70">
        <v>2.9708333333333337</v>
      </c>
      <c r="U25" s="208">
        <v>4.744793520115257E-2</v>
      </c>
      <c r="V25" s="207">
        <f t="shared" si="5"/>
        <v>0.72750000000000004</v>
      </c>
      <c r="W25" s="206">
        <v>5.1250000000000009</v>
      </c>
      <c r="X25" s="205">
        <v>8.1852679229972553E-2</v>
      </c>
      <c r="Y25" s="204">
        <f t="shared" si="6"/>
        <v>0.77978536585365843</v>
      </c>
      <c r="Z25" s="203">
        <f t="shared" si="15"/>
        <v>-2.1541666666666672</v>
      </c>
    </row>
    <row r="26" spans="1:26" ht="15" x14ac:dyDescent="0.2">
      <c r="A26" s="405"/>
      <c r="B26" s="217" t="s">
        <v>17</v>
      </c>
      <c r="C26" s="215">
        <f t="shared" si="0"/>
        <v>0.75000000000000011</v>
      </c>
      <c r="D26" s="210">
        <v>9.8776312500000003</v>
      </c>
      <c r="E26" s="214">
        <v>0.15775816240927223</v>
      </c>
      <c r="F26" s="206">
        <v>7.9897687499999996</v>
      </c>
      <c r="G26" s="213">
        <v>0.12760662997373826</v>
      </c>
      <c r="H26" s="212">
        <f t="shared" si="11"/>
        <v>1.8878625000000007</v>
      </c>
      <c r="I26" s="210">
        <v>13.170174999999999</v>
      </c>
      <c r="J26" s="214">
        <v>0.21034421654569629</v>
      </c>
      <c r="K26" s="206">
        <v>10.653025000000001</v>
      </c>
      <c r="L26" s="213">
        <v>0.17014217329831771</v>
      </c>
      <c r="M26" s="212">
        <f t="shared" si="12"/>
        <v>2.5171499999999973</v>
      </c>
      <c r="N26" s="210">
        <v>0</v>
      </c>
      <c r="O26" s="66">
        <v>0</v>
      </c>
      <c r="P26" s="211">
        <f t="shared" si="13"/>
        <v>0</v>
      </c>
      <c r="Q26" s="210">
        <v>13.577500000000001</v>
      </c>
      <c r="R26" s="66">
        <v>10.949166666666668</v>
      </c>
      <c r="S26" s="211">
        <f t="shared" si="14"/>
        <v>2.6283333333333321</v>
      </c>
      <c r="T26" s="70">
        <v>13.577500000000001</v>
      </c>
      <c r="U26" s="208">
        <v>0.21684970777906837</v>
      </c>
      <c r="V26" s="207">
        <f t="shared" si="5"/>
        <v>0.72750000000000004</v>
      </c>
      <c r="W26" s="206">
        <v>10.949166666666668</v>
      </c>
      <c r="X26" s="205">
        <v>0.17487192721993647</v>
      </c>
      <c r="Y26" s="204">
        <f t="shared" si="6"/>
        <v>0.72971478042468974</v>
      </c>
      <c r="Z26" s="203">
        <f t="shared" si="15"/>
        <v>2.6283333333333321</v>
      </c>
    </row>
    <row r="27" spans="1:26" ht="15" x14ac:dyDescent="0.2">
      <c r="A27" s="405"/>
      <c r="B27" s="217" t="s">
        <v>16</v>
      </c>
      <c r="C27" s="215">
        <f t="shared" si="0"/>
        <v>0.74999999999999989</v>
      </c>
      <c r="D27" s="210">
        <v>21.945037499999994</v>
      </c>
      <c r="E27" s="214">
        <v>0.35048977860988367</v>
      </c>
      <c r="F27" s="206">
        <v>18.352400000000003</v>
      </c>
      <c r="G27" s="213">
        <v>0.29311085079027283</v>
      </c>
      <c r="H27" s="212">
        <f t="shared" si="11"/>
        <v>3.5926374999999915</v>
      </c>
      <c r="I27" s="210">
        <v>29.260049999999996</v>
      </c>
      <c r="J27" s="214">
        <v>0.4673197048131783</v>
      </c>
      <c r="K27" s="206">
        <v>24.469866666666665</v>
      </c>
      <c r="L27" s="213">
        <v>0.39081446772036366</v>
      </c>
      <c r="M27" s="212">
        <f t="shared" si="12"/>
        <v>4.7901833333333315</v>
      </c>
      <c r="N27" s="210">
        <v>0</v>
      </c>
      <c r="O27" s="66">
        <v>0</v>
      </c>
      <c r="P27" s="211">
        <f t="shared" si="13"/>
        <v>0</v>
      </c>
      <c r="Q27" s="210">
        <v>30.164999999999996</v>
      </c>
      <c r="R27" s="66">
        <v>23.552500000000006</v>
      </c>
      <c r="S27" s="211">
        <f t="shared" si="14"/>
        <v>6.6124999999999901</v>
      </c>
      <c r="T27" s="70">
        <v>30.164999999999996</v>
      </c>
      <c r="U27" s="208">
        <v>0.4817728915599776</v>
      </c>
      <c r="V27" s="207">
        <f t="shared" si="5"/>
        <v>0.72749999999999992</v>
      </c>
      <c r="W27" s="206">
        <v>23.552500000000006</v>
      </c>
      <c r="X27" s="205">
        <v>0.37616297123198611</v>
      </c>
      <c r="Y27" s="204">
        <f t="shared" si="6"/>
        <v>0.7792123978346247</v>
      </c>
      <c r="Z27" s="203">
        <f t="shared" si="15"/>
        <v>6.6124999999999901</v>
      </c>
    </row>
    <row r="28" spans="1:26" ht="15" x14ac:dyDescent="0.2">
      <c r="A28" s="405"/>
      <c r="B28" s="217" t="s">
        <v>15</v>
      </c>
      <c r="C28" s="215">
        <f t="shared" si="0"/>
        <v>0.75</v>
      </c>
      <c r="D28" s="210">
        <v>15.4702875</v>
      </c>
      <c r="E28" s="214">
        <v>0.24707989862884727</v>
      </c>
      <c r="F28" s="206">
        <v>14.362062499999999</v>
      </c>
      <c r="G28" s="213">
        <v>0.2293801551011351</v>
      </c>
      <c r="H28" s="212">
        <f t="shared" si="11"/>
        <v>1.1082250000000009</v>
      </c>
      <c r="I28" s="210">
        <v>20.627050000000001</v>
      </c>
      <c r="J28" s="214">
        <v>0.32943986483846305</v>
      </c>
      <c r="K28" s="206">
        <v>19.149416666666664</v>
      </c>
      <c r="L28" s="213">
        <v>0.30584020680151341</v>
      </c>
      <c r="M28" s="212">
        <f t="shared" si="12"/>
        <v>1.4776333333333369</v>
      </c>
      <c r="N28" s="210">
        <v>0</v>
      </c>
      <c r="O28" s="66">
        <v>0</v>
      </c>
      <c r="P28" s="211">
        <f t="shared" si="13"/>
        <v>0</v>
      </c>
      <c r="Q28" s="210">
        <v>21.264999999999997</v>
      </c>
      <c r="R28" s="66">
        <v>19.741666666666671</v>
      </c>
      <c r="S28" s="211">
        <f t="shared" si="14"/>
        <v>1.5233333333333263</v>
      </c>
      <c r="T28" s="70">
        <v>21.264999999999997</v>
      </c>
      <c r="U28" s="208">
        <v>0.33962872663759075</v>
      </c>
      <c r="V28" s="207">
        <f t="shared" si="5"/>
        <v>0.72750000000000004</v>
      </c>
      <c r="W28" s="206">
        <v>19.741666666666671</v>
      </c>
      <c r="X28" s="205">
        <v>0.31529918226960157</v>
      </c>
      <c r="Y28" s="204">
        <f t="shared" si="6"/>
        <v>0.72749999999999981</v>
      </c>
      <c r="Z28" s="203">
        <f t="shared" si="15"/>
        <v>1.5233333333333263</v>
      </c>
    </row>
    <row r="29" spans="1:26" ht="15" x14ac:dyDescent="0.2">
      <c r="A29" s="405"/>
      <c r="B29" s="216" t="s">
        <v>14</v>
      </c>
      <c r="C29" s="215">
        <f t="shared" si="0"/>
        <v>0.75000000000000011</v>
      </c>
      <c r="D29" s="210">
        <v>5.3022625000000003</v>
      </c>
      <c r="E29" s="214">
        <v>8.4683783737279514E-2</v>
      </c>
      <c r="F29" s="206">
        <v>5.2143562500000007</v>
      </c>
      <c r="G29" s="213">
        <v>8.3279810638449275E-2</v>
      </c>
      <c r="H29" s="212">
        <f t="shared" si="11"/>
        <v>8.7906249999999631E-2</v>
      </c>
      <c r="I29" s="210">
        <v>7.0696833333333329</v>
      </c>
      <c r="J29" s="214">
        <v>0.112911711649706</v>
      </c>
      <c r="K29" s="206">
        <v>6.9524750000000006</v>
      </c>
      <c r="L29" s="213">
        <v>0.11103974751793237</v>
      </c>
      <c r="M29" s="212">
        <f t="shared" si="12"/>
        <v>0.11720833333333225</v>
      </c>
      <c r="N29" s="210">
        <v>0</v>
      </c>
      <c r="O29" s="66">
        <v>0</v>
      </c>
      <c r="P29" s="211">
        <f t="shared" si="13"/>
        <v>0</v>
      </c>
      <c r="Q29" s="210">
        <v>7.288333333333334</v>
      </c>
      <c r="R29" s="66">
        <v>7.1675000000000004</v>
      </c>
      <c r="S29" s="211">
        <f t="shared" si="14"/>
        <v>0.12083333333333357</v>
      </c>
      <c r="T29" s="70">
        <v>7.288333333333334</v>
      </c>
      <c r="U29" s="208">
        <v>0.11640382644299589</v>
      </c>
      <c r="V29" s="207">
        <f t="shared" si="5"/>
        <v>0.72749999999999992</v>
      </c>
      <c r="W29" s="206">
        <v>7.1675000000000004</v>
      </c>
      <c r="X29" s="205">
        <v>0.11447396651333233</v>
      </c>
      <c r="Y29" s="204">
        <f t="shared" si="6"/>
        <v>0.72750000000000004</v>
      </c>
      <c r="Z29" s="203">
        <f t="shared" si="15"/>
        <v>0.12083333333333357</v>
      </c>
    </row>
    <row r="30" spans="1:26" ht="15" x14ac:dyDescent="0.2">
      <c r="A30" s="405"/>
      <c r="B30" s="202" t="s">
        <v>13</v>
      </c>
      <c r="C30" s="158">
        <f t="shared" si="0"/>
        <v>0.75</v>
      </c>
      <c r="D30" s="153">
        <v>0.69112499999999999</v>
      </c>
      <c r="E30" s="157">
        <v>1.1038133256402771E-2</v>
      </c>
      <c r="F30" s="149">
        <v>0</v>
      </c>
      <c r="G30" s="156">
        <v>0</v>
      </c>
      <c r="H30" s="155">
        <f t="shared" si="11"/>
        <v>0.69112499999999999</v>
      </c>
      <c r="I30" s="153">
        <v>0.92149999999999999</v>
      </c>
      <c r="J30" s="157">
        <v>1.4717511008537028E-2</v>
      </c>
      <c r="K30" s="149">
        <v>0</v>
      </c>
      <c r="L30" s="156">
        <v>0</v>
      </c>
      <c r="M30" s="155">
        <f t="shared" si="12"/>
        <v>0.92149999999999999</v>
      </c>
      <c r="N30" s="153">
        <v>0</v>
      </c>
      <c r="O30" s="21">
        <v>0</v>
      </c>
      <c r="P30" s="154">
        <f t="shared" si="13"/>
        <v>0</v>
      </c>
      <c r="Q30" s="153">
        <v>0.95000000000000007</v>
      </c>
      <c r="R30" s="21">
        <v>0</v>
      </c>
      <c r="S30" s="154">
        <f t="shared" si="14"/>
        <v>0.95000000000000007</v>
      </c>
      <c r="T30" s="25">
        <v>0.95000000000000007</v>
      </c>
      <c r="U30" s="151">
        <v>1.5172691761378381E-2</v>
      </c>
      <c r="V30" s="150">
        <f t="shared" si="5"/>
        <v>0.72749999999999992</v>
      </c>
      <c r="W30" s="149">
        <v>0</v>
      </c>
      <c r="X30" s="148">
        <v>0</v>
      </c>
      <c r="Y30" s="147">
        <f t="shared" si="6"/>
        <v>1</v>
      </c>
      <c r="Z30" s="146">
        <f t="shared" si="15"/>
        <v>0.95000000000000007</v>
      </c>
    </row>
    <row r="31" spans="1:26" ht="15" x14ac:dyDescent="0.2">
      <c r="A31" s="405"/>
      <c r="B31" s="201" t="s">
        <v>12</v>
      </c>
      <c r="C31" s="200">
        <f t="shared" si="0"/>
        <v>1</v>
      </c>
      <c r="D31" s="195">
        <v>0</v>
      </c>
      <c r="E31" s="199">
        <v>0</v>
      </c>
      <c r="F31" s="191">
        <v>0</v>
      </c>
      <c r="G31" s="198">
        <v>0</v>
      </c>
      <c r="H31" s="197">
        <f t="shared" si="11"/>
        <v>0</v>
      </c>
      <c r="I31" s="195">
        <v>0</v>
      </c>
      <c r="J31" s="199">
        <v>0</v>
      </c>
      <c r="K31" s="191">
        <v>0</v>
      </c>
      <c r="L31" s="198">
        <v>0</v>
      </c>
      <c r="M31" s="197">
        <f t="shared" si="12"/>
        <v>0</v>
      </c>
      <c r="N31" s="195">
        <v>0</v>
      </c>
      <c r="O31" s="54">
        <v>0</v>
      </c>
      <c r="P31" s="196">
        <f t="shared" si="13"/>
        <v>0</v>
      </c>
      <c r="Q31" s="195">
        <v>0</v>
      </c>
      <c r="R31" s="54">
        <v>0</v>
      </c>
      <c r="S31" s="196">
        <f t="shared" si="14"/>
        <v>0</v>
      </c>
      <c r="T31" s="58">
        <v>0</v>
      </c>
      <c r="U31" s="193">
        <v>0</v>
      </c>
      <c r="V31" s="192">
        <f t="shared" si="5"/>
        <v>1</v>
      </c>
      <c r="W31" s="191">
        <v>0</v>
      </c>
      <c r="X31" s="190">
        <v>0</v>
      </c>
      <c r="Y31" s="189">
        <f t="shared" si="6"/>
        <v>1</v>
      </c>
      <c r="Z31" s="188">
        <f t="shared" si="15"/>
        <v>0</v>
      </c>
    </row>
    <row r="32" spans="1:26" ht="15.75" thickBot="1" x14ac:dyDescent="0.25">
      <c r="A32" s="405"/>
      <c r="B32" s="187" t="s">
        <v>11</v>
      </c>
      <c r="C32" s="186">
        <f t="shared" si="0"/>
        <v>1</v>
      </c>
      <c r="D32" s="181">
        <v>0</v>
      </c>
      <c r="E32" s="185">
        <v>0</v>
      </c>
      <c r="F32" s="177">
        <v>0</v>
      </c>
      <c r="G32" s="184">
        <v>0</v>
      </c>
      <c r="H32" s="183">
        <f t="shared" si="11"/>
        <v>0</v>
      </c>
      <c r="I32" s="181">
        <v>0</v>
      </c>
      <c r="J32" s="185">
        <v>0</v>
      </c>
      <c r="K32" s="177">
        <v>0</v>
      </c>
      <c r="L32" s="184">
        <v>0</v>
      </c>
      <c r="M32" s="183">
        <f t="shared" si="12"/>
        <v>0</v>
      </c>
      <c r="N32" s="181">
        <v>0</v>
      </c>
      <c r="O32" s="43">
        <v>0</v>
      </c>
      <c r="P32" s="182">
        <f t="shared" si="13"/>
        <v>0</v>
      </c>
      <c r="Q32" s="181">
        <v>0</v>
      </c>
      <c r="R32" s="43">
        <v>0</v>
      </c>
      <c r="S32" s="182">
        <f t="shared" si="14"/>
        <v>0</v>
      </c>
      <c r="T32" s="47">
        <v>0</v>
      </c>
      <c r="U32" s="179">
        <v>0</v>
      </c>
      <c r="V32" s="178">
        <f t="shared" si="5"/>
        <v>1</v>
      </c>
      <c r="W32" s="177">
        <v>0</v>
      </c>
      <c r="X32" s="176">
        <v>0</v>
      </c>
      <c r="Y32" s="175">
        <f t="shared" si="6"/>
        <v>1</v>
      </c>
      <c r="Z32" s="174">
        <f t="shared" si="15"/>
        <v>0</v>
      </c>
    </row>
    <row r="33" spans="1:26" ht="15" x14ac:dyDescent="0.2">
      <c r="A33" s="405"/>
      <c r="B33" s="173" t="s">
        <v>10</v>
      </c>
      <c r="C33" s="172">
        <f t="shared" si="0"/>
        <v>0.75</v>
      </c>
      <c r="D33" s="167">
        <f>SUM(D21:D32)</f>
        <v>55.487031249999987</v>
      </c>
      <c r="E33" s="171">
        <v>0.8861974967475994</v>
      </c>
      <c r="F33" s="163">
        <f>SUM(F21:F32)</f>
        <v>51.051100000000005</v>
      </c>
      <c r="G33" s="170">
        <v>0.81535010978287836</v>
      </c>
      <c r="H33" s="169">
        <f>SUM(H21:H32)</f>
        <v>4.4359312499999932</v>
      </c>
      <c r="I33" s="167">
        <f>SUM(I21:I32)</f>
        <v>73.982708333333321</v>
      </c>
      <c r="J33" s="171">
        <v>1.1815966623301326</v>
      </c>
      <c r="K33" s="163">
        <f>SUM(K21:K32)</f>
        <v>68.068133333333336</v>
      </c>
      <c r="L33" s="170">
        <v>1.0871334797105043</v>
      </c>
      <c r="M33" s="169">
        <f t="shared" ref="M33:T33" si="16">SUM(M21:M32)</f>
        <v>5.9145749999999984</v>
      </c>
      <c r="N33" s="167">
        <f t="shared" si="16"/>
        <v>0</v>
      </c>
      <c r="O33" s="32">
        <f t="shared" si="16"/>
        <v>0</v>
      </c>
      <c r="P33" s="168">
        <f t="shared" si="16"/>
        <v>0</v>
      </c>
      <c r="Q33" s="167">
        <f t="shared" si="16"/>
        <v>76.270833333333329</v>
      </c>
      <c r="R33" s="32">
        <f t="shared" si="16"/>
        <v>68.097500000000025</v>
      </c>
      <c r="S33" s="168">
        <f t="shared" si="16"/>
        <v>8.1733333333333142</v>
      </c>
      <c r="T33" s="36">
        <f t="shared" si="16"/>
        <v>76.270833333333329</v>
      </c>
      <c r="U33" s="165">
        <v>1.2181408890001368</v>
      </c>
      <c r="V33" s="164">
        <f t="shared" si="5"/>
        <v>0.72749999999999992</v>
      </c>
      <c r="W33" s="163">
        <f>SUM(W21:W32)</f>
        <v>68.097500000000025</v>
      </c>
      <c r="X33" s="162">
        <v>1.0876025022171818</v>
      </c>
      <c r="Y33" s="161">
        <f t="shared" si="6"/>
        <v>0.74967656668746996</v>
      </c>
      <c r="Z33" s="160">
        <f>SUM(Z21:Z32)</f>
        <v>8.1733333333333142</v>
      </c>
    </row>
    <row r="34" spans="1:26" ht="15" x14ac:dyDescent="0.2">
      <c r="A34" s="405"/>
      <c r="B34" s="159" t="s">
        <v>9</v>
      </c>
      <c r="C34" s="158">
        <f t="shared" si="0"/>
        <v>0.74999999999999989</v>
      </c>
      <c r="D34" s="153">
        <f>SUM(D24:D29)</f>
        <v>54.795906249999987</v>
      </c>
      <c r="E34" s="157">
        <v>0.87515936349119672</v>
      </c>
      <c r="F34" s="149">
        <f>SUM(F24:F29)</f>
        <v>51.051100000000005</v>
      </c>
      <c r="G34" s="156">
        <v>0.81535010978287836</v>
      </c>
      <c r="H34" s="155">
        <f>SUM(H24:H29)</f>
        <v>3.7448062499999932</v>
      </c>
      <c r="I34" s="153">
        <f>SUM(I24:I29)</f>
        <v>73.061208333333326</v>
      </c>
      <c r="J34" s="157">
        <v>1.1668791513215957</v>
      </c>
      <c r="K34" s="149">
        <f>SUM(K24:K29)</f>
        <v>68.068133333333336</v>
      </c>
      <c r="L34" s="156">
        <v>1.0871334797105043</v>
      </c>
      <c r="M34" s="155">
        <f t="shared" ref="M34:T34" si="17">SUM(M24:M29)</f>
        <v>4.9930749999999984</v>
      </c>
      <c r="N34" s="153">
        <f t="shared" si="17"/>
        <v>0</v>
      </c>
      <c r="O34" s="21">
        <f t="shared" si="17"/>
        <v>0</v>
      </c>
      <c r="P34" s="154">
        <f t="shared" si="17"/>
        <v>0</v>
      </c>
      <c r="Q34" s="153">
        <f t="shared" si="17"/>
        <v>75.320833333333326</v>
      </c>
      <c r="R34" s="21">
        <f t="shared" si="17"/>
        <v>68.097500000000025</v>
      </c>
      <c r="S34" s="154">
        <f t="shared" si="17"/>
        <v>7.223333333333315</v>
      </c>
      <c r="T34" s="25">
        <f t="shared" si="17"/>
        <v>75.320833333333326</v>
      </c>
      <c r="U34" s="151">
        <v>1.2029681972387585</v>
      </c>
      <c r="V34" s="150">
        <f t="shared" si="5"/>
        <v>0.72749999999999992</v>
      </c>
      <c r="W34" s="149">
        <f>SUM(W24:W29)</f>
        <v>68.097500000000025</v>
      </c>
      <c r="X34" s="148">
        <v>1.0876025022171818</v>
      </c>
      <c r="Y34" s="147">
        <f t="shared" si="6"/>
        <v>0.74967656668746996</v>
      </c>
      <c r="Z34" s="146">
        <f>SUM(Z24:Z29)</f>
        <v>7.223333333333315</v>
      </c>
    </row>
    <row r="35" spans="1:26" ht="15.75" thickBot="1" x14ac:dyDescent="0.25">
      <c r="A35" s="406"/>
      <c r="B35" s="261" t="s">
        <v>8</v>
      </c>
      <c r="C35" s="260">
        <f t="shared" si="0"/>
        <v>0.75</v>
      </c>
      <c r="D35" s="255">
        <f>SUM(D21:D23,D30:D32)</f>
        <v>0.69112499999999999</v>
      </c>
      <c r="E35" s="259">
        <v>1.1038133256402771E-2</v>
      </c>
      <c r="F35" s="249">
        <f>SUM(F21:F23,F30:F32)</f>
        <v>0</v>
      </c>
      <c r="G35" s="258">
        <v>0</v>
      </c>
      <c r="H35" s="257">
        <f>SUM(H21:H23,H30:H32)</f>
        <v>0.69112499999999999</v>
      </c>
      <c r="I35" s="255">
        <f>SUM(I21:I23,I30:I32)</f>
        <v>0.92149999999999999</v>
      </c>
      <c r="J35" s="259">
        <v>1.4717511008537028E-2</v>
      </c>
      <c r="K35" s="249">
        <f>SUM(K21:K23,K30:K32)</f>
        <v>0</v>
      </c>
      <c r="L35" s="258">
        <v>0</v>
      </c>
      <c r="M35" s="257">
        <f t="shared" ref="M35:T35" si="18">SUM(M21:M23,M30:M32)</f>
        <v>0.92149999999999999</v>
      </c>
      <c r="N35" s="255">
        <f t="shared" si="18"/>
        <v>0</v>
      </c>
      <c r="O35" s="254">
        <f t="shared" si="18"/>
        <v>0</v>
      </c>
      <c r="P35" s="256">
        <f t="shared" si="18"/>
        <v>0</v>
      </c>
      <c r="Q35" s="255">
        <f t="shared" si="18"/>
        <v>0.95000000000000007</v>
      </c>
      <c r="R35" s="254">
        <f t="shared" si="18"/>
        <v>0</v>
      </c>
      <c r="S35" s="256">
        <f t="shared" si="18"/>
        <v>0.95000000000000007</v>
      </c>
      <c r="T35" s="252">
        <f t="shared" si="18"/>
        <v>0.95000000000000007</v>
      </c>
      <c r="U35" s="251">
        <v>1.5172691761378381E-2</v>
      </c>
      <c r="V35" s="250">
        <f t="shared" si="5"/>
        <v>0.72749999999999992</v>
      </c>
      <c r="W35" s="249">
        <f>SUM(W21:W23,W30:W32)</f>
        <v>0</v>
      </c>
      <c r="X35" s="248">
        <v>0</v>
      </c>
      <c r="Y35" s="247">
        <f t="shared" si="6"/>
        <v>1</v>
      </c>
      <c r="Z35" s="246">
        <f>SUM(Z21:Z23,Z30:Z32)</f>
        <v>0.95000000000000007</v>
      </c>
    </row>
    <row r="36" spans="1:26" ht="15.75" thickTop="1" x14ac:dyDescent="0.2">
      <c r="A36" s="404" t="s">
        <v>50</v>
      </c>
      <c r="B36" s="245" t="s">
        <v>22</v>
      </c>
      <c r="C36" s="244">
        <f t="shared" si="0"/>
        <v>1</v>
      </c>
      <c r="D36" s="239">
        <v>0</v>
      </c>
      <c r="E36" s="243">
        <v>0</v>
      </c>
      <c r="F36" s="235">
        <v>0</v>
      </c>
      <c r="G36" s="242">
        <v>0</v>
      </c>
      <c r="H36" s="241">
        <f t="shared" ref="H36:H47" si="19">D36-F36</f>
        <v>0</v>
      </c>
      <c r="I36" s="239">
        <v>0</v>
      </c>
      <c r="J36" s="243">
        <v>0</v>
      </c>
      <c r="K36" s="235">
        <v>0</v>
      </c>
      <c r="L36" s="242">
        <v>0</v>
      </c>
      <c r="M36" s="241">
        <f t="shared" ref="M36:M47" si="20">I36-K36</f>
        <v>0</v>
      </c>
      <c r="N36" s="239">
        <v>0</v>
      </c>
      <c r="O36" s="88">
        <v>0</v>
      </c>
      <c r="P36" s="240">
        <f t="shared" ref="P36:P47" si="21">N36-O36</f>
        <v>0</v>
      </c>
      <c r="Q36" s="239">
        <v>0</v>
      </c>
      <c r="R36" s="88">
        <v>0</v>
      </c>
      <c r="S36" s="240">
        <f t="shared" ref="S36:S47" si="22">Q36-R36</f>
        <v>0</v>
      </c>
      <c r="T36" s="92">
        <v>0</v>
      </c>
      <c r="U36" s="237">
        <v>0</v>
      </c>
      <c r="V36" s="236">
        <f t="shared" si="5"/>
        <v>1</v>
      </c>
      <c r="W36" s="235">
        <v>0</v>
      </c>
      <c r="X36" s="234">
        <v>0</v>
      </c>
      <c r="Y36" s="233">
        <f t="shared" si="6"/>
        <v>1</v>
      </c>
      <c r="Z36" s="232">
        <f t="shared" ref="Z36:Z47" si="23">T36-W36</f>
        <v>0</v>
      </c>
    </row>
    <row r="37" spans="1:26" ht="15" x14ac:dyDescent="0.2">
      <c r="A37" s="405"/>
      <c r="B37" s="217" t="s">
        <v>21</v>
      </c>
      <c r="C37" s="215">
        <f t="shared" si="0"/>
        <v>1</v>
      </c>
      <c r="D37" s="210">
        <v>0</v>
      </c>
      <c r="E37" s="214">
        <v>0</v>
      </c>
      <c r="F37" s="206">
        <v>0</v>
      </c>
      <c r="G37" s="213">
        <v>0</v>
      </c>
      <c r="H37" s="212">
        <f t="shared" si="19"/>
        <v>0</v>
      </c>
      <c r="I37" s="210">
        <v>0</v>
      </c>
      <c r="J37" s="214">
        <v>0</v>
      </c>
      <c r="K37" s="206">
        <v>0</v>
      </c>
      <c r="L37" s="213">
        <v>0</v>
      </c>
      <c r="M37" s="212">
        <f t="shared" si="20"/>
        <v>0</v>
      </c>
      <c r="N37" s="210">
        <v>0</v>
      </c>
      <c r="O37" s="66">
        <v>0</v>
      </c>
      <c r="P37" s="211">
        <f t="shared" si="21"/>
        <v>0</v>
      </c>
      <c r="Q37" s="210">
        <v>0</v>
      </c>
      <c r="R37" s="66">
        <v>0</v>
      </c>
      <c r="S37" s="211">
        <f t="shared" si="22"/>
        <v>0</v>
      </c>
      <c r="T37" s="70">
        <v>0</v>
      </c>
      <c r="U37" s="208">
        <v>0</v>
      </c>
      <c r="V37" s="207">
        <f t="shared" si="5"/>
        <v>1</v>
      </c>
      <c r="W37" s="206">
        <v>0</v>
      </c>
      <c r="X37" s="205">
        <v>0</v>
      </c>
      <c r="Y37" s="204">
        <f t="shared" si="6"/>
        <v>1</v>
      </c>
      <c r="Z37" s="203">
        <f t="shared" si="23"/>
        <v>0</v>
      </c>
    </row>
    <row r="38" spans="1:26" ht="15" x14ac:dyDescent="0.2">
      <c r="A38" s="405"/>
      <c r="B38" s="231" t="s">
        <v>20</v>
      </c>
      <c r="C38" s="230">
        <f t="shared" si="0"/>
        <v>0.75</v>
      </c>
      <c r="D38" s="225">
        <v>6.5474999999999992E-2</v>
      </c>
      <c r="E38" s="229">
        <v>1.0457178874486834E-3</v>
      </c>
      <c r="F38" s="221">
        <v>0</v>
      </c>
      <c r="G38" s="228">
        <v>0</v>
      </c>
      <c r="H38" s="227">
        <f t="shared" si="19"/>
        <v>6.5474999999999992E-2</v>
      </c>
      <c r="I38" s="225">
        <v>8.7299999999999989E-2</v>
      </c>
      <c r="J38" s="229">
        <v>1.3942905165982445E-3</v>
      </c>
      <c r="K38" s="221">
        <v>0</v>
      </c>
      <c r="L38" s="228">
        <v>0</v>
      </c>
      <c r="M38" s="227">
        <f t="shared" si="20"/>
        <v>8.7299999999999989E-2</v>
      </c>
      <c r="N38" s="225">
        <v>0</v>
      </c>
      <c r="O38" s="77">
        <v>0</v>
      </c>
      <c r="P38" s="226">
        <f t="shared" si="21"/>
        <v>0</v>
      </c>
      <c r="Q38" s="225">
        <v>0.09</v>
      </c>
      <c r="R38" s="77">
        <v>0</v>
      </c>
      <c r="S38" s="226">
        <f t="shared" si="22"/>
        <v>0.09</v>
      </c>
      <c r="T38" s="81">
        <v>0.09</v>
      </c>
      <c r="U38" s="223">
        <v>1.4374129037095307E-3</v>
      </c>
      <c r="V38" s="222">
        <f t="shared" si="5"/>
        <v>0.72749999999999992</v>
      </c>
      <c r="W38" s="221">
        <v>0</v>
      </c>
      <c r="X38" s="220">
        <v>0</v>
      </c>
      <c r="Y38" s="219">
        <f t="shared" si="6"/>
        <v>1</v>
      </c>
      <c r="Z38" s="218">
        <f t="shared" si="23"/>
        <v>0.09</v>
      </c>
    </row>
    <row r="39" spans="1:26" ht="15" x14ac:dyDescent="0.2">
      <c r="A39" s="405"/>
      <c r="B39" s="201" t="s">
        <v>19</v>
      </c>
      <c r="C39" s="200">
        <f t="shared" si="0"/>
        <v>0.75</v>
      </c>
      <c r="D39" s="195">
        <v>1.1676375000000001</v>
      </c>
      <c r="E39" s="199">
        <v>1.8648635659501527E-2</v>
      </c>
      <c r="F39" s="191">
        <v>0.78206249999999999</v>
      </c>
      <c r="G39" s="198">
        <v>1.2490519209812761E-2</v>
      </c>
      <c r="H39" s="197">
        <f t="shared" si="19"/>
        <v>0.38557500000000011</v>
      </c>
      <c r="I39" s="195">
        <v>1.5568500000000001</v>
      </c>
      <c r="J39" s="199">
        <v>2.4864847546002031E-2</v>
      </c>
      <c r="K39" s="191">
        <v>1.0427499999999998</v>
      </c>
      <c r="L39" s="198">
        <v>1.6654025613083677E-2</v>
      </c>
      <c r="M39" s="197">
        <f t="shared" si="20"/>
        <v>0.51410000000000022</v>
      </c>
      <c r="N39" s="195">
        <v>0</v>
      </c>
      <c r="O39" s="54">
        <v>0</v>
      </c>
      <c r="P39" s="196">
        <f t="shared" si="21"/>
        <v>0</v>
      </c>
      <c r="Q39" s="195">
        <v>1.605</v>
      </c>
      <c r="R39" s="54">
        <v>1.075</v>
      </c>
      <c r="S39" s="196">
        <f t="shared" si="22"/>
        <v>0.53</v>
      </c>
      <c r="T39" s="58">
        <v>1.605</v>
      </c>
      <c r="U39" s="193">
        <v>2.5633863449486628E-2</v>
      </c>
      <c r="V39" s="192">
        <f t="shared" si="5"/>
        <v>0.72750000000000004</v>
      </c>
      <c r="W39" s="191">
        <v>1.075</v>
      </c>
      <c r="X39" s="190">
        <v>1.7169098570189362E-2</v>
      </c>
      <c r="Y39" s="189">
        <f t="shared" si="6"/>
        <v>0.72750000000000004</v>
      </c>
      <c r="Z39" s="188">
        <f t="shared" si="23"/>
        <v>0.53</v>
      </c>
    </row>
    <row r="40" spans="1:26" ht="15" x14ac:dyDescent="0.2">
      <c r="A40" s="405"/>
      <c r="B40" s="217" t="s">
        <v>18</v>
      </c>
      <c r="C40" s="215">
        <f t="shared" si="0"/>
        <v>0.75</v>
      </c>
      <c r="D40" s="210">
        <v>6.9821812499999991</v>
      </c>
      <c r="E40" s="214">
        <v>0.11151419360876377</v>
      </c>
      <c r="F40" s="206">
        <v>4.7396624999999997</v>
      </c>
      <c r="G40" s="213">
        <v>7.5698355955283847E-2</v>
      </c>
      <c r="H40" s="212">
        <f t="shared" si="19"/>
        <v>2.2425187499999995</v>
      </c>
      <c r="I40" s="210">
        <v>9.3095749999999988</v>
      </c>
      <c r="J40" s="214">
        <v>0.1486855914783517</v>
      </c>
      <c r="K40" s="206">
        <v>6.3195499999999996</v>
      </c>
      <c r="L40" s="213">
        <v>0.10093114127371179</v>
      </c>
      <c r="M40" s="212">
        <f t="shared" si="20"/>
        <v>2.9900249999999993</v>
      </c>
      <c r="N40" s="210">
        <v>0</v>
      </c>
      <c r="O40" s="66">
        <v>0</v>
      </c>
      <c r="P40" s="211">
        <f t="shared" si="21"/>
        <v>0</v>
      </c>
      <c r="Q40" s="210">
        <v>9.5975000000000001</v>
      </c>
      <c r="R40" s="66">
        <v>6.3800000000000008</v>
      </c>
      <c r="S40" s="211">
        <f t="shared" si="22"/>
        <v>3.2174999999999994</v>
      </c>
      <c r="T40" s="70">
        <v>9.5975000000000001</v>
      </c>
      <c r="U40" s="208">
        <v>0.15328411492613578</v>
      </c>
      <c r="V40" s="207">
        <f t="shared" si="5"/>
        <v>0.72749999999999992</v>
      </c>
      <c r="W40" s="206">
        <v>6.3800000000000008</v>
      </c>
      <c r="X40" s="205">
        <v>0.10189660360726338</v>
      </c>
      <c r="Y40" s="204">
        <f t="shared" si="6"/>
        <v>0.74289380877742928</v>
      </c>
      <c r="Z40" s="203">
        <f t="shared" si="23"/>
        <v>3.2174999999999994</v>
      </c>
    </row>
    <row r="41" spans="1:26" ht="15" x14ac:dyDescent="0.2">
      <c r="A41" s="405"/>
      <c r="B41" s="217" t="s">
        <v>17</v>
      </c>
      <c r="C41" s="215">
        <f t="shared" si="0"/>
        <v>0.75000000000000011</v>
      </c>
      <c r="D41" s="210">
        <v>12.416606250000001</v>
      </c>
      <c r="E41" s="214">
        <v>0.19830877826700452</v>
      </c>
      <c r="F41" s="206">
        <v>10.388699999999998</v>
      </c>
      <c r="G41" s="213">
        <v>0.16592057145686157</v>
      </c>
      <c r="H41" s="212">
        <f t="shared" si="19"/>
        <v>2.0279062500000027</v>
      </c>
      <c r="I41" s="210">
        <v>16.555474999999998</v>
      </c>
      <c r="J41" s="214">
        <v>0.26441170435600597</v>
      </c>
      <c r="K41" s="206">
        <v>13.851599999999998</v>
      </c>
      <c r="L41" s="213">
        <v>0.22122742860914876</v>
      </c>
      <c r="M41" s="212">
        <f t="shared" si="20"/>
        <v>2.703875</v>
      </c>
      <c r="N41" s="210">
        <v>0</v>
      </c>
      <c r="O41" s="66">
        <v>0</v>
      </c>
      <c r="P41" s="211">
        <f t="shared" si="21"/>
        <v>0</v>
      </c>
      <c r="Q41" s="210">
        <v>17.067499999999999</v>
      </c>
      <c r="R41" s="66">
        <v>13.254999999999999</v>
      </c>
      <c r="S41" s="211">
        <f t="shared" si="22"/>
        <v>3.8125</v>
      </c>
      <c r="T41" s="70">
        <v>17.067499999999999</v>
      </c>
      <c r="U41" s="208">
        <v>0.27258938593402682</v>
      </c>
      <c r="V41" s="207">
        <f t="shared" si="5"/>
        <v>0.72750000000000015</v>
      </c>
      <c r="W41" s="206">
        <v>13.254999999999999</v>
      </c>
      <c r="X41" s="205">
        <v>0.21169897818405578</v>
      </c>
      <c r="Y41" s="204">
        <f t="shared" si="6"/>
        <v>0.78375707280271589</v>
      </c>
      <c r="Z41" s="203">
        <f t="shared" si="23"/>
        <v>3.8125</v>
      </c>
    </row>
    <row r="42" spans="1:26" ht="15" x14ac:dyDescent="0.2">
      <c r="A42" s="405"/>
      <c r="B42" s="217" t="s">
        <v>16</v>
      </c>
      <c r="C42" s="215">
        <f t="shared" si="0"/>
        <v>0.74999999999999989</v>
      </c>
      <c r="D42" s="210">
        <v>21.4066875</v>
      </c>
      <c r="E42" s="214">
        <v>0.34189165375752795</v>
      </c>
      <c r="F42" s="206">
        <v>16.337831250000001</v>
      </c>
      <c r="G42" s="213">
        <v>0.26093566060871637</v>
      </c>
      <c r="H42" s="212">
        <f t="shared" si="19"/>
        <v>5.0688562499999996</v>
      </c>
      <c r="I42" s="210">
        <v>28.542250000000003</v>
      </c>
      <c r="J42" s="214">
        <v>0.45585553834337061</v>
      </c>
      <c r="K42" s="206">
        <v>21.783774999999999</v>
      </c>
      <c r="L42" s="213">
        <v>0.3479142141449551</v>
      </c>
      <c r="M42" s="212">
        <f t="shared" si="20"/>
        <v>6.7584750000000042</v>
      </c>
      <c r="N42" s="210">
        <v>0</v>
      </c>
      <c r="O42" s="66">
        <v>0</v>
      </c>
      <c r="P42" s="211">
        <f t="shared" si="21"/>
        <v>0</v>
      </c>
      <c r="Q42" s="210">
        <v>29.425000000000001</v>
      </c>
      <c r="R42" s="66">
        <v>21.872499999999999</v>
      </c>
      <c r="S42" s="211">
        <f t="shared" si="22"/>
        <v>7.552500000000002</v>
      </c>
      <c r="T42" s="70">
        <v>29.425000000000001</v>
      </c>
      <c r="U42" s="208">
        <v>0.46995416324058825</v>
      </c>
      <c r="V42" s="207">
        <f t="shared" si="5"/>
        <v>0.72750000000000004</v>
      </c>
      <c r="W42" s="206">
        <v>21.872499999999999</v>
      </c>
      <c r="X42" s="205">
        <v>0.34933126369903889</v>
      </c>
      <c r="Y42" s="204">
        <f t="shared" si="6"/>
        <v>0.74695765230312039</v>
      </c>
      <c r="Z42" s="203">
        <f t="shared" si="23"/>
        <v>7.552500000000002</v>
      </c>
    </row>
    <row r="43" spans="1:26" ht="15" x14ac:dyDescent="0.2">
      <c r="A43" s="405"/>
      <c r="B43" s="217" t="s">
        <v>15</v>
      </c>
      <c r="C43" s="215">
        <f t="shared" si="0"/>
        <v>0.75</v>
      </c>
      <c r="D43" s="210">
        <v>14.188068750000001</v>
      </c>
      <c r="E43" s="214">
        <v>0.22660125666631059</v>
      </c>
      <c r="F43" s="206">
        <v>14.642756249999998</v>
      </c>
      <c r="G43" s="213">
        <v>0.23386318641442447</v>
      </c>
      <c r="H43" s="212">
        <f t="shared" si="19"/>
        <v>-0.4546874999999968</v>
      </c>
      <c r="I43" s="210">
        <v>18.917425000000001</v>
      </c>
      <c r="J43" s="214">
        <v>0.3021350088884141</v>
      </c>
      <c r="K43" s="206">
        <v>19.523674999999997</v>
      </c>
      <c r="L43" s="213">
        <v>0.31181758188589931</v>
      </c>
      <c r="M43" s="212">
        <f t="shared" si="20"/>
        <v>-0.60624999999999574</v>
      </c>
      <c r="N43" s="210">
        <v>0</v>
      </c>
      <c r="O43" s="66">
        <v>0</v>
      </c>
      <c r="P43" s="211">
        <f t="shared" si="21"/>
        <v>0</v>
      </c>
      <c r="Q43" s="210">
        <v>19.502500000000001</v>
      </c>
      <c r="R43" s="66">
        <v>20.127500000000001</v>
      </c>
      <c r="S43" s="211">
        <f t="shared" si="22"/>
        <v>-0.625</v>
      </c>
      <c r="T43" s="70">
        <v>19.502500000000001</v>
      </c>
      <c r="U43" s="208">
        <v>0.31147939060661251</v>
      </c>
      <c r="V43" s="207">
        <f t="shared" si="5"/>
        <v>0.72750000000000004</v>
      </c>
      <c r="W43" s="206">
        <v>20.127500000000001</v>
      </c>
      <c r="X43" s="205">
        <v>0.3214614246246385</v>
      </c>
      <c r="Y43" s="204">
        <f t="shared" si="6"/>
        <v>0.72749999999999981</v>
      </c>
      <c r="Z43" s="203">
        <f t="shared" si="23"/>
        <v>-0.625</v>
      </c>
    </row>
    <row r="44" spans="1:26" ht="15" x14ac:dyDescent="0.2">
      <c r="A44" s="405"/>
      <c r="B44" s="216" t="s">
        <v>14</v>
      </c>
      <c r="C44" s="215">
        <f t="shared" si="0"/>
        <v>0.75</v>
      </c>
      <c r="D44" s="210">
        <v>1.680525</v>
      </c>
      <c r="E44" s="214">
        <v>2.6840092444516211E-2</v>
      </c>
      <c r="F44" s="206">
        <v>6.6348000000000003</v>
      </c>
      <c r="G44" s="213">
        <v>0.10596607924976036</v>
      </c>
      <c r="H44" s="212">
        <f t="shared" si="19"/>
        <v>-4.954275</v>
      </c>
      <c r="I44" s="210">
        <v>2.2406999999999999</v>
      </c>
      <c r="J44" s="214">
        <v>3.5786789926021613E-2</v>
      </c>
      <c r="K44" s="206">
        <v>8.8463999999999992</v>
      </c>
      <c r="L44" s="213">
        <v>0.14128810566634711</v>
      </c>
      <c r="M44" s="212">
        <f t="shared" si="20"/>
        <v>-6.6056999999999988</v>
      </c>
      <c r="N44" s="210">
        <v>0</v>
      </c>
      <c r="O44" s="66">
        <v>0</v>
      </c>
      <c r="P44" s="211">
        <f t="shared" si="21"/>
        <v>0</v>
      </c>
      <c r="Q44" s="210">
        <v>2.31</v>
      </c>
      <c r="R44" s="66">
        <v>9.1199999999999992</v>
      </c>
      <c r="S44" s="211">
        <f t="shared" si="22"/>
        <v>-6.8099999999999987</v>
      </c>
      <c r="T44" s="70">
        <v>2.31</v>
      </c>
      <c r="U44" s="208">
        <v>3.6893597861877951E-2</v>
      </c>
      <c r="V44" s="207">
        <f t="shared" si="5"/>
        <v>0.72750000000000004</v>
      </c>
      <c r="W44" s="206">
        <v>9.1199999999999992</v>
      </c>
      <c r="X44" s="205">
        <v>0.14565784089314138</v>
      </c>
      <c r="Y44" s="204">
        <f t="shared" si="6"/>
        <v>0.72750000000000004</v>
      </c>
      <c r="Z44" s="203">
        <f t="shared" si="23"/>
        <v>-6.8099999999999987</v>
      </c>
    </row>
    <row r="45" spans="1:26" ht="15" x14ac:dyDescent="0.2">
      <c r="A45" s="405"/>
      <c r="B45" s="202" t="s">
        <v>13</v>
      </c>
      <c r="C45" s="158">
        <f t="shared" si="0"/>
        <v>0.75000000000000011</v>
      </c>
      <c r="D45" s="153">
        <v>1.3513312500000001</v>
      </c>
      <c r="E45" s="157">
        <v>2.1582455288177E-2</v>
      </c>
      <c r="F45" s="149">
        <v>0</v>
      </c>
      <c r="G45" s="156">
        <v>0</v>
      </c>
      <c r="H45" s="155">
        <f t="shared" si="19"/>
        <v>1.3513312500000001</v>
      </c>
      <c r="I45" s="153">
        <v>1.8017749999999999</v>
      </c>
      <c r="J45" s="157">
        <v>2.877660705090266E-2</v>
      </c>
      <c r="K45" s="149">
        <v>0</v>
      </c>
      <c r="L45" s="156">
        <v>0</v>
      </c>
      <c r="M45" s="155">
        <f t="shared" si="20"/>
        <v>1.8017749999999999</v>
      </c>
      <c r="N45" s="153">
        <v>0</v>
      </c>
      <c r="O45" s="21">
        <v>0</v>
      </c>
      <c r="P45" s="154">
        <f t="shared" si="21"/>
        <v>0</v>
      </c>
      <c r="Q45" s="153">
        <v>1.8574999999999999</v>
      </c>
      <c r="R45" s="21">
        <v>0</v>
      </c>
      <c r="S45" s="154">
        <f t="shared" si="22"/>
        <v>1.8574999999999999</v>
      </c>
      <c r="T45" s="25">
        <v>1.8574999999999999</v>
      </c>
      <c r="U45" s="151">
        <v>2.9666605207116146E-2</v>
      </c>
      <c r="V45" s="150">
        <f t="shared" si="5"/>
        <v>0.72750000000000004</v>
      </c>
      <c r="W45" s="149">
        <v>0</v>
      </c>
      <c r="X45" s="148">
        <v>0</v>
      </c>
      <c r="Y45" s="147">
        <f t="shared" si="6"/>
        <v>1</v>
      </c>
      <c r="Z45" s="146">
        <f t="shared" si="23"/>
        <v>1.8574999999999999</v>
      </c>
    </row>
    <row r="46" spans="1:26" ht="15" x14ac:dyDescent="0.2">
      <c r="A46" s="405"/>
      <c r="B46" s="201" t="s">
        <v>12</v>
      </c>
      <c r="C46" s="200">
        <f t="shared" si="0"/>
        <v>1</v>
      </c>
      <c r="D46" s="195">
        <v>0</v>
      </c>
      <c r="E46" s="199">
        <v>0</v>
      </c>
      <c r="F46" s="191">
        <v>0</v>
      </c>
      <c r="G46" s="198">
        <v>0</v>
      </c>
      <c r="H46" s="197">
        <f t="shared" si="19"/>
        <v>0</v>
      </c>
      <c r="I46" s="195">
        <v>0</v>
      </c>
      <c r="J46" s="199">
        <v>0</v>
      </c>
      <c r="K46" s="191">
        <v>0</v>
      </c>
      <c r="L46" s="198">
        <v>0</v>
      </c>
      <c r="M46" s="197">
        <f t="shared" si="20"/>
        <v>0</v>
      </c>
      <c r="N46" s="195">
        <v>0</v>
      </c>
      <c r="O46" s="54">
        <v>0</v>
      </c>
      <c r="P46" s="196">
        <f t="shared" si="21"/>
        <v>0</v>
      </c>
      <c r="Q46" s="195">
        <v>0</v>
      </c>
      <c r="R46" s="54">
        <v>0</v>
      </c>
      <c r="S46" s="196">
        <f t="shared" si="22"/>
        <v>0</v>
      </c>
      <c r="T46" s="58">
        <v>0</v>
      </c>
      <c r="U46" s="193">
        <v>0</v>
      </c>
      <c r="V46" s="192">
        <f t="shared" si="5"/>
        <v>1</v>
      </c>
      <c r="W46" s="191">
        <v>0</v>
      </c>
      <c r="X46" s="190">
        <v>0</v>
      </c>
      <c r="Y46" s="189">
        <f t="shared" si="6"/>
        <v>1</v>
      </c>
      <c r="Z46" s="188">
        <f t="shared" si="23"/>
        <v>0</v>
      </c>
    </row>
    <row r="47" spans="1:26" ht="15.75" thickBot="1" x14ac:dyDescent="0.25">
      <c r="A47" s="405"/>
      <c r="B47" s="187" t="s">
        <v>11</v>
      </c>
      <c r="C47" s="186">
        <f t="shared" si="0"/>
        <v>1</v>
      </c>
      <c r="D47" s="181">
        <v>0</v>
      </c>
      <c r="E47" s="185">
        <v>0</v>
      </c>
      <c r="F47" s="177">
        <v>0</v>
      </c>
      <c r="G47" s="184">
        <v>0</v>
      </c>
      <c r="H47" s="183">
        <f t="shared" si="19"/>
        <v>0</v>
      </c>
      <c r="I47" s="181">
        <v>0</v>
      </c>
      <c r="J47" s="185">
        <v>0</v>
      </c>
      <c r="K47" s="177">
        <v>0</v>
      </c>
      <c r="L47" s="184">
        <v>0</v>
      </c>
      <c r="M47" s="183">
        <f t="shared" si="20"/>
        <v>0</v>
      </c>
      <c r="N47" s="181">
        <v>0</v>
      </c>
      <c r="O47" s="43">
        <v>0</v>
      </c>
      <c r="P47" s="182">
        <f t="shared" si="21"/>
        <v>0</v>
      </c>
      <c r="Q47" s="181">
        <v>0</v>
      </c>
      <c r="R47" s="43">
        <v>0</v>
      </c>
      <c r="S47" s="182">
        <f t="shared" si="22"/>
        <v>0</v>
      </c>
      <c r="T47" s="47">
        <v>0</v>
      </c>
      <c r="U47" s="179">
        <v>0</v>
      </c>
      <c r="V47" s="178">
        <f t="shared" si="5"/>
        <v>1</v>
      </c>
      <c r="W47" s="177">
        <v>0</v>
      </c>
      <c r="X47" s="176">
        <v>0</v>
      </c>
      <c r="Y47" s="175">
        <f t="shared" si="6"/>
        <v>1</v>
      </c>
      <c r="Z47" s="174">
        <f t="shared" si="23"/>
        <v>0</v>
      </c>
    </row>
    <row r="48" spans="1:26" ht="15" x14ac:dyDescent="0.2">
      <c r="A48" s="405"/>
      <c r="B48" s="173" t="s">
        <v>10</v>
      </c>
      <c r="C48" s="172">
        <f t="shared" si="0"/>
        <v>0.75</v>
      </c>
      <c r="D48" s="167">
        <f>SUM(D36:D47)</f>
        <v>59.258512500000009</v>
      </c>
      <c r="E48" s="171">
        <v>0.94643278357925031</v>
      </c>
      <c r="F48" s="163">
        <f>SUM(F36:F47)</f>
        <v>53.525812499999994</v>
      </c>
      <c r="G48" s="170">
        <v>0.85487437289485935</v>
      </c>
      <c r="H48" s="169">
        <f>SUM(H36:H47)</f>
        <v>5.7327000000000048</v>
      </c>
      <c r="I48" s="167">
        <f>SUM(I36:I47)</f>
        <v>79.011350000000007</v>
      </c>
      <c r="J48" s="171">
        <v>1.2619103781056671</v>
      </c>
      <c r="K48" s="163">
        <f>SUM(K36:K47)</f>
        <v>71.367749999999987</v>
      </c>
      <c r="L48" s="170">
        <v>1.1398324971931457</v>
      </c>
      <c r="M48" s="169">
        <f t="shared" ref="M48:T48" si="24">SUM(M36:M47)</f>
        <v>7.6436000000000091</v>
      </c>
      <c r="N48" s="167">
        <f t="shared" si="24"/>
        <v>0</v>
      </c>
      <c r="O48" s="32">
        <f t="shared" si="24"/>
        <v>0</v>
      </c>
      <c r="P48" s="168">
        <f t="shared" si="24"/>
        <v>0</v>
      </c>
      <c r="Q48" s="167">
        <f t="shared" si="24"/>
        <v>81.454999999999998</v>
      </c>
      <c r="R48" s="32">
        <f t="shared" si="24"/>
        <v>71.83</v>
      </c>
      <c r="S48" s="168">
        <f t="shared" si="24"/>
        <v>9.6250000000000018</v>
      </c>
      <c r="T48" s="36">
        <f t="shared" si="24"/>
        <v>81.454999999999998</v>
      </c>
      <c r="U48" s="165">
        <v>1.3009385341295536</v>
      </c>
      <c r="V48" s="164">
        <f t="shared" si="5"/>
        <v>0.72750000000000015</v>
      </c>
      <c r="W48" s="163">
        <f>SUM(W36:W47)</f>
        <v>71.83</v>
      </c>
      <c r="X48" s="162">
        <v>1.1472152095783272</v>
      </c>
      <c r="Y48" s="161">
        <f t="shared" si="6"/>
        <v>0.74517349993039117</v>
      </c>
      <c r="Z48" s="160">
        <f>SUM(Z36:Z47)</f>
        <v>9.6250000000000018</v>
      </c>
    </row>
    <row r="49" spans="1:26" ht="15" x14ac:dyDescent="0.2">
      <c r="A49" s="405"/>
      <c r="B49" s="159" t="s">
        <v>9</v>
      </c>
      <c r="C49" s="158">
        <f t="shared" si="0"/>
        <v>0.75</v>
      </c>
      <c r="D49" s="153">
        <f>SUM(D39:D44)</f>
        <v>57.841706250000001</v>
      </c>
      <c r="E49" s="157">
        <v>0.9238046104036246</v>
      </c>
      <c r="F49" s="149">
        <f>SUM(F39:F44)</f>
        <v>53.525812499999994</v>
      </c>
      <c r="G49" s="156">
        <v>0.85487437289485935</v>
      </c>
      <c r="H49" s="155">
        <f>SUM(H39:H44)</f>
        <v>4.3158937500000052</v>
      </c>
      <c r="I49" s="153">
        <f>SUM(I39:I44)</f>
        <v>77.122275000000002</v>
      </c>
      <c r="J49" s="157">
        <v>1.2317394805381661</v>
      </c>
      <c r="K49" s="149">
        <f>SUM(K39:K44)</f>
        <v>71.367749999999987</v>
      </c>
      <c r="L49" s="156">
        <v>1.1398324971931457</v>
      </c>
      <c r="M49" s="155">
        <f t="shared" ref="M49:T49" si="25">SUM(M39:M44)</f>
        <v>5.7545250000000081</v>
      </c>
      <c r="N49" s="153">
        <f t="shared" si="25"/>
        <v>0</v>
      </c>
      <c r="O49" s="21">
        <f t="shared" si="25"/>
        <v>0</v>
      </c>
      <c r="P49" s="154">
        <f t="shared" si="25"/>
        <v>0</v>
      </c>
      <c r="Q49" s="153">
        <f t="shared" si="25"/>
        <v>79.507500000000007</v>
      </c>
      <c r="R49" s="21">
        <f t="shared" si="25"/>
        <v>71.83</v>
      </c>
      <c r="S49" s="154">
        <f t="shared" si="25"/>
        <v>7.677500000000002</v>
      </c>
      <c r="T49" s="25">
        <f t="shared" si="25"/>
        <v>79.507500000000007</v>
      </c>
      <c r="U49" s="151">
        <v>1.2698345160187281</v>
      </c>
      <c r="V49" s="150">
        <f t="shared" si="5"/>
        <v>0.72749999999999992</v>
      </c>
      <c r="W49" s="149">
        <f>SUM(W39:W44)</f>
        <v>71.83</v>
      </c>
      <c r="X49" s="148">
        <v>1.1472152095783272</v>
      </c>
      <c r="Y49" s="147">
        <f t="shared" si="6"/>
        <v>0.74517349993039117</v>
      </c>
      <c r="Z49" s="146">
        <f>SUM(Z39:Z44)</f>
        <v>7.677500000000002</v>
      </c>
    </row>
    <row r="50" spans="1:26" ht="15.75" thickBot="1" x14ac:dyDescent="0.25">
      <c r="A50" s="422"/>
      <c r="B50" s="145" t="s">
        <v>8</v>
      </c>
      <c r="C50" s="144">
        <f t="shared" si="0"/>
        <v>0.75000000000000011</v>
      </c>
      <c r="D50" s="139">
        <f>SUM(D36:D38,D45:D47)</f>
        <v>1.41680625</v>
      </c>
      <c r="E50" s="143">
        <v>2.2628173175625682E-2</v>
      </c>
      <c r="F50" s="135">
        <f>SUM(F36:F38,F45:F47)</f>
        <v>0</v>
      </c>
      <c r="G50" s="142">
        <v>0</v>
      </c>
      <c r="H50" s="141">
        <f>SUM(H36:H38,H45:H47)</f>
        <v>1.41680625</v>
      </c>
      <c r="I50" s="139">
        <f>SUM(I36:I38,I45:I47)</f>
        <v>1.8890749999999998</v>
      </c>
      <c r="J50" s="143">
        <v>3.0170897567500906E-2</v>
      </c>
      <c r="K50" s="135">
        <f>SUM(K36:K38,K45:K47)</f>
        <v>0</v>
      </c>
      <c r="L50" s="142">
        <v>0</v>
      </c>
      <c r="M50" s="141">
        <f t="shared" ref="M50:T50" si="26">SUM(M36:M38,M45:M47)</f>
        <v>1.8890749999999998</v>
      </c>
      <c r="N50" s="139">
        <f t="shared" si="26"/>
        <v>0</v>
      </c>
      <c r="O50" s="10">
        <f t="shared" si="26"/>
        <v>0</v>
      </c>
      <c r="P50" s="140">
        <f t="shared" si="26"/>
        <v>0</v>
      </c>
      <c r="Q50" s="139">
        <f t="shared" si="26"/>
        <v>1.9475</v>
      </c>
      <c r="R50" s="10">
        <f t="shared" si="26"/>
        <v>0</v>
      </c>
      <c r="S50" s="140">
        <f t="shared" si="26"/>
        <v>1.9475</v>
      </c>
      <c r="T50" s="14">
        <f t="shared" si="26"/>
        <v>1.9475</v>
      </c>
      <c r="U50" s="137">
        <v>3.1104018110825679E-2</v>
      </c>
      <c r="V50" s="136">
        <f t="shared" si="5"/>
        <v>0.72750000000000004</v>
      </c>
      <c r="W50" s="135">
        <f>SUM(W36:W38,W45:W47)</f>
        <v>0</v>
      </c>
      <c r="X50" s="134">
        <v>0</v>
      </c>
      <c r="Y50" s="133">
        <f t="shared" si="6"/>
        <v>1</v>
      </c>
      <c r="Z50" s="132">
        <f>SUM(Z36:Z38,Z45:Z47)</f>
        <v>1.9475</v>
      </c>
    </row>
    <row r="51" spans="1:26"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row>
    <row r="53" spans="1:26"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row>
    <row r="56" spans="1:26"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row>
    <row r="57" spans="1:26"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row>
    <row r="58" spans="1:26"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row>
    <row r="59" spans="1:26" x14ac:dyDescent="0.2">
      <c r="A59" s="391" t="s">
        <v>188</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row>
    <row r="60" spans="1:26"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row>
    <row r="61" spans="1:26"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row>
    <row r="62" spans="1:26"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row>
  </sheetData>
  <mergeCells count="25">
    <mergeCell ref="A62:Z62"/>
    <mergeCell ref="A59:Z59"/>
    <mergeCell ref="A55:Z55"/>
    <mergeCell ref="A6:A20"/>
    <mergeCell ref="A21:A35"/>
    <mergeCell ref="A36:A50"/>
    <mergeCell ref="A56:Z56"/>
    <mergeCell ref="A57:Z57"/>
    <mergeCell ref="A58:Z58"/>
    <mergeCell ref="A60:Z60"/>
    <mergeCell ref="A61:Z61"/>
    <mergeCell ref="B52:Z52"/>
    <mergeCell ref="B53:Z53"/>
    <mergeCell ref="Y3:Y4"/>
    <mergeCell ref="Z3:Z4"/>
    <mergeCell ref="W3:X4"/>
    <mergeCell ref="T3:U4"/>
    <mergeCell ref="A3:A5"/>
    <mergeCell ref="B3:B5"/>
    <mergeCell ref="D4:E4"/>
    <mergeCell ref="F4:G4"/>
    <mergeCell ref="V3:V4"/>
    <mergeCell ref="I4:J4"/>
    <mergeCell ref="K4:L4"/>
    <mergeCell ref="C3:C4"/>
  </mergeCells>
  <pageMargins left="0.7" right="0.3" top="0.7" bottom="0.7" header="0.3" footer="0.3"/>
  <pageSetup paperSize="3" scale="68" orientation="landscape" r:id="rId1"/>
  <headerFooter>
    <oddFooter>&amp;L&amp;Z&amp;F
Tab: &amp;A&amp;R&amp;D &amp;T
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52.5" x14ac:dyDescent="0.4">
      <c r="B1" s="381" t="str">
        <f>KHReuse!A1</f>
        <v>FIIP DIVERSION: Project "Pump-Back" Irrigation below Kicking Horse Reservoir</v>
      </c>
      <c r="C1" s="288"/>
      <c r="D1" s="288"/>
      <c r="E1" s="288"/>
      <c r="F1" s="288"/>
      <c r="G1" s="288"/>
      <c r="H1" s="288"/>
      <c r="I1" s="288"/>
      <c r="J1" s="288"/>
      <c r="K1" s="288"/>
      <c r="L1" s="288"/>
      <c r="M1" s="288"/>
      <c r="N1" s="288"/>
      <c r="O1" s="288"/>
    </row>
    <row r="2" spans="2:15" ht="23.25" x14ac:dyDescent="0.35">
      <c r="B2" s="130" t="str">
        <f>KHReuse!A2</f>
        <v>63 Acres (100% Sprinkler / 0% Flood)</v>
      </c>
      <c r="C2" s="129"/>
      <c r="D2" s="129"/>
      <c r="E2" s="129"/>
      <c r="F2" s="129"/>
      <c r="G2" s="129"/>
      <c r="H2" s="129"/>
      <c r="I2" s="129"/>
      <c r="J2" s="129"/>
      <c r="K2" s="129"/>
      <c r="L2" s="129"/>
      <c r="M2" s="129"/>
      <c r="N2" s="129"/>
      <c r="O2" s="129"/>
    </row>
  </sheetData>
  <pageMargins left="0.7" right="0.3" top="0.3" bottom="0.7" header="0.3" footer="0.3"/>
  <pageSetup scale="55" orientation="portrait" r:id="rId1"/>
  <headerFooter>
    <oddFooter>&amp;L&amp;Z&amp;F
Tab: &amp;A&amp;R&amp;D &amp;T
Page &amp;P of &amp;N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4.85546875" customWidth="1"/>
    <col min="5" max="5" width="7.5703125" customWidth="1"/>
    <col min="6" max="6" width="5.28515625" customWidth="1"/>
    <col min="7" max="7" width="7.140625" customWidth="1"/>
    <col min="8" max="8" width="12.7109375" bestFit="1" customWidth="1"/>
    <col min="9" max="9" width="4.42578125" bestFit="1" customWidth="1"/>
    <col min="10" max="10" width="6.42578125" bestFit="1" customWidth="1"/>
    <col min="11" max="11" width="4.42578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7.7109375" bestFit="1" customWidth="1"/>
    <col min="27" max="27" width="6.42578125" bestFit="1" customWidth="1"/>
    <col min="28" max="28" width="9.140625" bestFit="1" customWidth="1"/>
    <col min="29" max="29" width="7.710937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198</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283</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197</v>
      </c>
      <c r="U3" s="280"/>
      <c r="V3" s="279"/>
      <c r="W3" s="281" t="s">
        <v>196</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67.164999999999992</v>
      </c>
      <c r="R8" s="77">
        <v>4.5600000000000005</v>
      </c>
      <c r="S8" s="226">
        <f t="shared" si="4"/>
        <v>62.60499999999999</v>
      </c>
      <c r="T8" s="225">
        <v>113.1825</v>
      </c>
      <c r="U8" s="77">
        <v>4579.25</v>
      </c>
      <c r="V8" s="224">
        <f t="shared" si="5"/>
        <v>-4466.0675000000001</v>
      </c>
      <c r="W8" s="225">
        <v>567.88750000000005</v>
      </c>
      <c r="X8" s="77">
        <v>571.90499999999975</v>
      </c>
      <c r="Y8" s="224">
        <f t="shared" si="6"/>
        <v>-4.0174999999996999</v>
      </c>
      <c r="Z8" s="81">
        <v>748.23500000000001</v>
      </c>
      <c r="AA8" s="223">
        <v>0</v>
      </c>
      <c r="AB8" s="222">
        <f t="shared" si="7"/>
        <v>0</v>
      </c>
      <c r="AC8" s="221">
        <v>5155.7150000000001</v>
      </c>
      <c r="AD8" s="220">
        <v>0</v>
      </c>
      <c r="AE8" s="219">
        <f t="shared" si="8"/>
        <v>0</v>
      </c>
      <c r="AF8" s="218">
        <f t="shared" si="9"/>
        <v>-4407.4800000000005</v>
      </c>
    </row>
    <row r="9" spans="1:33" ht="15" x14ac:dyDescent="0.2">
      <c r="A9" s="405"/>
      <c r="B9" s="201" t="s">
        <v>19</v>
      </c>
      <c r="C9" s="200">
        <f t="shared" si="0"/>
        <v>1</v>
      </c>
      <c r="D9" s="195">
        <v>0</v>
      </c>
      <c r="E9" s="199">
        <v>0</v>
      </c>
      <c r="F9" s="191">
        <v>0</v>
      </c>
      <c r="G9" s="198">
        <v>0</v>
      </c>
      <c r="H9" s="197">
        <f t="shared" si="1"/>
        <v>0</v>
      </c>
      <c r="I9" s="195">
        <v>0</v>
      </c>
      <c r="J9" s="199">
        <v>0</v>
      </c>
      <c r="K9" s="191">
        <v>0</v>
      </c>
      <c r="L9" s="198">
        <v>0</v>
      </c>
      <c r="M9" s="197">
        <f t="shared" si="2"/>
        <v>0</v>
      </c>
      <c r="N9" s="195">
        <v>0</v>
      </c>
      <c r="O9" s="54">
        <v>0</v>
      </c>
      <c r="P9" s="196">
        <f t="shared" si="3"/>
        <v>0</v>
      </c>
      <c r="Q9" s="195">
        <v>24.9175</v>
      </c>
      <c r="R9" s="54">
        <v>3.2949999999999999</v>
      </c>
      <c r="S9" s="196">
        <f t="shared" si="4"/>
        <v>21.622500000000002</v>
      </c>
      <c r="T9" s="195">
        <v>0</v>
      </c>
      <c r="U9" s="54">
        <v>913.9425</v>
      </c>
      <c r="V9" s="194">
        <f t="shared" si="5"/>
        <v>-913.9425</v>
      </c>
      <c r="W9" s="195">
        <v>65.929999999999993</v>
      </c>
      <c r="X9" s="54">
        <v>0</v>
      </c>
      <c r="Y9" s="194">
        <f t="shared" si="6"/>
        <v>65.929999999999993</v>
      </c>
      <c r="Z9" s="58">
        <v>90.847499999999997</v>
      </c>
      <c r="AA9" s="193">
        <v>0</v>
      </c>
      <c r="AB9" s="192">
        <f t="shared" si="7"/>
        <v>0</v>
      </c>
      <c r="AC9" s="191">
        <v>917.23749999999995</v>
      </c>
      <c r="AD9" s="190">
        <v>0</v>
      </c>
      <c r="AE9" s="189">
        <f t="shared" si="8"/>
        <v>0</v>
      </c>
      <c r="AF9" s="188">
        <f t="shared" si="9"/>
        <v>-826.39</v>
      </c>
    </row>
    <row r="10" spans="1:33" ht="15" x14ac:dyDescent="0.2">
      <c r="A10" s="405"/>
      <c r="B10" s="217" t="s">
        <v>18</v>
      </c>
      <c r="C10" s="215">
        <f t="shared" si="0"/>
        <v>1</v>
      </c>
      <c r="D10" s="210">
        <v>0</v>
      </c>
      <c r="E10" s="214">
        <v>0</v>
      </c>
      <c r="F10" s="206">
        <v>0</v>
      </c>
      <c r="G10" s="213">
        <v>0</v>
      </c>
      <c r="H10" s="212">
        <f t="shared" si="1"/>
        <v>0</v>
      </c>
      <c r="I10" s="210">
        <v>0</v>
      </c>
      <c r="J10" s="214">
        <v>0</v>
      </c>
      <c r="K10" s="206">
        <v>0</v>
      </c>
      <c r="L10" s="213">
        <v>0</v>
      </c>
      <c r="M10" s="212">
        <f t="shared" si="2"/>
        <v>0</v>
      </c>
      <c r="N10" s="210">
        <v>0</v>
      </c>
      <c r="O10" s="66">
        <v>0</v>
      </c>
      <c r="P10" s="211">
        <f t="shared" si="3"/>
        <v>0</v>
      </c>
      <c r="Q10" s="210">
        <v>138.42500000000001</v>
      </c>
      <c r="R10" s="66">
        <v>1.4724999999999997</v>
      </c>
      <c r="S10" s="211">
        <f t="shared" si="4"/>
        <v>136.95250000000001</v>
      </c>
      <c r="T10" s="210">
        <v>1618.9749999999999</v>
      </c>
      <c r="U10" s="66">
        <v>1922.77</v>
      </c>
      <c r="V10" s="209">
        <f t="shared" si="5"/>
        <v>-303.79500000000007</v>
      </c>
      <c r="W10" s="210">
        <v>0</v>
      </c>
      <c r="X10" s="66">
        <v>0</v>
      </c>
      <c r="Y10" s="209">
        <f t="shared" si="6"/>
        <v>0</v>
      </c>
      <c r="Z10" s="70">
        <v>1757.3999999999999</v>
      </c>
      <c r="AA10" s="208">
        <v>0</v>
      </c>
      <c r="AB10" s="207">
        <f t="shared" si="7"/>
        <v>0</v>
      </c>
      <c r="AC10" s="206">
        <v>1924.2425000000001</v>
      </c>
      <c r="AD10" s="205">
        <v>0</v>
      </c>
      <c r="AE10" s="204">
        <f t="shared" si="8"/>
        <v>0</v>
      </c>
      <c r="AF10" s="203">
        <f t="shared" si="9"/>
        <v>-166.8425000000002</v>
      </c>
    </row>
    <row r="11" spans="1:33" ht="15" x14ac:dyDescent="0.2">
      <c r="A11" s="405"/>
      <c r="B11" s="217" t="s">
        <v>17</v>
      </c>
      <c r="C11" s="215">
        <f t="shared" si="0"/>
        <v>1</v>
      </c>
      <c r="D11" s="210">
        <v>0</v>
      </c>
      <c r="E11" s="214">
        <v>0</v>
      </c>
      <c r="F11" s="206">
        <v>0</v>
      </c>
      <c r="G11" s="213">
        <v>0</v>
      </c>
      <c r="H11" s="212">
        <f t="shared" si="1"/>
        <v>0</v>
      </c>
      <c r="I11" s="210">
        <v>0</v>
      </c>
      <c r="J11" s="214">
        <v>0</v>
      </c>
      <c r="K11" s="206">
        <v>0</v>
      </c>
      <c r="L11" s="213">
        <v>0</v>
      </c>
      <c r="M11" s="212">
        <f t="shared" si="2"/>
        <v>0</v>
      </c>
      <c r="N11" s="210">
        <v>0</v>
      </c>
      <c r="O11" s="66">
        <v>0</v>
      </c>
      <c r="P11" s="211">
        <f t="shared" si="3"/>
        <v>0</v>
      </c>
      <c r="Q11" s="210">
        <v>409.88750000000005</v>
      </c>
      <c r="R11" s="66">
        <v>1.4549999999999994</v>
      </c>
      <c r="S11" s="211">
        <f t="shared" si="4"/>
        <v>408.43250000000006</v>
      </c>
      <c r="T11" s="210">
        <v>5351.4624999999996</v>
      </c>
      <c r="U11" s="66">
        <v>5665.8474999999999</v>
      </c>
      <c r="V11" s="209">
        <f t="shared" si="5"/>
        <v>-314.38500000000022</v>
      </c>
      <c r="W11" s="210">
        <v>1.7053025658242404E-13</v>
      </c>
      <c r="X11" s="66">
        <v>0</v>
      </c>
      <c r="Y11" s="209">
        <f t="shared" si="6"/>
        <v>1.7053025658242404E-13</v>
      </c>
      <c r="Z11" s="70">
        <v>5761.3499999999995</v>
      </c>
      <c r="AA11" s="208">
        <v>0</v>
      </c>
      <c r="AB11" s="207">
        <f t="shared" si="7"/>
        <v>0</v>
      </c>
      <c r="AC11" s="206">
        <v>5667.3024999999998</v>
      </c>
      <c r="AD11" s="205">
        <v>0</v>
      </c>
      <c r="AE11" s="204">
        <f t="shared" si="8"/>
        <v>0</v>
      </c>
      <c r="AF11" s="203">
        <f t="shared" si="9"/>
        <v>94.047499999999673</v>
      </c>
    </row>
    <row r="12" spans="1:33" ht="15" x14ac:dyDescent="0.2">
      <c r="A12" s="405"/>
      <c r="B12" s="217" t="s">
        <v>16</v>
      </c>
      <c r="C12" s="215">
        <f t="shared" si="0"/>
        <v>1</v>
      </c>
      <c r="D12" s="210">
        <v>0</v>
      </c>
      <c r="E12" s="214">
        <v>0</v>
      </c>
      <c r="F12" s="206">
        <v>0</v>
      </c>
      <c r="G12" s="213">
        <v>0</v>
      </c>
      <c r="H12" s="212">
        <f t="shared" si="1"/>
        <v>0</v>
      </c>
      <c r="I12" s="210">
        <v>0</v>
      </c>
      <c r="J12" s="214">
        <v>0</v>
      </c>
      <c r="K12" s="206">
        <v>0</v>
      </c>
      <c r="L12" s="213">
        <v>0</v>
      </c>
      <c r="M12" s="212">
        <f t="shared" si="2"/>
        <v>0</v>
      </c>
      <c r="N12" s="210">
        <v>0</v>
      </c>
      <c r="O12" s="66">
        <v>0</v>
      </c>
      <c r="P12" s="211">
        <f t="shared" si="3"/>
        <v>0</v>
      </c>
      <c r="Q12" s="210">
        <v>240.96500000000003</v>
      </c>
      <c r="R12" s="66">
        <v>2.3274999999999975</v>
      </c>
      <c r="S12" s="211">
        <f t="shared" si="4"/>
        <v>238.63750000000005</v>
      </c>
      <c r="T12" s="210">
        <v>2026.3700000000003</v>
      </c>
      <c r="U12" s="66">
        <v>2625.7649999999999</v>
      </c>
      <c r="V12" s="209">
        <f t="shared" si="5"/>
        <v>-599.39499999999953</v>
      </c>
      <c r="W12" s="210">
        <v>0</v>
      </c>
      <c r="X12" s="66">
        <v>3.1974423109204508E-14</v>
      </c>
      <c r="Y12" s="209">
        <f t="shared" si="6"/>
        <v>-3.1974423109204508E-14</v>
      </c>
      <c r="Z12" s="70">
        <v>2267.3350000000005</v>
      </c>
      <c r="AA12" s="208">
        <v>0</v>
      </c>
      <c r="AB12" s="207">
        <f t="shared" si="7"/>
        <v>0</v>
      </c>
      <c r="AC12" s="206">
        <v>2628.0924999999997</v>
      </c>
      <c r="AD12" s="205">
        <v>0</v>
      </c>
      <c r="AE12" s="204">
        <f t="shared" si="8"/>
        <v>0</v>
      </c>
      <c r="AF12" s="203">
        <f t="shared" si="9"/>
        <v>-360.75749999999925</v>
      </c>
    </row>
    <row r="13" spans="1:33" ht="15" x14ac:dyDescent="0.2">
      <c r="A13" s="405"/>
      <c r="B13" s="217" t="s">
        <v>15</v>
      </c>
      <c r="C13" s="215">
        <f t="shared" si="0"/>
        <v>1</v>
      </c>
      <c r="D13" s="210">
        <v>0</v>
      </c>
      <c r="E13" s="214">
        <v>0</v>
      </c>
      <c r="F13" s="206">
        <v>0</v>
      </c>
      <c r="G13" s="213">
        <v>0</v>
      </c>
      <c r="H13" s="212">
        <f t="shared" si="1"/>
        <v>0</v>
      </c>
      <c r="I13" s="210">
        <v>0</v>
      </c>
      <c r="J13" s="214">
        <v>0</v>
      </c>
      <c r="K13" s="206">
        <v>0</v>
      </c>
      <c r="L13" s="213">
        <v>0</v>
      </c>
      <c r="M13" s="212">
        <f t="shared" si="2"/>
        <v>0</v>
      </c>
      <c r="N13" s="210">
        <v>0</v>
      </c>
      <c r="O13" s="66">
        <v>0</v>
      </c>
      <c r="P13" s="211">
        <f t="shared" si="3"/>
        <v>0</v>
      </c>
      <c r="Q13" s="210">
        <v>85.809999999999988</v>
      </c>
      <c r="R13" s="66">
        <v>0</v>
      </c>
      <c r="S13" s="211">
        <f t="shared" si="4"/>
        <v>85.809999999999988</v>
      </c>
      <c r="T13" s="210">
        <v>0</v>
      </c>
      <c r="U13" s="66">
        <v>0</v>
      </c>
      <c r="V13" s="209">
        <f t="shared" si="5"/>
        <v>0</v>
      </c>
      <c r="W13" s="210">
        <v>28.437500000000014</v>
      </c>
      <c r="X13" s="66">
        <v>0</v>
      </c>
      <c r="Y13" s="209">
        <f t="shared" si="6"/>
        <v>28.437500000000014</v>
      </c>
      <c r="Z13" s="70">
        <v>114.2475</v>
      </c>
      <c r="AA13" s="208">
        <v>0</v>
      </c>
      <c r="AB13" s="207">
        <f t="shared" si="7"/>
        <v>0</v>
      </c>
      <c r="AC13" s="206">
        <v>0</v>
      </c>
      <c r="AD13" s="205">
        <v>0</v>
      </c>
      <c r="AE13" s="204">
        <f t="shared" si="8"/>
        <v>1</v>
      </c>
      <c r="AF13" s="203">
        <f t="shared" si="9"/>
        <v>114.2475</v>
      </c>
    </row>
    <row r="14" spans="1:33" ht="15" x14ac:dyDescent="0.2">
      <c r="A14" s="405"/>
      <c r="B14" s="262" t="s">
        <v>14</v>
      </c>
      <c r="C14" s="186">
        <f t="shared" si="0"/>
        <v>1</v>
      </c>
      <c r="D14" s="181">
        <v>0</v>
      </c>
      <c r="E14" s="185">
        <v>0</v>
      </c>
      <c r="F14" s="177">
        <v>0</v>
      </c>
      <c r="G14" s="184">
        <v>0</v>
      </c>
      <c r="H14" s="183">
        <f t="shared" si="1"/>
        <v>0</v>
      </c>
      <c r="I14" s="181">
        <v>0</v>
      </c>
      <c r="J14" s="185">
        <v>0</v>
      </c>
      <c r="K14" s="177">
        <v>0</v>
      </c>
      <c r="L14" s="184">
        <v>0</v>
      </c>
      <c r="M14" s="183">
        <f t="shared" si="2"/>
        <v>0</v>
      </c>
      <c r="N14" s="181">
        <v>0</v>
      </c>
      <c r="O14" s="43">
        <v>0</v>
      </c>
      <c r="P14" s="182">
        <f t="shared" si="3"/>
        <v>0</v>
      </c>
      <c r="Q14" s="181">
        <v>223.04499999999996</v>
      </c>
      <c r="R14" s="43">
        <v>0</v>
      </c>
      <c r="S14" s="182">
        <f t="shared" si="4"/>
        <v>223.04499999999996</v>
      </c>
      <c r="T14" s="181">
        <v>257.46249999999998</v>
      </c>
      <c r="U14" s="43">
        <v>0</v>
      </c>
      <c r="V14" s="180">
        <f t="shared" si="5"/>
        <v>257.46249999999998</v>
      </c>
      <c r="W14" s="181">
        <v>821.4425</v>
      </c>
      <c r="X14" s="43">
        <v>0</v>
      </c>
      <c r="Y14" s="180">
        <f t="shared" si="6"/>
        <v>821.4425</v>
      </c>
      <c r="Z14" s="47">
        <v>1301.9499999999998</v>
      </c>
      <c r="AA14" s="179">
        <v>0</v>
      </c>
      <c r="AB14" s="178">
        <f t="shared" si="7"/>
        <v>0</v>
      </c>
      <c r="AC14" s="177">
        <v>0</v>
      </c>
      <c r="AD14" s="176">
        <v>0</v>
      </c>
      <c r="AE14" s="175">
        <f t="shared" si="8"/>
        <v>1</v>
      </c>
      <c r="AF14" s="174">
        <f t="shared" si="9"/>
        <v>1301.9499999999998</v>
      </c>
    </row>
    <row r="15" spans="1:33" ht="15" x14ac:dyDescent="0.2">
      <c r="A15" s="405"/>
      <c r="B15" s="202" t="s">
        <v>13</v>
      </c>
      <c r="C15" s="158">
        <f t="shared" si="0"/>
        <v>1</v>
      </c>
      <c r="D15" s="153">
        <v>0</v>
      </c>
      <c r="E15" s="157">
        <v>0</v>
      </c>
      <c r="F15" s="149">
        <v>0</v>
      </c>
      <c r="G15" s="156">
        <v>0</v>
      </c>
      <c r="H15" s="155">
        <f t="shared" si="1"/>
        <v>0</v>
      </c>
      <c r="I15" s="153">
        <v>0</v>
      </c>
      <c r="J15" s="157">
        <v>0</v>
      </c>
      <c r="K15" s="149">
        <v>0</v>
      </c>
      <c r="L15" s="156">
        <v>0</v>
      </c>
      <c r="M15" s="155">
        <f t="shared" si="2"/>
        <v>0</v>
      </c>
      <c r="N15" s="153">
        <v>0</v>
      </c>
      <c r="O15" s="21">
        <v>0</v>
      </c>
      <c r="P15" s="154">
        <f t="shared" si="3"/>
        <v>0</v>
      </c>
      <c r="Q15" s="153">
        <v>149.70500000000001</v>
      </c>
      <c r="R15" s="21">
        <v>25.857500000000002</v>
      </c>
      <c r="S15" s="154">
        <f t="shared" si="4"/>
        <v>123.84750000000001</v>
      </c>
      <c r="T15" s="153">
        <v>497.65</v>
      </c>
      <c r="U15" s="21">
        <v>0</v>
      </c>
      <c r="V15" s="152">
        <f t="shared" si="5"/>
        <v>497.65</v>
      </c>
      <c r="W15" s="153">
        <v>1148.7474999999999</v>
      </c>
      <c r="X15" s="21">
        <v>1149.1799999999998</v>
      </c>
      <c r="Y15" s="152">
        <f t="shared" si="6"/>
        <v>-0.43249999999989086</v>
      </c>
      <c r="Z15" s="25">
        <v>1796.1025</v>
      </c>
      <c r="AA15" s="151">
        <v>0</v>
      </c>
      <c r="AB15" s="150">
        <f t="shared" si="7"/>
        <v>0</v>
      </c>
      <c r="AC15" s="149">
        <v>1175.0374999999999</v>
      </c>
      <c r="AD15" s="148">
        <v>0</v>
      </c>
      <c r="AE15" s="147">
        <f t="shared" si="8"/>
        <v>0</v>
      </c>
      <c r="AF15" s="146">
        <f t="shared" si="9"/>
        <v>621.06500000000005</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98.704999999999998</v>
      </c>
      <c r="R16" s="54">
        <v>23.452500000000001</v>
      </c>
      <c r="S16" s="196">
        <f t="shared" si="4"/>
        <v>75.252499999999998</v>
      </c>
      <c r="T16" s="195">
        <v>337.53750000000002</v>
      </c>
      <c r="U16" s="54">
        <v>184.995</v>
      </c>
      <c r="V16" s="194">
        <f t="shared" si="5"/>
        <v>152.54250000000002</v>
      </c>
      <c r="W16" s="195">
        <v>0</v>
      </c>
      <c r="X16" s="54">
        <v>498.7075000000001</v>
      </c>
      <c r="Y16" s="194">
        <f t="shared" si="6"/>
        <v>-498.7075000000001</v>
      </c>
      <c r="Z16" s="58">
        <v>436.24250000000001</v>
      </c>
      <c r="AA16" s="193">
        <v>0</v>
      </c>
      <c r="AB16" s="192">
        <f t="shared" si="7"/>
        <v>0</v>
      </c>
      <c r="AC16" s="191">
        <v>707.15500000000009</v>
      </c>
      <c r="AD16" s="190">
        <v>0</v>
      </c>
      <c r="AE16" s="189">
        <f t="shared" si="8"/>
        <v>0</v>
      </c>
      <c r="AF16" s="188">
        <f t="shared" si="9"/>
        <v>-270.91250000000008</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7.3375000000000004</v>
      </c>
      <c r="R17" s="43">
        <v>17.395</v>
      </c>
      <c r="S17" s="182">
        <f t="shared" si="4"/>
        <v>-10.057499999999999</v>
      </c>
      <c r="T17" s="181">
        <v>76.66</v>
      </c>
      <c r="U17" s="43">
        <v>466.48249999999996</v>
      </c>
      <c r="V17" s="180">
        <f t="shared" si="5"/>
        <v>-389.82249999999999</v>
      </c>
      <c r="W17" s="181">
        <v>107.5</v>
      </c>
      <c r="X17" s="43">
        <v>123.02499999999998</v>
      </c>
      <c r="Y17" s="180">
        <f t="shared" si="6"/>
        <v>-15.524999999999977</v>
      </c>
      <c r="Z17" s="47">
        <v>191.4975</v>
      </c>
      <c r="AA17" s="179">
        <v>0</v>
      </c>
      <c r="AB17" s="178">
        <f t="shared" si="7"/>
        <v>0</v>
      </c>
      <c r="AC17" s="177">
        <v>606.90249999999992</v>
      </c>
      <c r="AD17" s="176">
        <v>0</v>
      </c>
      <c r="AE17" s="175">
        <f t="shared" si="8"/>
        <v>0</v>
      </c>
      <c r="AF17" s="174">
        <f t="shared" si="9"/>
        <v>-415.40499999999992</v>
      </c>
    </row>
    <row r="18" spans="1:32" ht="15" x14ac:dyDescent="0.2">
      <c r="A18" s="405"/>
      <c r="B18" s="173" t="s">
        <v>10</v>
      </c>
      <c r="C18" s="172">
        <f t="shared" si="0"/>
        <v>1</v>
      </c>
      <c r="D18" s="167">
        <f>SUM(D6:D17)</f>
        <v>0</v>
      </c>
      <c r="E18" s="171">
        <v>0</v>
      </c>
      <c r="F18" s="163">
        <f>SUM(F6:F17)</f>
        <v>0</v>
      </c>
      <c r="G18" s="170">
        <v>0</v>
      </c>
      <c r="H18" s="169">
        <f>SUM(H6:H17)</f>
        <v>0</v>
      </c>
      <c r="I18" s="167">
        <f>SUM(I6:I17)</f>
        <v>0</v>
      </c>
      <c r="J18" s="171">
        <v>0</v>
      </c>
      <c r="K18" s="163">
        <f>SUM(K6:K17)</f>
        <v>0</v>
      </c>
      <c r="L18" s="170">
        <v>0</v>
      </c>
      <c r="M18" s="169">
        <f t="shared" ref="M18:Z18" si="10">SUM(M6:M17)</f>
        <v>0</v>
      </c>
      <c r="N18" s="167">
        <f t="shared" si="10"/>
        <v>0</v>
      </c>
      <c r="O18" s="32">
        <f t="shared" si="10"/>
        <v>0</v>
      </c>
      <c r="P18" s="168">
        <f t="shared" si="10"/>
        <v>0</v>
      </c>
      <c r="Q18" s="167">
        <f t="shared" si="10"/>
        <v>1445.9624999999999</v>
      </c>
      <c r="R18" s="32">
        <f t="shared" si="10"/>
        <v>79.814999999999998</v>
      </c>
      <c r="S18" s="168">
        <f t="shared" si="10"/>
        <v>1366.1475000000003</v>
      </c>
      <c r="T18" s="167">
        <f t="shared" si="10"/>
        <v>10279.299999999999</v>
      </c>
      <c r="U18" s="32">
        <f t="shared" si="10"/>
        <v>16359.0525</v>
      </c>
      <c r="V18" s="166">
        <f t="shared" si="10"/>
        <v>-6079.7525000000005</v>
      </c>
      <c r="W18" s="167">
        <f t="shared" si="10"/>
        <v>2739.9450000000002</v>
      </c>
      <c r="X18" s="32">
        <f t="shared" si="10"/>
        <v>2342.8174999999997</v>
      </c>
      <c r="Y18" s="166">
        <f t="shared" si="10"/>
        <v>397.12750000000051</v>
      </c>
      <c r="Z18" s="36">
        <f t="shared" si="10"/>
        <v>14465.207500000002</v>
      </c>
      <c r="AA18" s="165">
        <v>0</v>
      </c>
      <c r="AB18" s="164">
        <f t="shared" si="7"/>
        <v>0</v>
      </c>
      <c r="AC18" s="163">
        <f>SUM(AC6:AC17)</f>
        <v>18781.684999999998</v>
      </c>
      <c r="AD18" s="162">
        <v>0</v>
      </c>
      <c r="AE18" s="161">
        <f t="shared" si="8"/>
        <v>0</v>
      </c>
      <c r="AF18" s="160">
        <f>SUM(AF6:AF17)</f>
        <v>-4316.4775</v>
      </c>
    </row>
    <row r="19" spans="1:32" ht="15" x14ac:dyDescent="0.2">
      <c r="A19" s="405"/>
      <c r="B19" s="159" t="s">
        <v>9</v>
      </c>
      <c r="C19" s="158">
        <f t="shared" si="0"/>
        <v>1</v>
      </c>
      <c r="D19" s="153">
        <f>SUM(D9:D14)</f>
        <v>0</v>
      </c>
      <c r="E19" s="157">
        <v>0</v>
      </c>
      <c r="F19" s="149">
        <f>SUM(F9:F14)</f>
        <v>0</v>
      </c>
      <c r="G19" s="156">
        <v>0</v>
      </c>
      <c r="H19" s="155">
        <f>SUM(H9:H14)</f>
        <v>0</v>
      </c>
      <c r="I19" s="153">
        <f>SUM(I9:I14)</f>
        <v>0</v>
      </c>
      <c r="J19" s="157">
        <v>0</v>
      </c>
      <c r="K19" s="149">
        <f>SUM(K9:K14)</f>
        <v>0</v>
      </c>
      <c r="L19" s="156">
        <v>0</v>
      </c>
      <c r="M19" s="155">
        <f t="shared" ref="M19:Z19" si="11">SUM(M9:M14)</f>
        <v>0</v>
      </c>
      <c r="N19" s="153">
        <f t="shared" si="11"/>
        <v>0</v>
      </c>
      <c r="O19" s="21">
        <f t="shared" si="11"/>
        <v>0</v>
      </c>
      <c r="P19" s="154">
        <f t="shared" si="11"/>
        <v>0</v>
      </c>
      <c r="Q19" s="153">
        <f t="shared" si="11"/>
        <v>1123.05</v>
      </c>
      <c r="R19" s="21">
        <f t="shared" si="11"/>
        <v>8.5499999999999972</v>
      </c>
      <c r="S19" s="154">
        <f t="shared" si="11"/>
        <v>1114.5</v>
      </c>
      <c r="T19" s="153">
        <f t="shared" si="11"/>
        <v>9254.27</v>
      </c>
      <c r="U19" s="21">
        <f t="shared" si="11"/>
        <v>11128.324999999999</v>
      </c>
      <c r="V19" s="152">
        <f t="shared" si="11"/>
        <v>-1874.0549999999998</v>
      </c>
      <c r="W19" s="153">
        <f t="shared" si="11"/>
        <v>915.81000000000017</v>
      </c>
      <c r="X19" s="21">
        <f t="shared" si="11"/>
        <v>3.1974423109204508E-14</v>
      </c>
      <c r="Y19" s="152">
        <f t="shared" si="11"/>
        <v>915.81000000000017</v>
      </c>
      <c r="Z19" s="25">
        <f t="shared" si="11"/>
        <v>11293.130000000001</v>
      </c>
      <c r="AA19" s="151">
        <v>0</v>
      </c>
      <c r="AB19" s="150">
        <f t="shared" si="7"/>
        <v>0</v>
      </c>
      <c r="AC19" s="149">
        <f>SUM(AC9:AC14)</f>
        <v>11136.875</v>
      </c>
      <c r="AD19" s="148">
        <v>0</v>
      </c>
      <c r="AE19" s="147">
        <f t="shared" si="8"/>
        <v>0</v>
      </c>
      <c r="AF19" s="146">
        <f>SUM(AF9:AF14)</f>
        <v>156.25500000000011</v>
      </c>
    </row>
    <row r="20" spans="1:32" ht="15.75" thickBot="1" x14ac:dyDescent="0.25">
      <c r="A20" s="406"/>
      <c r="B20" s="261" t="s">
        <v>8</v>
      </c>
      <c r="C20" s="260">
        <f t="shared" si="0"/>
        <v>1</v>
      </c>
      <c r="D20" s="255">
        <f>SUM(D6:D8,D15:D17)</f>
        <v>0</v>
      </c>
      <c r="E20" s="259">
        <v>0</v>
      </c>
      <c r="F20" s="249">
        <f>SUM(F6:F8,F15:F17)</f>
        <v>0</v>
      </c>
      <c r="G20" s="258">
        <v>0</v>
      </c>
      <c r="H20" s="257">
        <f>SUM(H6:H8,H15:H17)</f>
        <v>0</v>
      </c>
      <c r="I20" s="255">
        <f>SUM(I6:I8,I15:I17)</f>
        <v>0</v>
      </c>
      <c r="J20" s="259">
        <v>0</v>
      </c>
      <c r="K20" s="249">
        <f>SUM(K6:K8,K15:K17)</f>
        <v>0</v>
      </c>
      <c r="L20" s="258">
        <v>0</v>
      </c>
      <c r="M20" s="257">
        <f t="shared" ref="M20:Z20" si="12">SUM(M6:M8,M15:M17)</f>
        <v>0</v>
      </c>
      <c r="N20" s="255">
        <f t="shared" si="12"/>
        <v>0</v>
      </c>
      <c r="O20" s="254">
        <f t="shared" si="12"/>
        <v>0</v>
      </c>
      <c r="P20" s="256">
        <f t="shared" si="12"/>
        <v>0</v>
      </c>
      <c r="Q20" s="255">
        <f t="shared" si="12"/>
        <v>322.91249999999997</v>
      </c>
      <c r="R20" s="254">
        <f t="shared" si="12"/>
        <v>71.265000000000001</v>
      </c>
      <c r="S20" s="256">
        <f t="shared" si="12"/>
        <v>251.64749999999998</v>
      </c>
      <c r="T20" s="255">
        <f t="shared" si="12"/>
        <v>1025.03</v>
      </c>
      <c r="U20" s="254">
        <f t="shared" si="12"/>
        <v>5230.7275</v>
      </c>
      <c r="V20" s="253">
        <f t="shared" si="12"/>
        <v>-4205.6975000000002</v>
      </c>
      <c r="W20" s="255">
        <f t="shared" si="12"/>
        <v>1824.135</v>
      </c>
      <c r="X20" s="254">
        <f t="shared" si="12"/>
        <v>2342.8174999999997</v>
      </c>
      <c r="Y20" s="253">
        <f t="shared" si="12"/>
        <v>-518.68249999999966</v>
      </c>
      <c r="Z20" s="252">
        <f t="shared" si="12"/>
        <v>3172.0774999999999</v>
      </c>
      <c r="AA20" s="251">
        <v>0</v>
      </c>
      <c r="AB20" s="250">
        <f t="shared" si="7"/>
        <v>0</v>
      </c>
      <c r="AC20" s="249">
        <f>SUM(AC6:AC8,AC15:AC17)</f>
        <v>7644.81</v>
      </c>
      <c r="AD20" s="248">
        <v>0</v>
      </c>
      <c r="AE20" s="247">
        <f t="shared" si="8"/>
        <v>0</v>
      </c>
      <c r="AF20" s="246">
        <f>SUM(AF6:AF8,AF15:AF17)</f>
        <v>-4472.7325000000001</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7.6433333333333335</v>
      </c>
      <c r="R21" s="88">
        <v>0</v>
      </c>
      <c r="S21" s="240">
        <f t="shared" ref="S21:S32" si="16">Q21-R21</f>
        <v>7.6433333333333335</v>
      </c>
      <c r="T21" s="239">
        <v>56.319166666666668</v>
      </c>
      <c r="U21" s="88">
        <v>0</v>
      </c>
      <c r="V21" s="238">
        <f t="shared" ref="V21:V32" si="17">T21-U21</f>
        <v>56.319166666666668</v>
      </c>
      <c r="W21" s="239">
        <v>84.334999999999994</v>
      </c>
      <c r="X21" s="88">
        <v>0</v>
      </c>
      <c r="Y21" s="238">
        <f t="shared" ref="Y21:Y32" si="18">W21-X21</f>
        <v>84.334999999999994</v>
      </c>
      <c r="Z21" s="92">
        <v>148.29749999999999</v>
      </c>
      <c r="AA21" s="237">
        <v>0</v>
      </c>
      <c r="AB21" s="236">
        <f t="shared" si="7"/>
        <v>0</v>
      </c>
      <c r="AC21" s="235">
        <v>0</v>
      </c>
      <c r="AD21" s="234">
        <v>0</v>
      </c>
      <c r="AE21" s="233">
        <f t="shared" si="8"/>
        <v>1</v>
      </c>
      <c r="AF21" s="232">
        <f t="shared" ref="AF21:AF32" si="19">Z21-AC21</f>
        <v>148.29749999999999</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8.0558333333333341</v>
      </c>
      <c r="R22" s="66">
        <v>0</v>
      </c>
      <c r="S22" s="211">
        <f t="shared" si="16"/>
        <v>8.0558333333333341</v>
      </c>
      <c r="T22" s="210">
        <v>159.48999999999998</v>
      </c>
      <c r="U22" s="66">
        <v>0</v>
      </c>
      <c r="V22" s="209">
        <f t="shared" si="17"/>
        <v>159.48999999999998</v>
      </c>
      <c r="W22" s="210">
        <v>129.76500000000001</v>
      </c>
      <c r="X22" s="66">
        <v>0</v>
      </c>
      <c r="Y22" s="209">
        <f t="shared" si="18"/>
        <v>129.76500000000001</v>
      </c>
      <c r="Z22" s="70">
        <v>297.31083333333333</v>
      </c>
      <c r="AA22" s="208">
        <v>0</v>
      </c>
      <c r="AB22" s="207">
        <f t="shared" si="7"/>
        <v>0</v>
      </c>
      <c r="AC22" s="206">
        <v>0</v>
      </c>
      <c r="AD22" s="205">
        <v>0</v>
      </c>
      <c r="AE22" s="204">
        <f t="shared" si="8"/>
        <v>1</v>
      </c>
      <c r="AF22" s="203">
        <f t="shared" si="19"/>
        <v>297.31083333333333</v>
      </c>
    </row>
    <row r="23" spans="1:32" ht="15" x14ac:dyDescent="0.2">
      <c r="A23" s="405"/>
      <c r="B23" s="231" t="s">
        <v>20</v>
      </c>
      <c r="C23" s="230">
        <f t="shared" si="0"/>
        <v>1</v>
      </c>
      <c r="D23" s="225">
        <v>0</v>
      </c>
      <c r="E23" s="229">
        <v>0</v>
      </c>
      <c r="F23" s="221">
        <v>0</v>
      </c>
      <c r="G23" s="228">
        <v>0</v>
      </c>
      <c r="H23" s="227">
        <f t="shared" si="13"/>
        <v>0</v>
      </c>
      <c r="I23" s="225">
        <v>0</v>
      </c>
      <c r="J23" s="229">
        <v>0</v>
      </c>
      <c r="K23" s="221">
        <v>0</v>
      </c>
      <c r="L23" s="228">
        <v>0</v>
      </c>
      <c r="M23" s="227">
        <f t="shared" si="14"/>
        <v>0</v>
      </c>
      <c r="N23" s="225">
        <v>0</v>
      </c>
      <c r="O23" s="77">
        <v>0</v>
      </c>
      <c r="P23" s="226">
        <f t="shared" si="15"/>
        <v>0</v>
      </c>
      <c r="Q23" s="225">
        <v>61.699166666666663</v>
      </c>
      <c r="R23" s="77">
        <v>7.0774999999999997</v>
      </c>
      <c r="S23" s="226">
        <f t="shared" si="16"/>
        <v>54.621666666666663</v>
      </c>
      <c r="T23" s="225">
        <v>63.031666666666673</v>
      </c>
      <c r="U23" s="77">
        <v>3833.7191666666663</v>
      </c>
      <c r="V23" s="224">
        <f t="shared" si="17"/>
        <v>-3770.6874999999995</v>
      </c>
      <c r="W23" s="225">
        <v>302.935</v>
      </c>
      <c r="X23" s="77">
        <v>556.59499999999991</v>
      </c>
      <c r="Y23" s="224">
        <f t="shared" si="18"/>
        <v>-253.65999999999991</v>
      </c>
      <c r="Z23" s="81">
        <v>427.66583333333335</v>
      </c>
      <c r="AA23" s="223">
        <v>0</v>
      </c>
      <c r="AB23" s="222">
        <f t="shared" si="7"/>
        <v>0</v>
      </c>
      <c r="AC23" s="221">
        <v>4397.3916666666664</v>
      </c>
      <c r="AD23" s="220">
        <v>0</v>
      </c>
      <c r="AE23" s="219">
        <f t="shared" si="8"/>
        <v>0</v>
      </c>
      <c r="AF23" s="218">
        <f t="shared" si="19"/>
        <v>-3969.725833333333</v>
      </c>
    </row>
    <row r="24" spans="1:32" ht="15" x14ac:dyDescent="0.2">
      <c r="A24" s="405"/>
      <c r="B24" s="201" t="s">
        <v>19</v>
      </c>
      <c r="C24" s="200">
        <f t="shared" si="0"/>
        <v>1</v>
      </c>
      <c r="D24" s="195">
        <v>0</v>
      </c>
      <c r="E24" s="199">
        <v>0</v>
      </c>
      <c r="F24" s="191">
        <v>0</v>
      </c>
      <c r="G24" s="198">
        <v>0</v>
      </c>
      <c r="H24" s="197">
        <f t="shared" si="13"/>
        <v>0</v>
      </c>
      <c r="I24" s="195">
        <v>0</v>
      </c>
      <c r="J24" s="199">
        <v>0</v>
      </c>
      <c r="K24" s="191">
        <v>0</v>
      </c>
      <c r="L24" s="198">
        <v>0</v>
      </c>
      <c r="M24" s="197">
        <f t="shared" si="14"/>
        <v>0</v>
      </c>
      <c r="N24" s="195">
        <v>0</v>
      </c>
      <c r="O24" s="54">
        <v>0</v>
      </c>
      <c r="P24" s="196">
        <f t="shared" si="15"/>
        <v>0</v>
      </c>
      <c r="Q24" s="195">
        <v>84.735833333333332</v>
      </c>
      <c r="R24" s="54">
        <v>4.6008333333333331</v>
      </c>
      <c r="S24" s="196">
        <f t="shared" si="16"/>
        <v>80.135000000000005</v>
      </c>
      <c r="T24" s="195">
        <v>518.99583333333328</v>
      </c>
      <c r="U24" s="54">
        <v>1197.1724999999999</v>
      </c>
      <c r="V24" s="194">
        <f t="shared" si="17"/>
        <v>-678.17666666666662</v>
      </c>
      <c r="W24" s="195">
        <v>677.04916666666657</v>
      </c>
      <c r="X24" s="54">
        <v>44.787500000000016</v>
      </c>
      <c r="Y24" s="194">
        <f t="shared" si="18"/>
        <v>632.26166666666654</v>
      </c>
      <c r="Z24" s="58">
        <v>1280.7808333333332</v>
      </c>
      <c r="AA24" s="193">
        <v>0</v>
      </c>
      <c r="AB24" s="192">
        <f t="shared" si="7"/>
        <v>0</v>
      </c>
      <c r="AC24" s="191">
        <v>1246.5608333333332</v>
      </c>
      <c r="AD24" s="190">
        <v>0</v>
      </c>
      <c r="AE24" s="189">
        <f t="shared" si="8"/>
        <v>0</v>
      </c>
      <c r="AF24" s="188">
        <f t="shared" si="19"/>
        <v>34.220000000000027</v>
      </c>
    </row>
    <row r="25" spans="1:32" ht="15" x14ac:dyDescent="0.2">
      <c r="A25" s="405"/>
      <c r="B25" s="217" t="s">
        <v>18</v>
      </c>
      <c r="C25" s="215">
        <f t="shared" si="0"/>
        <v>1</v>
      </c>
      <c r="D25" s="210">
        <v>0</v>
      </c>
      <c r="E25" s="214">
        <v>0</v>
      </c>
      <c r="F25" s="206">
        <v>0</v>
      </c>
      <c r="G25" s="213">
        <v>0</v>
      </c>
      <c r="H25" s="212">
        <f t="shared" si="13"/>
        <v>0</v>
      </c>
      <c r="I25" s="210">
        <v>0</v>
      </c>
      <c r="J25" s="214">
        <v>0</v>
      </c>
      <c r="K25" s="206">
        <v>0</v>
      </c>
      <c r="L25" s="213">
        <v>0</v>
      </c>
      <c r="M25" s="212">
        <f t="shared" si="14"/>
        <v>0</v>
      </c>
      <c r="N25" s="210">
        <v>0</v>
      </c>
      <c r="O25" s="66">
        <v>0</v>
      </c>
      <c r="P25" s="211">
        <f t="shared" si="15"/>
        <v>0</v>
      </c>
      <c r="Q25" s="210">
        <v>148.85583333333332</v>
      </c>
      <c r="R25" s="66">
        <v>5.7649999999999979</v>
      </c>
      <c r="S25" s="211">
        <f t="shared" si="16"/>
        <v>143.09083333333334</v>
      </c>
      <c r="T25" s="210">
        <v>3436.4324999999994</v>
      </c>
      <c r="U25" s="66">
        <v>2648.2383333333332</v>
      </c>
      <c r="V25" s="209">
        <f t="shared" si="17"/>
        <v>788.19416666666621</v>
      </c>
      <c r="W25" s="210">
        <v>60.367500000000085</v>
      </c>
      <c r="X25" s="66">
        <v>0</v>
      </c>
      <c r="Y25" s="209">
        <f t="shared" si="18"/>
        <v>60.367500000000085</v>
      </c>
      <c r="Z25" s="70">
        <v>3645.6558333333332</v>
      </c>
      <c r="AA25" s="208">
        <v>0</v>
      </c>
      <c r="AB25" s="207">
        <f t="shared" si="7"/>
        <v>0</v>
      </c>
      <c r="AC25" s="206">
        <v>2654.0033333333331</v>
      </c>
      <c r="AD25" s="205">
        <v>0</v>
      </c>
      <c r="AE25" s="204">
        <f t="shared" si="8"/>
        <v>0</v>
      </c>
      <c r="AF25" s="203">
        <f t="shared" si="19"/>
        <v>991.65250000000015</v>
      </c>
    </row>
    <row r="26" spans="1:32" ht="15" x14ac:dyDescent="0.2">
      <c r="A26" s="405"/>
      <c r="B26" s="217" t="s">
        <v>17</v>
      </c>
      <c r="C26" s="215">
        <f t="shared" si="0"/>
        <v>1</v>
      </c>
      <c r="D26" s="210">
        <v>0</v>
      </c>
      <c r="E26" s="214">
        <v>0</v>
      </c>
      <c r="F26" s="206">
        <v>0</v>
      </c>
      <c r="G26" s="213">
        <v>0</v>
      </c>
      <c r="H26" s="212">
        <f t="shared" si="13"/>
        <v>0</v>
      </c>
      <c r="I26" s="210">
        <v>0</v>
      </c>
      <c r="J26" s="214">
        <v>0</v>
      </c>
      <c r="K26" s="206">
        <v>0</v>
      </c>
      <c r="L26" s="213">
        <v>0</v>
      </c>
      <c r="M26" s="212">
        <f t="shared" si="14"/>
        <v>0</v>
      </c>
      <c r="N26" s="210">
        <v>0</v>
      </c>
      <c r="O26" s="66">
        <v>0</v>
      </c>
      <c r="P26" s="211">
        <f t="shared" si="15"/>
        <v>0</v>
      </c>
      <c r="Q26" s="210">
        <v>247.4433333333333</v>
      </c>
      <c r="R26" s="66">
        <v>3.8274999999999988</v>
      </c>
      <c r="S26" s="211">
        <f t="shared" si="16"/>
        <v>243.61583333333331</v>
      </c>
      <c r="T26" s="210">
        <v>7902.2733333333335</v>
      </c>
      <c r="U26" s="66">
        <v>5600.9708333333338</v>
      </c>
      <c r="V26" s="209">
        <f t="shared" si="17"/>
        <v>2301.3024999999998</v>
      </c>
      <c r="W26" s="210">
        <v>2.8421709430404007E-14</v>
      </c>
      <c r="X26" s="66">
        <v>0</v>
      </c>
      <c r="Y26" s="209">
        <f t="shared" si="18"/>
        <v>2.8421709430404007E-14</v>
      </c>
      <c r="Z26" s="70">
        <v>8149.7166666666672</v>
      </c>
      <c r="AA26" s="208">
        <v>0</v>
      </c>
      <c r="AB26" s="207">
        <f t="shared" si="7"/>
        <v>0</v>
      </c>
      <c r="AC26" s="206">
        <v>5604.7983333333341</v>
      </c>
      <c r="AD26" s="205">
        <v>0</v>
      </c>
      <c r="AE26" s="204">
        <f t="shared" si="8"/>
        <v>0</v>
      </c>
      <c r="AF26" s="203">
        <f t="shared" si="19"/>
        <v>2544.9183333333331</v>
      </c>
    </row>
    <row r="27" spans="1:32" ht="15" x14ac:dyDescent="0.2">
      <c r="A27" s="405"/>
      <c r="B27" s="217" t="s">
        <v>16</v>
      </c>
      <c r="C27" s="215">
        <f t="shared" si="0"/>
        <v>1</v>
      </c>
      <c r="D27" s="210">
        <v>0</v>
      </c>
      <c r="E27" s="214">
        <v>0</v>
      </c>
      <c r="F27" s="206">
        <v>0</v>
      </c>
      <c r="G27" s="213">
        <v>0</v>
      </c>
      <c r="H27" s="212">
        <f t="shared" si="13"/>
        <v>0</v>
      </c>
      <c r="I27" s="210">
        <v>0</v>
      </c>
      <c r="J27" s="214">
        <v>0</v>
      </c>
      <c r="K27" s="206">
        <v>0</v>
      </c>
      <c r="L27" s="213">
        <v>0</v>
      </c>
      <c r="M27" s="212">
        <f t="shared" si="14"/>
        <v>0</v>
      </c>
      <c r="N27" s="210">
        <v>0</v>
      </c>
      <c r="O27" s="66">
        <v>0</v>
      </c>
      <c r="P27" s="211">
        <f t="shared" si="15"/>
        <v>0</v>
      </c>
      <c r="Q27" s="210">
        <v>129.72666666666669</v>
      </c>
      <c r="R27" s="66">
        <v>1.2199999999999989</v>
      </c>
      <c r="S27" s="211">
        <f t="shared" si="16"/>
        <v>128.50666666666669</v>
      </c>
      <c r="T27" s="210">
        <v>2661.5825</v>
      </c>
      <c r="U27" s="66">
        <v>2733.5308333333337</v>
      </c>
      <c r="V27" s="209">
        <f t="shared" si="17"/>
        <v>-71.948333333333721</v>
      </c>
      <c r="W27" s="210">
        <v>50.408333333333296</v>
      </c>
      <c r="X27" s="66">
        <v>6.809367884367627E-15</v>
      </c>
      <c r="Y27" s="209">
        <f t="shared" si="18"/>
        <v>50.408333333333289</v>
      </c>
      <c r="Z27" s="70">
        <v>2841.7175000000002</v>
      </c>
      <c r="AA27" s="208">
        <v>0</v>
      </c>
      <c r="AB27" s="207">
        <f t="shared" si="7"/>
        <v>0</v>
      </c>
      <c r="AC27" s="206">
        <v>2734.7508333333335</v>
      </c>
      <c r="AD27" s="205">
        <v>0</v>
      </c>
      <c r="AE27" s="204">
        <f t="shared" si="8"/>
        <v>0</v>
      </c>
      <c r="AF27" s="203">
        <f t="shared" si="19"/>
        <v>106.9666666666667</v>
      </c>
    </row>
    <row r="28" spans="1:32" ht="15" x14ac:dyDescent="0.2">
      <c r="A28" s="405"/>
      <c r="B28" s="217" t="s">
        <v>15</v>
      </c>
      <c r="C28" s="215">
        <f t="shared" si="0"/>
        <v>1</v>
      </c>
      <c r="D28" s="210">
        <v>0</v>
      </c>
      <c r="E28" s="214">
        <v>0</v>
      </c>
      <c r="F28" s="206">
        <v>0</v>
      </c>
      <c r="G28" s="213">
        <v>0</v>
      </c>
      <c r="H28" s="212">
        <f t="shared" si="13"/>
        <v>0</v>
      </c>
      <c r="I28" s="210">
        <v>0</v>
      </c>
      <c r="J28" s="214">
        <v>0</v>
      </c>
      <c r="K28" s="206">
        <v>0</v>
      </c>
      <c r="L28" s="213">
        <v>0</v>
      </c>
      <c r="M28" s="212">
        <f t="shared" si="14"/>
        <v>0</v>
      </c>
      <c r="N28" s="210">
        <v>0</v>
      </c>
      <c r="O28" s="66">
        <v>0</v>
      </c>
      <c r="P28" s="211">
        <f t="shared" si="15"/>
        <v>0</v>
      </c>
      <c r="Q28" s="210">
        <v>196.28749999999999</v>
      </c>
      <c r="R28" s="66">
        <v>0</v>
      </c>
      <c r="S28" s="211">
        <f t="shared" si="16"/>
        <v>196.28749999999999</v>
      </c>
      <c r="T28" s="210">
        <v>629.58583333333343</v>
      </c>
      <c r="U28" s="66">
        <v>0</v>
      </c>
      <c r="V28" s="209">
        <f t="shared" si="17"/>
        <v>629.58583333333343</v>
      </c>
      <c r="W28" s="210">
        <v>418.32999999999993</v>
      </c>
      <c r="X28" s="66">
        <v>0</v>
      </c>
      <c r="Y28" s="209">
        <f t="shared" si="18"/>
        <v>418.32999999999993</v>
      </c>
      <c r="Z28" s="70">
        <v>1244.2033333333334</v>
      </c>
      <c r="AA28" s="208">
        <v>0</v>
      </c>
      <c r="AB28" s="207">
        <f t="shared" si="7"/>
        <v>0</v>
      </c>
      <c r="AC28" s="206">
        <v>0</v>
      </c>
      <c r="AD28" s="205">
        <v>0</v>
      </c>
      <c r="AE28" s="204">
        <f t="shared" si="8"/>
        <v>1</v>
      </c>
      <c r="AF28" s="203">
        <f t="shared" si="19"/>
        <v>1244.2033333333334</v>
      </c>
    </row>
    <row r="29" spans="1:32" ht="15" x14ac:dyDescent="0.2">
      <c r="A29" s="405"/>
      <c r="B29" s="216" t="s">
        <v>14</v>
      </c>
      <c r="C29" s="215">
        <f t="shared" si="0"/>
        <v>1</v>
      </c>
      <c r="D29" s="210">
        <v>0</v>
      </c>
      <c r="E29" s="214">
        <v>0</v>
      </c>
      <c r="F29" s="206">
        <v>0</v>
      </c>
      <c r="G29" s="213">
        <v>0</v>
      </c>
      <c r="H29" s="212">
        <f t="shared" si="13"/>
        <v>0</v>
      </c>
      <c r="I29" s="210">
        <v>0</v>
      </c>
      <c r="J29" s="214">
        <v>0</v>
      </c>
      <c r="K29" s="206">
        <v>0</v>
      </c>
      <c r="L29" s="213">
        <v>0</v>
      </c>
      <c r="M29" s="212">
        <f t="shared" si="14"/>
        <v>0</v>
      </c>
      <c r="N29" s="210">
        <v>0</v>
      </c>
      <c r="O29" s="66">
        <v>0</v>
      </c>
      <c r="P29" s="211">
        <f t="shared" si="15"/>
        <v>0</v>
      </c>
      <c r="Q29" s="210">
        <v>114.27583333333332</v>
      </c>
      <c r="R29" s="66">
        <v>0</v>
      </c>
      <c r="S29" s="211">
        <f t="shared" si="16"/>
        <v>114.27583333333332</v>
      </c>
      <c r="T29" s="210">
        <v>902.67333333333329</v>
      </c>
      <c r="U29" s="66">
        <v>0</v>
      </c>
      <c r="V29" s="209">
        <f t="shared" si="17"/>
        <v>902.67333333333329</v>
      </c>
      <c r="W29" s="210">
        <v>147.03250000000006</v>
      </c>
      <c r="X29" s="66">
        <v>0</v>
      </c>
      <c r="Y29" s="209">
        <f t="shared" si="18"/>
        <v>147.03250000000006</v>
      </c>
      <c r="Z29" s="70">
        <v>1163.9816666666668</v>
      </c>
      <c r="AA29" s="208">
        <v>0</v>
      </c>
      <c r="AB29" s="207">
        <f t="shared" si="7"/>
        <v>0</v>
      </c>
      <c r="AC29" s="206">
        <v>0</v>
      </c>
      <c r="AD29" s="205">
        <v>0</v>
      </c>
      <c r="AE29" s="204">
        <f t="shared" si="8"/>
        <v>1</v>
      </c>
      <c r="AF29" s="203">
        <f t="shared" si="19"/>
        <v>1163.9816666666668</v>
      </c>
    </row>
    <row r="30" spans="1:32" ht="15" x14ac:dyDescent="0.2">
      <c r="A30" s="405"/>
      <c r="B30" s="202" t="s">
        <v>13</v>
      </c>
      <c r="C30" s="158">
        <f t="shared" si="0"/>
        <v>1</v>
      </c>
      <c r="D30" s="153">
        <v>0</v>
      </c>
      <c r="E30" s="157">
        <v>0</v>
      </c>
      <c r="F30" s="149">
        <v>0</v>
      </c>
      <c r="G30" s="156">
        <v>0</v>
      </c>
      <c r="H30" s="155">
        <f t="shared" si="13"/>
        <v>0</v>
      </c>
      <c r="I30" s="153">
        <v>0</v>
      </c>
      <c r="J30" s="157">
        <v>0</v>
      </c>
      <c r="K30" s="149">
        <v>0</v>
      </c>
      <c r="L30" s="156">
        <v>0</v>
      </c>
      <c r="M30" s="155">
        <f t="shared" si="14"/>
        <v>0</v>
      </c>
      <c r="N30" s="153">
        <v>0</v>
      </c>
      <c r="O30" s="21">
        <v>0</v>
      </c>
      <c r="P30" s="154">
        <f t="shared" si="15"/>
        <v>0</v>
      </c>
      <c r="Q30" s="153">
        <v>81.944166666666661</v>
      </c>
      <c r="R30" s="21">
        <v>16.950833333333339</v>
      </c>
      <c r="S30" s="154">
        <f t="shared" si="16"/>
        <v>64.993333333333325</v>
      </c>
      <c r="T30" s="153">
        <v>190.90499999999997</v>
      </c>
      <c r="U30" s="21">
        <v>133.4675</v>
      </c>
      <c r="V30" s="152">
        <f t="shared" si="17"/>
        <v>57.437499999999972</v>
      </c>
      <c r="W30" s="153">
        <v>127.21</v>
      </c>
      <c r="X30" s="21">
        <v>89.361666666666665</v>
      </c>
      <c r="Y30" s="152">
        <f t="shared" si="18"/>
        <v>37.848333333333329</v>
      </c>
      <c r="Z30" s="25">
        <v>400.05916666666661</v>
      </c>
      <c r="AA30" s="151">
        <v>0</v>
      </c>
      <c r="AB30" s="150">
        <f t="shared" si="7"/>
        <v>0</v>
      </c>
      <c r="AC30" s="149">
        <v>239.78000000000003</v>
      </c>
      <c r="AD30" s="148">
        <v>0</v>
      </c>
      <c r="AE30" s="147">
        <f t="shared" si="8"/>
        <v>0</v>
      </c>
      <c r="AF30" s="146">
        <f t="shared" si="19"/>
        <v>160.27916666666658</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99.97166666666665</v>
      </c>
      <c r="R31" s="54">
        <v>14.1175</v>
      </c>
      <c r="S31" s="196">
        <f t="shared" si="16"/>
        <v>85.854166666666657</v>
      </c>
      <c r="T31" s="195">
        <v>206.80999999999997</v>
      </c>
      <c r="U31" s="54">
        <v>399.41166666666669</v>
      </c>
      <c r="V31" s="194">
        <f t="shared" si="17"/>
        <v>-192.60166666666672</v>
      </c>
      <c r="W31" s="195">
        <v>13.802500000000004</v>
      </c>
      <c r="X31" s="54">
        <v>0</v>
      </c>
      <c r="Y31" s="194">
        <f t="shared" si="18"/>
        <v>13.802500000000004</v>
      </c>
      <c r="Z31" s="58">
        <v>320.58416666666665</v>
      </c>
      <c r="AA31" s="193">
        <v>0</v>
      </c>
      <c r="AB31" s="192">
        <f t="shared" si="7"/>
        <v>0</v>
      </c>
      <c r="AC31" s="191">
        <v>413.5291666666667</v>
      </c>
      <c r="AD31" s="190">
        <v>0</v>
      </c>
      <c r="AE31" s="189">
        <f t="shared" si="8"/>
        <v>0</v>
      </c>
      <c r="AF31" s="188">
        <f t="shared" si="19"/>
        <v>-92.94500000000005</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6.69</v>
      </c>
      <c r="R32" s="43">
        <v>14.102500000000001</v>
      </c>
      <c r="S32" s="182">
        <f t="shared" si="16"/>
        <v>-7.4125000000000005</v>
      </c>
      <c r="T32" s="181">
        <v>23.08666666666667</v>
      </c>
      <c r="U32" s="43">
        <v>361.35750000000002</v>
      </c>
      <c r="V32" s="180">
        <f t="shared" si="17"/>
        <v>-338.27083333333337</v>
      </c>
      <c r="W32" s="181">
        <v>262.55916666666661</v>
      </c>
      <c r="X32" s="43">
        <v>37.334166666666654</v>
      </c>
      <c r="Y32" s="180">
        <f t="shared" si="18"/>
        <v>225.22499999999997</v>
      </c>
      <c r="Z32" s="47">
        <v>292.33583333333331</v>
      </c>
      <c r="AA32" s="179">
        <v>0</v>
      </c>
      <c r="AB32" s="178">
        <f t="shared" si="7"/>
        <v>0</v>
      </c>
      <c r="AC32" s="177">
        <v>412.79416666666668</v>
      </c>
      <c r="AD32" s="176">
        <v>0</v>
      </c>
      <c r="AE32" s="175">
        <f t="shared" si="8"/>
        <v>0</v>
      </c>
      <c r="AF32" s="174">
        <f t="shared" si="19"/>
        <v>-120.45833333333337</v>
      </c>
    </row>
    <row r="33" spans="1:32" ht="15" x14ac:dyDescent="0.2">
      <c r="A33" s="405"/>
      <c r="B33" s="173" t="s">
        <v>10</v>
      </c>
      <c r="C33" s="172">
        <f t="shared" si="0"/>
        <v>1</v>
      </c>
      <c r="D33" s="167">
        <f>SUM(D21:D32)</f>
        <v>0</v>
      </c>
      <c r="E33" s="171">
        <v>0</v>
      </c>
      <c r="F33" s="163">
        <f>SUM(F21:F32)</f>
        <v>0</v>
      </c>
      <c r="G33" s="170">
        <v>0</v>
      </c>
      <c r="H33" s="169">
        <f>SUM(H21:H32)</f>
        <v>0</v>
      </c>
      <c r="I33" s="167">
        <f>SUM(I21:I32)</f>
        <v>0</v>
      </c>
      <c r="J33" s="171">
        <v>0</v>
      </c>
      <c r="K33" s="163">
        <f>SUM(K21:K32)</f>
        <v>0</v>
      </c>
      <c r="L33" s="170">
        <v>0</v>
      </c>
      <c r="M33" s="169">
        <f t="shared" ref="M33:Z33" si="20">SUM(M21:M32)</f>
        <v>0</v>
      </c>
      <c r="N33" s="167">
        <f t="shared" si="20"/>
        <v>0</v>
      </c>
      <c r="O33" s="32">
        <f t="shared" si="20"/>
        <v>0</v>
      </c>
      <c r="P33" s="168">
        <f t="shared" si="20"/>
        <v>0</v>
      </c>
      <c r="Q33" s="167">
        <f t="shared" si="20"/>
        <v>1187.3291666666667</v>
      </c>
      <c r="R33" s="32">
        <f t="shared" si="20"/>
        <v>67.661666666666662</v>
      </c>
      <c r="S33" s="168">
        <f t="shared" si="20"/>
        <v>1119.6675</v>
      </c>
      <c r="T33" s="167">
        <f t="shared" si="20"/>
        <v>16751.185833333333</v>
      </c>
      <c r="U33" s="32">
        <f t="shared" si="20"/>
        <v>16907.868333333332</v>
      </c>
      <c r="V33" s="166">
        <f t="shared" si="20"/>
        <v>-156.68250000000049</v>
      </c>
      <c r="W33" s="167">
        <f t="shared" si="20"/>
        <v>2273.7941666666666</v>
      </c>
      <c r="X33" s="32">
        <f t="shared" si="20"/>
        <v>728.07833333333326</v>
      </c>
      <c r="Y33" s="166">
        <f t="shared" si="20"/>
        <v>1545.7158333333332</v>
      </c>
      <c r="Z33" s="36">
        <f t="shared" si="20"/>
        <v>20212.30916666667</v>
      </c>
      <c r="AA33" s="165">
        <v>0</v>
      </c>
      <c r="AB33" s="164">
        <f t="shared" si="7"/>
        <v>0</v>
      </c>
      <c r="AC33" s="163">
        <f>SUM(AC21:AC32)</f>
        <v>17703.608333333334</v>
      </c>
      <c r="AD33" s="162">
        <v>0</v>
      </c>
      <c r="AE33" s="161">
        <f t="shared" si="8"/>
        <v>0</v>
      </c>
      <c r="AF33" s="160">
        <f>SUM(AF21:AF32)</f>
        <v>2508.7008333333338</v>
      </c>
    </row>
    <row r="34" spans="1:32" ht="15" x14ac:dyDescent="0.2">
      <c r="A34" s="405"/>
      <c r="B34" s="159" t="s">
        <v>9</v>
      </c>
      <c r="C34" s="158">
        <f t="shared" si="0"/>
        <v>1</v>
      </c>
      <c r="D34" s="153">
        <f>SUM(D24:D29)</f>
        <v>0</v>
      </c>
      <c r="E34" s="157">
        <v>0</v>
      </c>
      <c r="F34" s="149">
        <f>SUM(F24:F29)</f>
        <v>0</v>
      </c>
      <c r="G34" s="156">
        <v>0</v>
      </c>
      <c r="H34" s="155">
        <f>SUM(H24:H29)</f>
        <v>0</v>
      </c>
      <c r="I34" s="153">
        <f>SUM(I24:I29)</f>
        <v>0</v>
      </c>
      <c r="J34" s="157">
        <v>0</v>
      </c>
      <c r="K34" s="149">
        <f>SUM(K24:K29)</f>
        <v>0</v>
      </c>
      <c r="L34" s="156">
        <v>0</v>
      </c>
      <c r="M34" s="155">
        <f t="shared" ref="M34:Z34" si="21">SUM(M24:M29)</f>
        <v>0</v>
      </c>
      <c r="N34" s="153">
        <f t="shared" si="21"/>
        <v>0</v>
      </c>
      <c r="O34" s="21">
        <f t="shared" si="21"/>
        <v>0</v>
      </c>
      <c r="P34" s="154">
        <f t="shared" si="21"/>
        <v>0</v>
      </c>
      <c r="Q34" s="153">
        <f t="shared" si="21"/>
        <v>921.32500000000005</v>
      </c>
      <c r="R34" s="21">
        <f t="shared" si="21"/>
        <v>15.413333333333329</v>
      </c>
      <c r="S34" s="154">
        <f t="shared" si="21"/>
        <v>905.91166666666675</v>
      </c>
      <c r="T34" s="153">
        <f t="shared" si="21"/>
        <v>16051.543333333333</v>
      </c>
      <c r="U34" s="21">
        <f t="shared" si="21"/>
        <v>12179.912500000002</v>
      </c>
      <c r="V34" s="152">
        <f t="shared" si="21"/>
        <v>3871.6308333333322</v>
      </c>
      <c r="W34" s="153">
        <f t="shared" si="21"/>
        <v>1353.1874999999998</v>
      </c>
      <c r="X34" s="21">
        <f t="shared" si="21"/>
        <v>44.787500000000023</v>
      </c>
      <c r="Y34" s="152">
        <f t="shared" si="21"/>
        <v>1308.3999999999999</v>
      </c>
      <c r="Z34" s="25">
        <f t="shared" si="21"/>
        <v>18326.055833333336</v>
      </c>
      <c r="AA34" s="151">
        <v>0</v>
      </c>
      <c r="AB34" s="150">
        <f t="shared" si="7"/>
        <v>0</v>
      </c>
      <c r="AC34" s="149">
        <f>SUM(AC24:AC29)</f>
        <v>12240.113333333333</v>
      </c>
      <c r="AD34" s="148">
        <v>0</v>
      </c>
      <c r="AE34" s="147">
        <f t="shared" si="8"/>
        <v>0</v>
      </c>
      <c r="AF34" s="146">
        <f>SUM(AF24:AF29)</f>
        <v>6085.9425000000001</v>
      </c>
    </row>
    <row r="35" spans="1:32" ht="15.75" thickBot="1" x14ac:dyDescent="0.25">
      <c r="A35" s="406"/>
      <c r="B35" s="261" t="s">
        <v>8</v>
      </c>
      <c r="C35" s="260">
        <f t="shared" si="0"/>
        <v>1</v>
      </c>
      <c r="D35" s="255">
        <f>SUM(D21:D23,D30:D32)</f>
        <v>0</v>
      </c>
      <c r="E35" s="259">
        <v>0</v>
      </c>
      <c r="F35" s="249">
        <f>SUM(F21:F23,F30:F32)</f>
        <v>0</v>
      </c>
      <c r="G35" s="258">
        <v>0</v>
      </c>
      <c r="H35" s="257">
        <f>SUM(H21:H23,H30:H32)</f>
        <v>0</v>
      </c>
      <c r="I35" s="255">
        <f>SUM(I21:I23,I30:I32)</f>
        <v>0</v>
      </c>
      <c r="J35" s="259">
        <v>0</v>
      </c>
      <c r="K35" s="249">
        <f>SUM(K21:K23,K30:K32)</f>
        <v>0</v>
      </c>
      <c r="L35" s="258">
        <v>0</v>
      </c>
      <c r="M35" s="257">
        <f t="shared" ref="M35:Z35" si="22">SUM(M21:M23,M30:M32)</f>
        <v>0</v>
      </c>
      <c r="N35" s="255">
        <f t="shared" si="22"/>
        <v>0</v>
      </c>
      <c r="O35" s="254">
        <f t="shared" si="22"/>
        <v>0</v>
      </c>
      <c r="P35" s="256">
        <f t="shared" si="22"/>
        <v>0</v>
      </c>
      <c r="Q35" s="255">
        <f t="shared" si="22"/>
        <v>266.00416666666661</v>
      </c>
      <c r="R35" s="254">
        <f t="shared" si="22"/>
        <v>52.248333333333342</v>
      </c>
      <c r="S35" s="256">
        <f t="shared" si="22"/>
        <v>213.75583333333333</v>
      </c>
      <c r="T35" s="255">
        <f t="shared" si="22"/>
        <v>699.64249999999993</v>
      </c>
      <c r="U35" s="254">
        <f t="shared" si="22"/>
        <v>4727.9558333333334</v>
      </c>
      <c r="V35" s="253">
        <f t="shared" si="22"/>
        <v>-4028.3133333333335</v>
      </c>
      <c r="W35" s="255">
        <f t="shared" si="22"/>
        <v>920.6066666666668</v>
      </c>
      <c r="X35" s="254">
        <f t="shared" si="22"/>
        <v>683.29083333333324</v>
      </c>
      <c r="Y35" s="253">
        <f t="shared" si="22"/>
        <v>237.31583333333342</v>
      </c>
      <c r="Z35" s="252">
        <f t="shared" si="22"/>
        <v>1886.2533333333333</v>
      </c>
      <c r="AA35" s="251">
        <v>0</v>
      </c>
      <c r="AB35" s="250">
        <f t="shared" si="7"/>
        <v>0</v>
      </c>
      <c r="AC35" s="249">
        <f>SUM(AC21:AC23,AC30:AC32)</f>
        <v>5463.494999999999</v>
      </c>
      <c r="AD35" s="248">
        <v>0</v>
      </c>
      <c r="AE35" s="247">
        <f t="shared" si="8"/>
        <v>0</v>
      </c>
      <c r="AF35" s="246">
        <f>SUM(AF21:AF23,AF30:AF32)</f>
        <v>-3577.2416666666663</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1</v>
      </c>
      <c r="D38" s="225">
        <v>0</v>
      </c>
      <c r="E38" s="229">
        <v>0</v>
      </c>
      <c r="F38" s="221">
        <v>0</v>
      </c>
      <c r="G38" s="228">
        <v>0</v>
      </c>
      <c r="H38" s="227">
        <f t="shared" si="23"/>
        <v>0</v>
      </c>
      <c r="I38" s="225">
        <v>0</v>
      </c>
      <c r="J38" s="229">
        <v>0</v>
      </c>
      <c r="K38" s="221">
        <v>0</v>
      </c>
      <c r="L38" s="228">
        <v>0</v>
      </c>
      <c r="M38" s="227">
        <f t="shared" si="24"/>
        <v>0</v>
      </c>
      <c r="N38" s="225">
        <v>0</v>
      </c>
      <c r="O38" s="77">
        <v>0</v>
      </c>
      <c r="P38" s="226">
        <f t="shared" si="25"/>
        <v>0</v>
      </c>
      <c r="Q38" s="225">
        <v>91.527500000000003</v>
      </c>
      <c r="R38" s="77">
        <v>6.8425000000000002</v>
      </c>
      <c r="S38" s="226">
        <f t="shared" si="26"/>
        <v>84.685000000000002</v>
      </c>
      <c r="T38" s="225">
        <v>327.69</v>
      </c>
      <c r="U38" s="77">
        <v>4227.0450000000001</v>
      </c>
      <c r="V38" s="224">
        <f t="shared" si="27"/>
        <v>-3899.355</v>
      </c>
      <c r="W38" s="225">
        <v>1366.32</v>
      </c>
      <c r="X38" s="77">
        <v>144.83500000000004</v>
      </c>
      <c r="Y38" s="224">
        <f t="shared" si="28"/>
        <v>1221.4849999999999</v>
      </c>
      <c r="Z38" s="81">
        <v>1785.5374999999999</v>
      </c>
      <c r="AA38" s="223">
        <v>0</v>
      </c>
      <c r="AB38" s="222">
        <f t="shared" si="7"/>
        <v>0</v>
      </c>
      <c r="AC38" s="221">
        <v>4378.7224999999999</v>
      </c>
      <c r="AD38" s="220">
        <v>0</v>
      </c>
      <c r="AE38" s="219">
        <f t="shared" si="8"/>
        <v>0</v>
      </c>
      <c r="AF38" s="218">
        <f t="shared" si="29"/>
        <v>-2593.1849999999999</v>
      </c>
    </row>
    <row r="39" spans="1:32" ht="15" x14ac:dyDescent="0.2">
      <c r="A39" s="405"/>
      <c r="B39" s="201" t="s">
        <v>19</v>
      </c>
      <c r="C39" s="200">
        <f t="shared" si="0"/>
        <v>1</v>
      </c>
      <c r="D39" s="195">
        <v>0</v>
      </c>
      <c r="E39" s="199">
        <v>0</v>
      </c>
      <c r="F39" s="191">
        <v>0</v>
      </c>
      <c r="G39" s="198">
        <v>0</v>
      </c>
      <c r="H39" s="197">
        <f t="shared" si="23"/>
        <v>0</v>
      </c>
      <c r="I39" s="195">
        <v>0</v>
      </c>
      <c r="J39" s="199">
        <v>0</v>
      </c>
      <c r="K39" s="191">
        <v>0</v>
      </c>
      <c r="L39" s="198">
        <v>0</v>
      </c>
      <c r="M39" s="197">
        <f t="shared" si="24"/>
        <v>0</v>
      </c>
      <c r="N39" s="195">
        <v>0</v>
      </c>
      <c r="O39" s="54">
        <v>0</v>
      </c>
      <c r="P39" s="196">
        <f t="shared" si="25"/>
        <v>0</v>
      </c>
      <c r="Q39" s="195">
        <v>66.727499999999992</v>
      </c>
      <c r="R39" s="54">
        <v>5.0824999999999996</v>
      </c>
      <c r="S39" s="196">
        <f t="shared" si="26"/>
        <v>61.644999999999996</v>
      </c>
      <c r="T39" s="195">
        <v>331.51</v>
      </c>
      <c r="U39" s="54">
        <v>1022.2225000000001</v>
      </c>
      <c r="V39" s="194">
        <f t="shared" si="27"/>
        <v>-690.71250000000009</v>
      </c>
      <c r="W39" s="195">
        <v>68.085000000000036</v>
      </c>
      <c r="X39" s="54">
        <v>0</v>
      </c>
      <c r="Y39" s="194">
        <f t="shared" si="28"/>
        <v>68.085000000000036</v>
      </c>
      <c r="Z39" s="58">
        <v>466.32249999999999</v>
      </c>
      <c r="AA39" s="193">
        <v>0</v>
      </c>
      <c r="AB39" s="192">
        <f t="shared" si="7"/>
        <v>0</v>
      </c>
      <c r="AC39" s="191">
        <v>1027.3050000000001</v>
      </c>
      <c r="AD39" s="190">
        <v>0</v>
      </c>
      <c r="AE39" s="189">
        <f t="shared" si="8"/>
        <v>0</v>
      </c>
      <c r="AF39" s="188">
        <f t="shared" si="29"/>
        <v>-560.98250000000007</v>
      </c>
    </row>
    <row r="40" spans="1:32" ht="15" x14ac:dyDescent="0.2">
      <c r="A40" s="405"/>
      <c r="B40" s="217" t="s">
        <v>18</v>
      </c>
      <c r="C40" s="215">
        <f t="shared" si="0"/>
        <v>1</v>
      </c>
      <c r="D40" s="210">
        <v>0</v>
      </c>
      <c r="E40" s="214">
        <v>0</v>
      </c>
      <c r="F40" s="206">
        <v>0</v>
      </c>
      <c r="G40" s="213">
        <v>0</v>
      </c>
      <c r="H40" s="212">
        <f t="shared" si="23"/>
        <v>0</v>
      </c>
      <c r="I40" s="210">
        <v>0</v>
      </c>
      <c r="J40" s="214">
        <v>0</v>
      </c>
      <c r="K40" s="206">
        <v>0</v>
      </c>
      <c r="L40" s="213">
        <v>0</v>
      </c>
      <c r="M40" s="212">
        <f t="shared" si="24"/>
        <v>0</v>
      </c>
      <c r="N40" s="210">
        <v>0</v>
      </c>
      <c r="O40" s="66">
        <v>0</v>
      </c>
      <c r="P40" s="211">
        <f t="shared" si="25"/>
        <v>0</v>
      </c>
      <c r="Q40" s="210">
        <v>141.85249999999999</v>
      </c>
      <c r="R40" s="66">
        <v>1.9724999999999999</v>
      </c>
      <c r="S40" s="211">
        <f t="shared" si="26"/>
        <v>139.88</v>
      </c>
      <c r="T40" s="210">
        <v>2791.7275</v>
      </c>
      <c r="U40" s="66">
        <v>2658.375</v>
      </c>
      <c r="V40" s="209">
        <f t="shared" si="27"/>
        <v>133.35249999999996</v>
      </c>
      <c r="W40" s="210">
        <v>0</v>
      </c>
      <c r="X40" s="66">
        <v>0</v>
      </c>
      <c r="Y40" s="209">
        <f t="shared" si="28"/>
        <v>0</v>
      </c>
      <c r="Z40" s="70">
        <v>2933.58</v>
      </c>
      <c r="AA40" s="208">
        <v>0</v>
      </c>
      <c r="AB40" s="207">
        <f t="shared" si="7"/>
        <v>0</v>
      </c>
      <c r="AC40" s="206">
        <v>2660.3474999999999</v>
      </c>
      <c r="AD40" s="205">
        <v>0</v>
      </c>
      <c r="AE40" s="204">
        <f t="shared" si="8"/>
        <v>0</v>
      </c>
      <c r="AF40" s="203">
        <f t="shared" si="29"/>
        <v>273.23250000000007</v>
      </c>
    </row>
    <row r="41" spans="1:32" ht="15" x14ac:dyDescent="0.2">
      <c r="A41" s="405"/>
      <c r="B41" s="217" t="s">
        <v>17</v>
      </c>
      <c r="C41" s="215">
        <f t="shared" si="0"/>
        <v>1</v>
      </c>
      <c r="D41" s="210">
        <v>0</v>
      </c>
      <c r="E41" s="214">
        <v>0</v>
      </c>
      <c r="F41" s="206">
        <v>0</v>
      </c>
      <c r="G41" s="213">
        <v>0</v>
      </c>
      <c r="H41" s="212">
        <f t="shared" si="23"/>
        <v>0</v>
      </c>
      <c r="I41" s="210">
        <v>0</v>
      </c>
      <c r="J41" s="214">
        <v>0</v>
      </c>
      <c r="K41" s="206">
        <v>0</v>
      </c>
      <c r="L41" s="213">
        <v>0</v>
      </c>
      <c r="M41" s="212">
        <f t="shared" si="24"/>
        <v>0</v>
      </c>
      <c r="N41" s="210">
        <v>0</v>
      </c>
      <c r="O41" s="66">
        <v>0</v>
      </c>
      <c r="P41" s="211">
        <f t="shared" si="25"/>
        <v>0</v>
      </c>
      <c r="Q41" s="210">
        <v>135.82249999999999</v>
      </c>
      <c r="R41" s="66">
        <v>1.2725000000000004</v>
      </c>
      <c r="S41" s="211">
        <f t="shared" si="26"/>
        <v>134.54999999999998</v>
      </c>
      <c r="T41" s="210">
        <v>7045.9624999999996</v>
      </c>
      <c r="U41" s="66">
        <v>6034.7849999999999</v>
      </c>
      <c r="V41" s="209">
        <f t="shared" si="27"/>
        <v>1011.1774999999998</v>
      </c>
      <c r="W41" s="210">
        <v>0</v>
      </c>
      <c r="X41" s="66">
        <v>0</v>
      </c>
      <c r="Y41" s="209">
        <f t="shared" si="28"/>
        <v>0</v>
      </c>
      <c r="Z41" s="70">
        <v>7181.7849999999999</v>
      </c>
      <c r="AA41" s="208">
        <v>0</v>
      </c>
      <c r="AB41" s="207">
        <f t="shared" si="7"/>
        <v>0</v>
      </c>
      <c r="AC41" s="206">
        <v>6036.0574999999999</v>
      </c>
      <c r="AD41" s="205">
        <v>0</v>
      </c>
      <c r="AE41" s="204">
        <f t="shared" si="8"/>
        <v>0</v>
      </c>
      <c r="AF41" s="203">
        <f t="shared" si="29"/>
        <v>1145.7275</v>
      </c>
    </row>
    <row r="42" spans="1:32" ht="15" x14ac:dyDescent="0.2">
      <c r="A42" s="405"/>
      <c r="B42" s="217" t="s">
        <v>16</v>
      </c>
      <c r="C42" s="215">
        <f t="shared" si="0"/>
        <v>1</v>
      </c>
      <c r="D42" s="210">
        <v>0</v>
      </c>
      <c r="E42" s="214">
        <v>0</v>
      </c>
      <c r="F42" s="206">
        <v>0</v>
      </c>
      <c r="G42" s="213">
        <v>0</v>
      </c>
      <c r="H42" s="212">
        <f t="shared" si="23"/>
        <v>0</v>
      </c>
      <c r="I42" s="210">
        <v>0</v>
      </c>
      <c r="J42" s="214">
        <v>0</v>
      </c>
      <c r="K42" s="206">
        <v>0</v>
      </c>
      <c r="L42" s="213">
        <v>0</v>
      </c>
      <c r="M42" s="212">
        <f t="shared" si="24"/>
        <v>0</v>
      </c>
      <c r="N42" s="210">
        <v>0</v>
      </c>
      <c r="O42" s="66">
        <v>0</v>
      </c>
      <c r="P42" s="211">
        <f t="shared" si="25"/>
        <v>0</v>
      </c>
      <c r="Q42" s="210">
        <v>103.7475</v>
      </c>
      <c r="R42" s="66">
        <v>4.8075000000000019</v>
      </c>
      <c r="S42" s="211">
        <f t="shared" si="26"/>
        <v>98.94</v>
      </c>
      <c r="T42" s="210">
        <v>2547.1150000000002</v>
      </c>
      <c r="U42" s="66">
        <v>2203.5425</v>
      </c>
      <c r="V42" s="209">
        <f t="shared" si="27"/>
        <v>343.57250000000022</v>
      </c>
      <c r="W42" s="210">
        <v>251.14000000000007</v>
      </c>
      <c r="X42" s="66">
        <v>271.5625</v>
      </c>
      <c r="Y42" s="209">
        <f t="shared" si="28"/>
        <v>-20.422499999999928</v>
      </c>
      <c r="Z42" s="70">
        <v>2902.0025000000001</v>
      </c>
      <c r="AA42" s="208">
        <v>0</v>
      </c>
      <c r="AB42" s="207">
        <f t="shared" si="7"/>
        <v>0</v>
      </c>
      <c r="AC42" s="206">
        <v>2479.9124999999999</v>
      </c>
      <c r="AD42" s="205">
        <v>0</v>
      </c>
      <c r="AE42" s="204">
        <f t="shared" si="8"/>
        <v>0</v>
      </c>
      <c r="AF42" s="203">
        <f t="shared" si="29"/>
        <v>422.09000000000015</v>
      </c>
    </row>
    <row r="43" spans="1:32" ht="15" x14ac:dyDescent="0.2">
      <c r="A43" s="405"/>
      <c r="B43" s="217" t="s">
        <v>15</v>
      </c>
      <c r="C43" s="215">
        <f t="shared" si="0"/>
        <v>1</v>
      </c>
      <c r="D43" s="210">
        <v>0</v>
      </c>
      <c r="E43" s="214">
        <v>0</v>
      </c>
      <c r="F43" s="206">
        <v>0</v>
      </c>
      <c r="G43" s="213">
        <v>0</v>
      </c>
      <c r="H43" s="212">
        <f t="shared" si="23"/>
        <v>0</v>
      </c>
      <c r="I43" s="210">
        <v>0</v>
      </c>
      <c r="J43" s="214">
        <v>0</v>
      </c>
      <c r="K43" s="206">
        <v>0</v>
      </c>
      <c r="L43" s="213">
        <v>0</v>
      </c>
      <c r="M43" s="212">
        <f t="shared" si="24"/>
        <v>0</v>
      </c>
      <c r="N43" s="210">
        <v>0</v>
      </c>
      <c r="O43" s="66">
        <v>0</v>
      </c>
      <c r="P43" s="211">
        <f t="shared" si="25"/>
        <v>0</v>
      </c>
      <c r="Q43" s="210">
        <v>76.025000000000006</v>
      </c>
      <c r="R43" s="66">
        <v>0</v>
      </c>
      <c r="S43" s="211">
        <f t="shared" si="26"/>
        <v>76.025000000000006</v>
      </c>
      <c r="T43" s="210">
        <v>1690.2224999999999</v>
      </c>
      <c r="U43" s="66">
        <v>0</v>
      </c>
      <c r="V43" s="209">
        <f t="shared" si="27"/>
        <v>1690.2224999999999</v>
      </c>
      <c r="W43" s="210">
        <v>485.55749999999995</v>
      </c>
      <c r="X43" s="66">
        <v>0</v>
      </c>
      <c r="Y43" s="209">
        <f t="shared" si="28"/>
        <v>485.55749999999995</v>
      </c>
      <c r="Z43" s="70">
        <v>2251.8049999999998</v>
      </c>
      <c r="AA43" s="208">
        <v>0</v>
      </c>
      <c r="AB43" s="207">
        <f t="shared" si="7"/>
        <v>0</v>
      </c>
      <c r="AC43" s="206">
        <v>0</v>
      </c>
      <c r="AD43" s="205">
        <v>0</v>
      </c>
      <c r="AE43" s="204">
        <f t="shared" si="8"/>
        <v>1</v>
      </c>
      <c r="AF43" s="203">
        <f t="shared" si="29"/>
        <v>2251.8049999999998</v>
      </c>
    </row>
    <row r="44" spans="1:32" ht="15" x14ac:dyDescent="0.2">
      <c r="A44" s="405"/>
      <c r="B44" s="216" t="s">
        <v>14</v>
      </c>
      <c r="C44" s="215">
        <f t="shared" si="0"/>
        <v>1</v>
      </c>
      <c r="D44" s="210">
        <v>0</v>
      </c>
      <c r="E44" s="214">
        <v>0</v>
      </c>
      <c r="F44" s="206">
        <v>0</v>
      </c>
      <c r="G44" s="213">
        <v>0</v>
      </c>
      <c r="H44" s="212">
        <f t="shared" si="23"/>
        <v>0</v>
      </c>
      <c r="I44" s="210">
        <v>0</v>
      </c>
      <c r="J44" s="214">
        <v>0</v>
      </c>
      <c r="K44" s="206">
        <v>0</v>
      </c>
      <c r="L44" s="213">
        <v>0</v>
      </c>
      <c r="M44" s="212">
        <f t="shared" si="24"/>
        <v>0</v>
      </c>
      <c r="N44" s="210">
        <v>0</v>
      </c>
      <c r="O44" s="66">
        <v>0</v>
      </c>
      <c r="P44" s="211">
        <f t="shared" si="25"/>
        <v>0</v>
      </c>
      <c r="Q44" s="210">
        <v>127.905</v>
      </c>
      <c r="R44" s="66">
        <v>0</v>
      </c>
      <c r="S44" s="211">
        <f t="shared" si="26"/>
        <v>127.905</v>
      </c>
      <c r="T44" s="210">
        <v>1661.835</v>
      </c>
      <c r="U44" s="66">
        <v>0</v>
      </c>
      <c r="V44" s="209">
        <f t="shared" si="27"/>
        <v>1661.835</v>
      </c>
      <c r="W44" s="210">
        <v>12.584999999999987</v>
      </c>
      <c r="X44" s="66">
        <v>0</v>
      </c>
      <c r="Y44" s="209">
        <f t="shared" si="28"/>
        <v>12.584999999999987</v>
      </c>
      <c r="Z44" s="70">
        <v>1802.325</v>
      </c>
      <c r="AA44" s="208">
        <v>0</v>
      </c>
      <c r="AB44" s="207">
        <f t="shared" si="7"/>
        <v>0</v>
      </c>
      <c r="AC44" s="206">
        <v>0</v>
      </c>
      <c r="AD44" s="205">
        <v>0</v>
      </c>
      <c r="AE44" s="204">
        <f t="shared" si="8"/>
        <v>1</v>
      </c>
      <c r="AF44" s="203">
        <f t="shared" si="29"/>
        <v>1802.325</v>
      </c>
    </row>
    <row r="45" spans="1:32" ht="15" x14ac:dyDescent="0.2">
      <c r="A45" s="405"/>
      <c r="B45" s="202" t="s">
        <v>13</v>
      </c>
      <c r="C45" s="158">
        <f t="shared" si="0"/>
        <v>1</v>
      </c>
      <c r="D45" s="153">
        <v>0</v>
      </c>
      <c r="E45" s="157">
        <v>0</v>
      </c>
      <c r="F45" s="149">
        <v>0</v>
      </c>
      <c r="G45" s="156">
        <v>0</v>
      </c>
      <c r="H45" s="155">
        <f t="shared" si="23"/>
        <v>0</v>
      </c>
      <c r="I45" s="153">
        <v>0</v>
      </c>
      <c r="J45" s="157">
        <v>0</v>
      </c>
      <c r="K45" s="149">
        <v>0</v>
      </c>
      <c r="L45" s="156">
        <v>0</v>
      </c>
      <c r="M45" s="155">
        <f t="shared" si="24"/>
        <v>0</v>
      </c>
      <c r="N45" s="153">
        <v>0</v>
      </c>
      <c r="O45" s="21">
        <v>0</v>
      </c>
      <c r="P45" s="154">
        <f t="shared" si="25"/>
        <v>0</v>
      </c>
      <c r="Q45" s="153">
        <v>35.71</v>
      </c>
      <c r="R45" s="21">
        <v>27.557500000000005</v>
      </c>
      <c r="S45" s="154">
        <f t="shared" si="26"/>
        <v>8.1524999999999963</v>
      </c>
      <c r="T45" s="153">
        <v>0</v>
      </c>
      <c r="U45" s="21">
        <v>83.717500000000001</v>
      </c>
      <c r="V45" s="152">
        <f t="shared" si="27"/>
        <v>-83.717500000000001</v>
      </c>
      <c r="W45" s="153">
        <v>0</v>
      </c>
      <c r="X45" s="21">
        <v>0</v>
      </c>
      <c r="Y45" s="152">
        <f t="shared" si="28"/>
        <v>0</v>
      </c>
      <c r="Z45" s="25">
        <v>35.71</v>
      </c>
      <c r="AA45" s="151">
        <v>0</v>
      </c>
      <c r="AB45" s="150">
        <f t="shared" si="7"/>
        <v>0</v>
      </c>
      <c r="AC45" s="149">
        <v>111.27500000000001</v>
      </c>
      <c r="AD45" s="148">
        <v>0</v>
      </c>
      <c r="AE45" s="147">
        <f t="shared" si="8"/>
        <v>0</v>
      </c>
      <c r="AF45" s="146">
        <f t="shared" si="29"/>
        <v>-75.564999999999998</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42.307499999999997</v>
      </c>
      <c r="R46" s="54">
        <v>22.887499999999996</v>
      </c>
      <c r="S46" s="196">
        <f t="shared" si="26"/>
        <v>19.420000000000002</v>
      </c>
      <c r="T46" s="195">
        <v>102.11</v>
      </c>
      <c r="U46" s="54">
        <v>688.63499999999999</v>
      </c>
      <c r="V46" s="194">
        <f t="shared" si="27"/>
        <v>-586.52499999999998</v>
      </c>
      <c r="W46" s="195">
        <v>67.232500000000016</v>
      </c>
      <c r="X46" s="54">
        <v>0</v>
      </c>
      <c r="Y46" s="194">
        <f t="shared" si="28"/>
        <v>67.232500000000016</v>
      </c>
      <c r="Z46" s="58">
        <v>211.65</v>
      </c>
      <c r="AA46" s="193">
        <v>0</v>
      </c>
      <c r="AB46" s="192">
        <f t="shared" si="7"/>
        <v>0</v>
      </c>
      <c r="AC46" s="191">
        <v>711.52250000000004</v>
      </c>
      <c r="AD46" s="190">
        <v>0</v>
      </c>
      <c r="AE46" s="189">
        <f t="shared" si="8"/>
        <v>0</v>
      </c>
      <c r="AF46" s="188">
        <f t="shared" si="29"/>
        <v>-499.87250000000006</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16.670000000000002</v>
      </c>
      <c r="R47" s="43">
        <v>18.54</v>
      </c>
      <c r="S47" s="182">
        <f t="shared" si="26"/>
        <v>-1.8699999999999974</v>
      </c>
      <c r="T47" s="181">
        <v>17.645</v>
      </c>
      <c r="U47" s="43">
        <v>588.72500000000002</v>
      </c>
      <c r="V47" s="180">
        <f t="shared" si="27"/>
        <v>-571.08000000000004</v>
      </c>
      <c r="W47" s="181">
        <v>322.16750000000002</v>
      </c>
      <c r="X47" s="43">
        <v>0</v>
      </c>
      <c r="Y47" s="180">
        <f t="shared" si="28"/>
        <v>322.16750000000002</v>
      </c>
      <c r="Z47" s="47">
        <v>356.48250000000002</v>
      </c>
      <c r="AA47" s="179">
        <v>0</v>
      </c>
      <c r="AB47" s="178">
        <f t="shared" si="7"/>
        <v>0</v>
      </c>
      <c r="AC47" s="177">
        <v>607.26499999999999</v>
      </c>
      <c r="AD47" s="176">
        <v>0</v>
      </c>
      <c r="AE47" s="175">
        <f t="shared" si="8"/>
        <v>0</v>
      </c>
      <c r="AF47" s="174">
        <f t="shared" si="29"/>
        <v>-250.78249999999997</v>
      </c>
    </row>
    <row r="48" spans="1:32" ht="15" x14ac:dyDescent="0.2">
      <c r="A48" s="405"/>
      <c r="B48" s="173" t="s">
        <v>10</v>
      </c>
      <c r="C48" s="172">
        <f t="shared" si="0"/>
        <v>1</v>
      </c>
      <c r="D48" s="167">
        <f>SUM(D36:D47)</f>
        <v>0</v>
      </c>
      <c r="E48" s="171">
        <v>0</v>
      </c>
      <c r="F48" s="163">
        <f>SUM(F36:F47)</f>
        <v>0</v>
      </c>
      <c r="G48" s="170">
        <v>0</v>
      </c>
      <c r="H48" s="169">
        <f>SUM(H36:H47)</f>
        <v>0</v>
      </c>
      <c r="I48" s="167">
        <f>SUM(I36:I47)</f>
        <v>0</v>
      </c>
      <c r="J48" s="171">
        <v>0</v>
      </c>
      <c r="K48" s="163">
        <f>SUM(K36:K47)</f>
        <v>0</v>
      </c>
      <c r="L48" s="170">
        <v>0</v>
      </c>
      <c r="M48" s="169">
        <f t="shared" ref="M48:Z48" si="30">SUM(M36:M47)</f>
        <v>0</v>
      </c>
      <c r="N48" s="167">
        <f t="shared" si="30"/>
        <v>0</v>
      </c>
      <c r="O48" s="32">
        <f t="shared" si="30"/>
        <v>0</v>
      </c>
      <c r="P48" s="168">
        <f t="shared" si="30"/>
        <v>0</v>
      </c>
      <c r="Q48" s="167">
        <f t="shared" si="30"/>
        <v>838.29499999999996</v>
      </c>
      <c r="R48" s="32">
        <f t="shared" si="30"/>
        <v>88.962500000000006</v>
      </c>
      <c r="S48" s="168">
        <f t="shared" si="30"/>
        <v>749.33249999999998</v>
      </c>
      <c r="T48" s="167">
        <f t="shared" si="30"/>
        <v>16515.817500000001</v>
      </c>
      <c r="U48" s="32">
        <f t="shared" si="30"/>
        <v>17507.047499999997</v>
      </c>
      <c r="V48" s="166">
        <f t="shared" si="30"/>
        <v>-991.23000000000025</v>
      </c>
      <c r="W48" s="167">
        <f t="shared" si="30"/>
        <v>2573.0875000000001</v>
      </c>
      <c r="X48" s="32">
        <f t="shared" si="30"/>
        <v>416.39750000000004</v>
      </c>
      <c r="Y48" s="166">
        <f t="shared" si="30"/>
        <v>2156.69</v>
      </c>
      <c r="Z48" s="36">
        <f t="shared" si="30"/>
        <v>19927.199999999997</v>
      </c>
      <c r="AA48" s="165">
        <v>0</v>
      </c>
      <c r="AB48" s="164">
        <f t="shared" si="7"/>
        <v>0</v>
      </c>
      <c r="AC48" s="163">
        <f>SUM(AC36:AC47)</f>
        <v>18012.407499999998</v>
      </c>
      <c r="AD48" s="162">
        <v>0</v>
      </c>
      <c r="AE48" s="161">
        <f t="shared" si="8"/>
        <v>0</v>
      </c>
      <c r="AF48" s="160">
        <f>SUM(AF36:AF47)</f>
        <v>1914.7924999999998</v>
      </c>
    </row>
    <row r="49" spans="1:32" ht="15" x14ac:dyDescent="0.2">
      <c r="A49" s="405"/>
      <c r="B49" s="159" t="s">
        <v>9</v>
      </c>
      <c r="C49" s="158">
        <f t="shared" si="0"/>
        <v>1</v>
      </c>
      <c r="D49" s="153">
        <f>SUM(D39:D44)</f>
        <v>0</v>
      </c>
      <c r="E49" s="157">
        <v>0</v>
      </c>
      <c r="F49" s="149">
        <f>SUM(F39:F44)</f>
        <v>0</v>
      </c>
      <c r="G49" s="156">
        <v>0</v>
      </c>
      <c r="H49" s="155">
        <f>SUM(H39:H44)</f>
        <v>0</v>
      </c>
      <c r="I49" s="153">
        <f>SUM(I39:I44)</f>
        <v>0</v>
      </c>
      <c r="J49" s="157">
        <v>0</v>
      </c>
      <c r="K49" s="149">
        <f>SUM(K39:K44)</f>
        <v>0</v>
      </c>
      <c r="L49" s="156">
        <v>0</v>
      </c>
      <c r="M49" s="155">
        <f t="shared" ref="M49:Z49" si="31">SUM(M39:M44)</f>
        <v>0</v>
      </c>
      <c r="N49" s="153">
        <f t="shared" si="31"/>
        <v>0</v>
      </c>
      <c r="O49" s="21">
        <f t="shared" si="31"/>
        <v>0</v>
      </c>
      <c r="P49" s="154">
        <f t="shared" si="31"/>
        <v>0</v>
      </c>
      <c r="Q49" s="153">
        <f t="shared" si="31"/>
        <v>652.07999999999993</v>
      </c>
      <c r="R49" s="21">
        <f t="shared" si="31"/>
        <v>13.135000000000002</v>
      </c>
      <c r="S49" s="154">
        <f t="shared" si="31"/>
        <v>638.94499999999994</v>
      </c>
      <c r="T49" s="153">
        <f t="shared" si="31"/>
        <v>16068.372500000001</v>
      </c>
      <c r="U49" s="21">
        <f t="shared" si="31"/>
        <v>11918.924999999999</v>
      </c>
      <c r="V49" s="152">
        <f t="shared" si="31"/>
        <v>4149.4475000000002</v>
      </c>
      <c r="W49" s="153">
        <f t="shared" si="31"/>
        <v>817.36750000000006</v>
      </c>
      <c r="X49" s="21">
        <f t="shared" si="31"/>
        <v>271.5625</v>
      </c>
      <c r="Y49" s="152">
        <f t="shared" si="31"/>
        <v>545.80500000000006</v>
      </c>
      <c r="Z49" s="25">
        <f t="shared" si="31"/>
        <v>17537.82</v>
      </c>
      <c r="AA49" s="151">
        <v>0</v>
      </c>
      <c r="AB49" s="150">
        <f t="shared" si="7"/>
        <v>0</v>
      </c>
      <c r="AC49" s="149">
        <f>SUM(AC39:AC44)</f>
        <v>12203.622499999999</v>
      </c>
      <c r="AD49" s="148">
        <v>0</v>
      </c>
      <c r="AE49" s="147">
        <f t="shared" si="8"/>
        <v>0</v>
      </c>
      <c r="AF49" s="146">
        <f>SUM(AF39:AF44)</f>
        <v>5334.1975000000002</v>
      </c>
    </row>
    <row r="50" spans="1:32" ht="15.75" thickBot="1" x14ac:dyDescent="0.25">
      <c r="A50" s="422"/>
      <c r="B50" s="145" t="s">
        <v>8</v>
      </c>
      <c r="C50" s="144">
        <f t="shared" si="0"/>
        <v>1</v>
      </c>
      <c r="D50" s="139">
        <f>SUM(D36:D38,D45:D47)</f>
        <v>0</v>
      </c>
      <c r="E50" s="143">
        <v>0</v>
      </c>
      <c r="F50" s="135">
        <f>SUM(F36:F38,F45:F47)</f>
        <v>0</v>
      </c>
      <c r="G50" s="142">
        <v>0</v>
      </c>
      <c r="H50" s="141">
        <f>SUM(H36:H38,H45:H47)</f>
        <v>0</v>
      </c>
      <c r="I50" s="139">
        <f>SUM(I36:I38,I45:I47)</f>
        <v>0</v>
      </c>
      <c r="J50" s="143">
        <v>0</v>
      </c>
      <c r="K50" s="135">
        <f>SUM(K36:K38,K45:K47)</f>
        <v>0</v>
      </c>
      <c r="L50" s="142">
        <v>0</v>
      </c>
      <c r="M50" s="141">
        <f t="shared" ref="M50:Z50" si="32">SUM(M36:M38,M45:M47)</f>
        <v>0</v>
      </c>
      <c r="N50" s="139">
        <f t="shared" si="32"/>
        <v>0</v>
      </c>
      <c r="O50" s="10">
        <f t="shared" si="32"/>
        <v>0</v>
      </c>
      <c r="P50" s="140">
        <f t="shared" si="32"/>
        <v>0</v>
      </c>
      <c r="Q50" s="139">
        <f t="shared" si="32"/>
        <v>186.21500000000003</v>
      </c>
      <c r="R50" s="10">
        <f t="shared" si="32"/>
        <v>75.827500000000001</v>
      </c>
      <c r="S50" s="140">
        <f t="shared" si="32"/>
        <v>110.38750000000002</v>
      </c>
      <c r="T50" s="139">
        <f t="shared" si="32"/>
        <v>447.44499999999999</v>
      </c>
      <c r="U50" s="10">
        <f t="shared" si="32"/>
        <v>5588.1225000000004</v>
      </c>
      <c r="V50" s="138">
        <f t="shared" si="32"/>
        <v>-5140.6774999999998</v>
      </c>
      <c r="W50" s="139">
        <f t="shared" si="32"/>
        <v>1755.72</v>
      </c>
      <c r="X50" s="10">
        <f t="shared" si="32"/>
        <v>144.83500000000004</v>
      </c>
      <c r="Y50" s="138">
        <f t="shared" si="32"/>
        <v>1610.885</v>
      </c>
      <c r="Z50" s="14">
        <f t="shared" si="32"/>
        <v>2389.38</v>
      </c>
      <c r="AA50" s="137">
        <v>0</v>
      </c>
      <c r="AB50" s="136">
        <f t="shared" si="7"/>
        <v>0</v>
      </c>
      <c r="AC50" s="135">
        <f>SUM(AC36:AC38,AC45:AC47)</f>
        <v>5808.7849999999999</v>
      </c>
      <c r="AD50" s="134">
        <v>0</v>
      </c>
      <c r="AE50" s="133">
        <f t="shared" si="8"/>
        <v>0</v>
      </c>
      <c r="AF50" s="132">
        <f>SUM(AF36:AF38,AF45:AF47)</f>
        <v>-3419.4049999999997</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195</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
  <sheetViews>
    <sheetView zoomScale="80" zoomScaleNormal="80" workbookViewId="0">
      <selection activeCell="B7" sqref="B7"/>
    </sheetView>
  </sheetViews>
  <sheetFormatPr defaultRowHeight="12.75" x14ac:dyDescent="0.2"/>
  <cols>
    <col min="1" max="1" width="2.140625" customWidth="1"/>
    <col min="16" max="16" width="2.140625" customWidth="1"/>
  </cols>
  <sheetData>
    <row r="1" spans="2:15" ht="26.25" x14ac:dyDescent="0.4">
      <c r="B1" s="131" t="str">
        <f>Ninepipe!A1</f>
        <v>FIIP DIVERSION: Ninepipe Feeder Canal</v>
      </c>
      <c r="C1" s="129"/>
      <c r="D1" s="129"/>
      <c r="E1" s="129"/>
      <c r="F1" s="129"/>
      <c r="G1" s="129"/>
      <c r="H1" s="129"/>
      <c r="I1" s="129"/>
      <c r="J1" s="129"/>
      <c r="K1" s="129"/>
      <c r="L1" s="129"/>
      <c r="M1" s="129"/>
      <c r="N1" s="129"/>
      <c r="O1" s="129"/>
    </row>
    <row r="2" spans="2:15" ht="23.25" x14ac:dyDescent="0.35">
      <c r="B2" s="130" t="str">
        <f>Ninepipe!A2</f>
        <v>0 Acres</v>
      </c>
      <c r="C2" s="129"/>
      <c r="D2" s="129"/>
      <c r="E2" s="129"/>
      <c r="F2" s="129"/>
      <c r="G2" s="129"/>
      <c r="H2" s="129"/>
      <c r="I2" s="129"/>
      <c r="J2" s="129"/>
      <c r="K2" s="129"/>
      <c r="L2" s="129"/>
      <c r="M2" s="129"/>
      <c r="N2" s="129"/>
      <c r="O2" s="129"/>
    </row>
  </sheetData>
  <pageMargins left="0.7" right="0.3" top="0.3" bottom="0.7" header="0.3" footer="0.3"/>
  <pageSetup scale="56" orientation="portrait" r:id="rId1"/>
  <headerFooter>
    <oddFooter>&amp;L&amp;Z&amp;F
Tab: &amp;A&amp;R&amp;D &amp;T
Page &amp;P of &amp;N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x14ac:dyDescent="0.2"/>
  <cols>
    <col min="1" max="1" width="10.140625" bestFit="1" customWidth="1"/>
    <col min="2" max="2" width="8.42578125" bestFit="1" customWidth="1"/>
    <col min="3" max="3" width="9.140625" bestFit="1" customWidth="1"/>
    <col min="4" max="4" width="6.5703125" bestFit="1" customWidth="1"/>
    <col min="5" max="5" width="6.42578125" bestFit="1" customWidth="1"/>
    <col min="6" max="6" width="6.5703125" bestFit="1" customWidth="1"/>
    <col min="7" max="7" width="6.42578125" bestFit="1" customWidth="1"/>
    <col min="8" max="8" width="12.7109375" bestFit="1" customWidth="1"/>
    <col min="9" max="9" width="6.5703125" bestFit="1" customWidth="1"/>
    <col min="10" max="10" width="6.42578125" bestFit="1" customWidth="1"/>
    <col min="11" max="11" width="6.5703125" bestFit="1" customWidth="1"/>
    <col min="12" max="12" width="6.42578125" bestFit="1" customWidth="1"/>
    <col min="13" max="13" width="12.7109375" bestFit="1" customWidth="1"/>
    <col min="14" max="14" width="8.85546875" bestFit="1" customWidth="1"/>
    <col min="15" max="16" width="12.7109375" bestFit="1" customWidth="1"/>
    <col min="17" max="17" width="8.85546875" bestFit="1" customWidth="1"/>
    <col min="18" max="19" width="12.7109375" bestFit="1" customWidth="1"/>
    <col min="20" max="20" width="8.85546875" bestFit="1" customWidth="1"/>
    <col min="21" max="22" width="12.7109375" bestFit="1" customWidth="1"/>
    <col min="23" max="23" width="8.85546875" bestFit="1" customWidth="1"/>
    <col min="24" max="25" width="12.7109375" bestFit="1" customWidth="1"/>
    <col min="26" max="26" width="6.5703125" bestFit="1" customWidth="1"/>
    <col min="27" max="27" width="6.42578125" bestFit="1" customWidth="1"/>
    <col min="28" max="28" width="9.140625" bestFit="1" customWidth="1"/>
    <col min="29" max="29" width="6.5703125" bestFit="1" customWidth="1"/>
    <col min="30" max="30" width="6.42578125" bestFit="1" customWidth="1"/>
    <col min="31" max="31" width="12.7109375" bestFit="1" customWidth="1"/>
    <col min="32" max="32" width="13.42578125" bestFit="1" customWidth="1"/>
    <col min="33" max="33" width="1.7109375" bestFit="1" customWidth="1"/>
  </cols>
  <sheetData>
    <row r="1" spans="1:33" ht="18.75" x14ac:dyDescent="0.3">
      <c r="A1" s="287" t="s">
        <v>199</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row>
    <row r="2" spans="1:33" ht="16.5" thickBot="1" x14ac:dyDescent="0.3">
      <c r="A2" s="286" t="s">
        <v>286</v>
      </c>
      <c r="B2" s="286"/>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row>
    <row r="3" spans="1:33" s="1" customFormat="1" ht="26.25" customHeight="1" thickTop="1" x14ac:dyDescent="0.2">
      <c r="A3" s="407" t="s">
        <v>72</v>
      </c>
      <c r="B3" s="410" t="s">
        <v>39</v>
      </c>
      <c r="C3" s="413" t="s">
        <v>71</v>
      </c>
      <c r="D3" s="281" t="s">
        <v>70</v>
      </c>
      <c r="E3" s="281"/>
      <c r="F3" s="284"/>
      <c r="G3" s="280"/>
      <c r="H3" s="283"/>
      <c r="I3" s="281" t="s">
        <v>69</v>
      </c>
      <c r="J3" s="281"/>
      <c r="K3" s="280"/>
      <c r="L3" s="280"/>
      <c r="M3" s="283"/>
      <c r="N3" s="281" t="s">
        <v>161</v>
      </c>
      <c r="O3" s="280"/>
      <c r="P3" s="282"/>
      <c r="Q3" s="281" t="s">
        <v>67</v>
      </c>
      <c r="R3" s="280"/>
      <c r="S3" s="282"/>
      <c r="T3" s="281" t="s">
        <v>197</v>
      </c>
      <c r="U3" s="280"/>
      <c r="V3" s="279"/>
      <c r="W3" s="281" t="s">
        <v>196</v>
      </c>
      <c r="X3" s="280"/>
      <c r="Y3" s="279"/>
      <c r="Z3" s="415" t="s">
        <v>63</v>
      </c>
      <c r="AA3" s="397"/>
      <c r="AB3" s="394" t="s">
        <v>62</v>
      </c>
      <c r="AC3" s="396" t="s">
        <v>61</v>
      </c>
      <c r="AD3" s="397"/>
      <c r="AE3" s="417" t="s">
        <v>60</v>
      </c>
      <c r="AF3" s="419" t="s">
        <v>56</v>
      </c>
    </row>
    <row r="4" spans="1:33" ht="89.25" x14ac:dyDescent="0.2">
      <c r="A4" s="408"/>
      <c r="B4" s="411"/>
      <c r="C4" s="414"/>
      <c r="D4" s="421" t="s">
        <v>59</v>
      </c>
      <c r="E4" s="401"/>
      <c r="F4" s="402" t="s">
        <v>58</v>
      </c>
      <c r="G4" s="403"/>
      <c r="H4" s="278" t="s">
        <v>56</v>
      </c>
      <c r="I4" s="400" t="s">
        <v>30</v>
      </c>
      <c r="J4" s="401"/>
      <c r="K4" s="402" t="s">
        <v>57</v>
      </c>
      <c r="L4" s="403"/>
      <c r="M4" s="278" t="s">
        <v>56</v>
      </c>
      <c r="N4" s="276" t="s">
        <v>30</v>
      </c>
      <c r="O4" s="275" t="s">
        <v>57</v>
      </c>
      <c r="P4" s="277" t="s">
        <v>56</v>
      </c>
      <c r="Q4" s="276" t="s">
        <v>30</v>
      </c>
      <c r="R4" s="275" t="s">
        <v>57</v>
      </c>
      <c r="S4" s="277" t="s">
        <v>56</v>
      </c>
      <c r="T4" s="276" t="s">
        <v>30</v>
      </c>
      <c r="U4" s="275" t="s">
        <v>57</v>
      </c>
      <c r="V4" s="274" t="s">
        <v>56</v>
      </c>
      <c r="W4" s="276" t="s">
        <v>30</v>
      </c>
      <c r="X4" s="275" t="s">
        <v>57</v>
      </c>
      <c r="Y4" s="274" t="s">
        <v>56</v>
      </c>
      <c r="Z4" s="416"/>
      <c r="AA4" s="399"/>
      <c r="AB4" s="395"/>
      <c r="AC4" s="398"/>
      <c r="AD4" s="399"/>
      <c r="AE4" s="418"/>
      <c r="AF4" s="420"/>
      <c r="AG4" s="107" t="s">
        <v>55</v>
      </c>
    </row>
    <row r="5" spans="1:33" ht="15.75" thickBot="1" x14ac:dyDescent="0.3">
      <c r="A5" s="409"/>
      <c r="B5" s="412"/>
      <c r="C5" s="273" t="s">
        <v>53</v>
      </c>
      <c r="D5" s="269" t="s">
        <v>24</v>
      </c>
      <c r="E5" s="272" t="s">
        <v>54</v>
      </c>
      <c r="F5" s="265" t="s">
        <v>24</v>
      </c>
      <c r="G5" s="264" t="s">
        <v>54</v>
      </c>
      <c r="H5" s="271" t="s">
        <v>24</v>
      </c>
      <c r="I5" s="269" t="s">
        <v>24</v>
      </c>
      <c r="J5" s="272" t="s">
        <v>54</v>
      </c>
      <c r="K5" s="265" t="s">
        <v>24</v>
      </c>
      <c r="L5" s="264" t="s">
        <v>54</v>
      </c>
      <c r="M5" s="271" t="s">
        <v>24</v>
      </c>
      <c r="N5" s="269" t="s">
        <v>24</v>
      </c>
      <c r="O5" s="264" t="s">
        <v>24</v>
      </c>
      <c r="P5" s="270" t="s">
        <v>24</v>
      </c>
      <c r="Q5" s="269" t="s">
        <v>24</v>
      </c>
      <c r="R5" s="264" t="s">
        <v>24</v>
      </c>
      <c r="S5" s="270" t="s">
        <v>24</v>
      </c>
      <c r="T5" s="269" t="s">
        <v>24</v>
      </c>
      <c r="U5" s="264" t="s">
        <v>24</v>
      </c>
      <c r="V5" s="268" t="s">
        <v>24</v>
      </c>
      <c r="W5" s="269" t="s">
        <v>24</v>
      </c>
      <c r="X5" s="264" t="s">
        <v>24</v>
      </c>
      <c r="Y5" s="268" t="s">
        <v>24</v>
      </c>
      <c r="Z5" s="267" t="s">
        <v>24</v>
      </c>
      <c r="AA5" s="266" t="s">
        <v>54</v>
      </c>
      <c r="AB5" s="266" t="s">
        <v>53</v>
      </c>
      <c r="AC5" s="265" t="s">
        <v>24</v>
      </c>
      <c r="AD5" s="265" t="s">
        <v>54</v>
      </c>
      <c r="AE5" s="264" t="s">
        <v>53</v>
      </c>
      <c r="AF5" s="263" t="s">
        <v>24</v>
      </c>
    </row>
    <row r="6" spans="1:33" ht="15.75" thickTop="1" x14ac:dyDescent="0.2">
      <c r="A6" s="404" t="s">
        <v>52</v>
      </c>
      <c r="B6" s="245" t="s">
        <v>22</v>
      </c>
      <c r="C6" s="244">
        <f t="shared" ref="C6:C50" si="0">IFERROR(D6/I6,1)</f>
        <v>1</v>
      </c>
      <c r="D6" s="239">
        <v>0</v>
      </c>
      <c r="E6" s="243">
        <v>0</v>
      </c>
      <c r="F6" s="235">
        <v>0</v>
      </c>
      <c r="G6" s="242">
        <v>0</v>
      </c>
      <c r="H6" s="241">
        <f t="shared" ref="H6:H17" si="1">D6-F6</f>
        <v>0</v>
      </c>
      <c r="I6" s="239">
        <v>0</v>
      </c>
      <c r="J6" s="243">
        <v>0</v>
      </c>
      <c r="K6" s="235">
        <v>0</v>
      </c>
      <c r="L6" s="242">
        <v>0</v>
      </c>
      <c r="M6" s="241">
        <f t="shared" ref="M6:M17" si="2">I6-K6</f>
        <v>0</v>
      </c>
      <c r="N6" s="239">
        <v>0</v>
      </c>
      <c r="O6" s="88">
        <v>0</v>
      </c>
      <c r="P6" s="240">
        <f t="shared" ref="P6:P17" si="3">N6-O6</f>
        <v>0</v>
      </c>
      <c r="Q6" s="239">
        <v>0</v>
      </c>
      <c r="R6" s="88">
        <v>0</v>
      </c>
      <c r="S6" s="240">
        <f t="shared" ref="S6:S17" si="4">Q6-R6</f>
        <v>0</v>
      </c>
      <c r="T6" s="239">
        <v>0</v>
      </c>
      <c r="U6" s="88">
        <v>0</v>
      </c>
      <c r="V6" s="238">
        <f t="shared" ref="V6:V17" si="5">T6-U6</f>
        <v>0</v>
      </c>
      <c r="W6" s="239">
        <v>0</v>
      </c>
      <c r="X6" s="88">
        <v>0</v>
      </c>
      <c r="Y6" s="238">
        <f t="shared" ref="Y6:Y17" si="6">W6-X6</f>
        <v>0</v>
      </c>
      <c r="Z6" s="92">
        <v>0</v>
      </c>
      <c r="AA6" s="237">
        <v>0</v>
      </c>
      <c r="AB6" s="236">
        <f t="shared" ref="AB6:AB50" si="7">IFERROR(D6/Z6,1)</f>
        <v>1</v>
      </c>
      <c r="AC6" s="235">
        <v>0</v>
      </c>
      <c r="AD6" s="234">
        <v>0</v>
      </c>
      <c r="AE6" s="233">
        <f t="shared" ref="AE6:AE50" si="8">IFERROR(F6/AC6,1)</f>
        <v>1</v>
      </c>
      <c r="AF6" s="232">
        <f t="shared" ref="AF6:AF17" si="9">Z6-AC6</f>
        <v>0</v>
      </c>
    </row>
    <row r="7" spans="1:33" ht="15" x14ac:dyDescent="0.2">
      <c r="A7" s="405"/>
      <c r="B7" s="217" t="s">
        <v>21</v>
      </c>
      <c r="C7" s="215">
        <f t="shared" si="0"/>
        <v>1</v>
      </c>
      <c r="D7" s="210">
        <v>0</v>
      </c>
      <c r="E7" s="214">
        <v>0</v>
      </c>
      <c r="F7" s="206">
        <v>0</v>
      </c>
      <c r="G7" s="213">
        <v>0</v>
      </c>
      <c r="H7" s="212">
        <f t="shared" si="1"/>
        <v>0</v>
      </c>
      <c r="I7" s="210">
        <v>0</v>
      </c>
      <c r="J7" s="214">
        <v>0</v>
      </c>
      <c r="K7" s="206">
        <v>0</v>
      </c>
      <c r="L7" s="213">
        <v>0</v>
      </c>
      <c r="M7" s="212">
        <f t="shared" si="2"/>
        <v>0</v>
      </c>
      <c r="N7" s="210">
        <v>0</v>
      </c>
      <c r="O7" s="66">
        <v>0</v>
      </c>
      <c r="P7" s="211">
        <f t="shared" si="3"/>
        <v>0</v>
      </c>
      <c r="Q7" s="210">
        <v>0</v>
      </c>
      <c r="R7" s="66">
        <v>0</v>
      </c>
      <c r="S7" s="211">
        <f t="shared" si="4"/>
        <v>0</v>
      </c>
      <c r="T7" s="210">
        <v>0</v>
      </c>
      <c r="U7" s="66">
        <v>0</v>
      </c>
      <c r="V7" s="209">
        <f t="shared" si="5"/>
        <v>0</v>
      </c>
      <c r="W7" s="210">
        <v>0</v>
      </c>
      <c r="X7" s="66">
        <v>0</v>
      </c>
      <c r="Y7" s="209">
        <f t="shared" si="6"/>
        <v>0</v>
      </c>
      <c r="Z7" s="70">
        <v>0</v>
      </c>
      <c r="AA7" s="208">
        <v>0</v>
      </c>
      <c r="AB7" s="207">
        <f t="shared" si="7"/>
        <v>1</v>
      </c>
      <c r="AC7" s="206">
        <v>0</v>
      </c>
      <c r="AD7" s="205">
        <v>0</v>
      </c>
      <c r="AE7" s="204">
        <f t="shared" si="8"/>
        <v>1</v>
      </c>
      <c r="AF7" s="203">
        <f t="shared" si="9"/>
        <v>0</v>
      </c>
    </row>
    <row r="8" spans="1:33" ht="15" x14ac:dyDescent="0.2">
      <c r="A8" s="405"/>
      <c r="B8" s="231" t="s">
        <v>20</v>
      </c>
      <c r="C8" s="230">
        <f t="shared" si="0"/>
        <v>1</v>
      </c>
      <c r="D8" s="225">
        <v>0</v>
      </c>
      <c r="E8" s="229">
        <v>0</v>
      </c>
      <c r="F8" s="221">
        <v>0</v>
      </c>
      <c r="G8" s="228">
        <v>0</v>
      </c>
      <c r="H8" s="227">
        <f t="shared" si="1"/>
        <v>0</v>
      </c>
      <c r="I8" s="225">
        <v>0</v>
      </c>
      <c r="J8" s="229">
        <v>0</v>
      </c>
      <c r="K8" s="221">
        <v>0</v>
      </c>
      <c r="L8" s="228">
        <v>0</v>
      </c>
      <c r="M8" s="227">
        <f t="shared" si="2"/>
        <v>0</v>
      </c>
      <c r="N8" s="225">
        <v>0</v>
      </c>
      <c r="O8" s="77">
        <v>0</v>
      </c>
      <c r="P8" s="226">
        <f t="shared" si="3"/>
        <v>0</v>
      </c>
      <c r="Q8" s="225">
        <v>0</v>
      </c>
      <c r="R8" s="77">
        <v>0</v>
      </c>
      <c r="S8" s="226">
        <f t="shared" si="4"/>
        <v>0</v>
      </c>
      <c r="T8" s="225">
        <v>0</v>
      </c>
      <c r="U8" s="77">
        <v>0</v>
      </c>
      <c r="V8" s="224">
        <f t="shared" si="5"/>
        <v>0</v>
      </c>
      <c r="W8" s="225">
        <v>0</v>
      </c>
      <c r="X8" s="77">
        <v>0</v>
      </c>
      <c r="Y8" s="224">
        <f t="shared" si="6"/>
        <v>0</v>
      </c>
      <c r="Z8" s="81">
        <v>0</v>
      </c>
      <c r="AA8" s="223">
        <v>0</v>
      </c>
      <c r="AB8" s="222">
        <f t="shared" si="7"/>
        <v>1</v>
      </c>
      <c r="AC8" s="221">
        <v>0</v>
      </c>
      <c r="AD8" s="220">
        <v>0</v>
      </c>
      <c r="AE8" s="219">
        <f t="shared" si="8"/>
        <v>1</v>
      </c>
      <c r="AF8" s="218">
        <f t="shared" si="9"/>
        <v>0</v>
      </c>
    </row>
    <row r="9" spans="1:33" ht="15" x14ac:dyDescent="0.2">
      <c r="A9" s="405"/>
      <c r="B9" s="201" t="s">
        <v>19</v>
      </c>
      <c r="C9" s="200">
        <f t="shared" si="0"/>
        <v>1</v>
      </c>
      <c r="D9" s="195">
        <v>0</v>
      </c>
      <c r="E9" s="199">
        <v>0</v>
      </c>
      <c r="F9" s="191">
        <v>13.12757775</v>
      </c>
      <c r="G9" s="198">
        <v>4.3236681430788206E-3</v>
      </c>
      <c r="H9" s="197">
        <f t="shared" si="1"/>
        <v>-13.12757775</v>
      </c>
      <c r="I9" s="195">
        <v>0</v>
      </c>
      <c r="J9" s="199">
        <v>0</v>
      </c>
      <c r="K9" s="191">
        <v>25.245341826923081</v>
      </c>
      <c r="L9" s="198">
        <v>8.3147464289977328E-3</v>
      </c>
      <c r="M9" s="197">
        <f t="shared" si="2"/>
        <v>-25.245341826923081</v>
      </c>
      <c r="N9" s="195">
        <v>0</v>
      </c>
      <c r="O9" s="54">
        <v>0</v>
      </c>
      <c r="P9" s="196">
        <f t="shared" si="3"/>
        <v>0</v>
      </c>
      <c r="Q9" s="195">
        <v>0</v>
      </c>
      <c r="R9" s="54">
        <v>0</v>
      </c>
      <c r="S9" s="196">
        <f t="shared" si="4"/>
        <v>0</v>
      </c>
      <c r="T9" s="195">
        <v>0</v>
      </c>
      <c r="U9" s="54">
        <v>38.827500000000008</v>
      </c>
      <c r="V9" s="194">
        <f t="shared" si="5"/>
        <v>-38.827500000000008</v>
      </c>
      <c r="W9" s="195">
        <v>0</v>
      </c>
      <c r="X9" s="54">
        <v>0</v>
      </c>
      <c r="Y9" s="194">
        <f t="shared" si="6"/>
        <v>0</v>
      </c>
      <c r="Z9" s="58">
        <v>0</v>
      </c>
      <c r="AA9" s="193">
        <v>0</v>
      </c>
      <c r="AB9" s="192">
        <f t="shared" si="7"/>
        <v>1</v>
      </c>
      <c r="AC9" s="191">
        <v>38.827500000000008</v>
      </c>
      <c r="AD9" s="190">
        <v>1.278813411144283E-2</v>
      </c>
      <c r="AE9" s="189">
        <f t="shared" si="8"/>
        <v>0.33809999999999996</v>
      </c>
      <c r="AF9" s="188">
        <f t="shared" si="9"/>
        <v>-38.827500000000008</v>
      </c>
    </row>
    <row r="10" spans="1:33" ht="15" x14ac:dyDescent="0.2">
      <c r="A10" s="405"/>
      <c r="B10" s="217" t="s">
        <v>18</v>
      </c>
      <c r="C10" s="215">
        <f t="shared" si="0"/>
        <v>0.54</v>
      </c>
      <c r="D10" s="210">
        <v>14.5473675</v>
      </c>
      <c r="E10" s="214">
        <v>4.7912867546364441E-3</v>
      </c>
      <c r="F10" s="206">
        <v>111.91739624999998</v>
      </c>
      <c r="G10" s="213">
        <v>3.686085049638757E-2</v>
      </c>
      <c r="H10" s="212">
        <f t="shared" si="1"/>
        <v>-97.370028749999989</v>
      </c>
      <c r="I10" s="210">
        <v>26.939569444444444</v>
      </c>
      <c r="J10" s="214">
        <v>8.8727532493267491E-3</v>
      </c>
      <c r="K10" s="206">
        <v>207.25443749999997</v>
      </c>
      <c r="L10" s="213">
        <v>6.8260834252569569E-2</v>
      </c>
      <c r="M10" s="212">
        <f t="shared" si="2"/>
        <v>-180.31486805555551</v>
      </c>
      <c r="N10" s="210">
        <v>0</v>
      </c>
      <c r="O10" s="66">
        <v>0</v>
      </c>
      <c r="P10" s="211">
        <f t="shared" si="3"/>
        <v>0</v>
      </c>
      <c r="Q10" s="210">
        <v>0</v>
      </c>
      <c r="R10" s="66">
        <v>0</v>
      </c>
      <c r="S10" s="211">
        <f t="shared" si="4"/>
        <v>0</v>
      </c>
      <c r="T10" s="210">
        <v>190.20499999999998</v>
      </c>
      <c r="U10" s="66">
        <v>318.03749999999997</v>
      </c>
      <c r="V10" s="209">
        <f t="shared" si="5"/>
        <v>-127.83249999999998</v>
      </c>
      <c r="W10" s="210">
        <v>0</v>
      </c>
      <c r="X10" s="66">
        <v>0</v>
      </c>
      <c r="Y10" s="209">
        <f t="shared" si="6"/>
        <v>0</v>
      </c>
      <c r="Z10" s="70">
        <v>190.20499999999998</v>
      </c>
      <c r="AA10" s="208">
        <v>6.2645471571789513E-2</v>
      </c>
      <c r="AB10" s="207">
        <f t="shared" si="7"/>
        <v>7.6482571436082128E-2</v>
      </c>
      <c r="AC10" s="206">
        <v>318.03749999999997</v>
      </c>
      <c r="AD10" s="205">
        <v>0.10474808325202493</v>
      </c>
      <c r="AE10" s="204">
        <f t="shared" si="8"/>
        <v>0.35189999999999999</v>
      </c>
      <c r="AF10" s="203">
        <f t="shared" si="9"/>
        <v>-127.83249999999998</v>
      </c>
    </row>
    <row r="11" spans="1:33" ht="15" x14ac:dyDescent="0.2">
      <c r="A11" s="405"/>
      <c r="B11" s="217" t="s">
        <v>17</v>
      </c>
      <c r="C11" s="215">
        <f t="shared" si="0"/>
        <v>0.59</v>
      </c>
      <c r="D11" s="210">
        <v>478.16867000000002</v>
      </c>
      <c r="E11" s="214">
        <v>0.15748850883523255</v>
      </c>
      <c r="F11" s="206">
        <v>324.78562199999999</v>
      </c>
      <c r="G11" s="213">
        <v>0.10697062884822293</v>
      </c>
      <c r="H11" s="212">
        <f t="shared" si="1"/>
        <v>153.38304800000003</v>
      </c>
      <c r="I11" s="210">
        <v>810.45537288135597</v>
      </c>
      <c r="J11" s="214">
        <v>0.26692967599191958</v>
      </c>
      <c r="K11" s="206">
        <v>550.48410508474581</v>
      </c>
      <c r="L11" s="213">
        <v>0.18130615059020838</v>
      </c>
      <c r="M11" s="212">
        <f t="shared" si="2"/>
        <v>259.97126779661016</v>
      </c>
      <c r="N11" s="210">
        <v>0</v>
      </c>
      <c r="O11" s="66">
        <v>0</v>
      </c>
      <c r="P11" s="211">
        <f t="shared" si="3"/>
        <v>0</v>
      </c>
      <c r="Q11" s="210">
        <v>0</v>
      </c>
      <c r="R11" s="66">
        <v>0</v>
      </c>
      <c r="S11" s="211">
        <f t="shared" si="4"/>
        <v>0</v>
      </c>
      <c r="T11" s="210">
        <v>1170.8349999999996</v>
      </c>
      <c r="U11" s="66">
        <v>840.54250000000002</v>
      </c>
      <c r="V11" s="209">
        <f t="shared" si="5"/>
        <v>330.29249999999956</v>
      </c>
      <c r="W11" s="210">
        <v>379.90250000000037</v>
      </c>
      <c r="X11" s="66">
        <v>0</v>
      </c>
      <c r="Y11" s="209">
        <f t="shared" si="6"/>
        <v>379.90250000000037</v>
      </c>
      <c r="Z11" s="70">
        <v>1550.7375</v>
      </c>
      <c r="AA11" s="208">
        <v>0.51074725675748778</v>
      </c>
      <c r="AB11" s="207">
        <f t="shared" si="7"/>
        <v>0.3083492015895663</v>
      </c>
      <c r="AC11" s="206">
        <v>840.54250000000002</v>
      </c>
      <c r="AD11" s="205">
        <v>0.27683910157407593</v>
      </c>
      <c r="AE11" s="204">
        <f t="shared" si="8"/>
        <v>0.38639999999999997</v>
      </c>
      <c r="AF11" s="203">
        <f t="shared" si="9"/>
        <v>710.19499999999994</v>
      </c>
    </row>
    <row r="12" spans="1:33" ht="15" x14ac:dyDescent="0.2">
      <c r="A12" s="405"/>
      <c r="B12" s="217" t="s">
        <v>16</v>
      </c>
      <c r="C12" s="215">
        <f t="shared" si="0"/>
        <v>0.58999999999999986</v>
      </c>
      <c r="D12" s="210">
        <v>750.9630239999999</v>
      </c>
      <c r="E12" s="214">
        <v>0.24733541584846397</v>
      </c>
      <c r="F12" s="206">
        <v>637.56965999999989</v>
      </c>
      <c r="G12" s="213">
        <v>0.20998844420750767</v>
      </c>
      <c r="H12" s="212">
        <f t="shared" si="1"/>
        <v>113.39336400000002</v>
      </c>
      <c r="I12" s="210">
        <v>1272.8186847457628</v>
      </c>
      <c r="J12" s="214">
        <v>0.41921256923468475</v>
      </c>
      <c r="K12" s="206">
        <v>1080.6265423728814</v>
      </c>
      <c r="L12" s="213">
        <v>0.35591261730086055</v>
      </c>
      <c r="M12" s="212">
        <f t="shared" si="2"/>
        <v>192.19214237288134</v>
      </c>
      <c r="N12" s="210">
        <v>0</v>
      </c>
      <c r="O12" s="66">
        <v>0</v>
      </c>
      <c r="P12" s="211">
        <f t="shared" si="3"/>
        <v>0</v>
      </c>
      <c r="Q12" s="210">
        <v>0</v>
      </c>
      <c r="R12" s="66">
        <v>0</v>
      </c>
      <c r="S12" s="211">
        <f t="shared" si="4"/>
        <v>0</v>
      </c>
      <c r="T12" s="210">
        <v>795.59249999999997</v>
      </c>
      <c r="U12" s="66">
        <v>1136.9324999999999</v>
      </c>
      <c r="V12" s="209">
        <f t="shared" si="5"/>
        <v>-341.33999999999992</v>
      </c>
      <c r="W12" s="210">
        <v>1093.1474999999998</v>
      </c>
      <c r="X12" s="66">
        <v>513.09249999999997</v>
      </c>
      <c r="Y12" s="209">
        <f t="shared" si="6"/>
        <v>580.05499999999984</v>
      </c>
      <c r="Z12" s="70">
        <v>1888.7399999999998</v>
      </c>
      <c r="AA12" s="208">
        <v>0.62207096541364182</v>
      </c>
      <c r="AB12" s="207">
        <f t="shared" si="7"/>
        <v>0.39760000000000001</v>
      </c>
      <c r="AC12" s="206">
        <v>1650.0249999999999</v>
      </c>
      <c r="AD12" s="205">
        <v>0.5434483545742953</v>
      </c>
      <c r="AE12" s="204">
        <f t="shared" si="8"/>
        <v>0.38639999999999997</v>
      </c>
      <c r="AF12" s="203">
        <f t="shared" si="9"/>
        <v>238.71499999999992</v>
      </c>
    </row>
    <row r="13" spans="1:33" ht="15" x14ac:dyDescent="0.2">
      <c r="A13" s="405"/>
      <c r="B13" s="217" t="s">
        <v>15</v>
      </c>
      <c r="C13" s="215">
        <f t="shared" si="0"/>
        <v>0.64</v>
      </c>
      <c r="D13" s="210">
        <v>542.68404475</v>
      </c>
      <c r="E13" s="214">
        <v>0.17873714096816529</v>
      </c>
      <c r="F13" s="206">
        <v>536.23501800000008</v>
      </c>
      <c r="G13" s="213">
        <v>0.1766131047694536</v>
      </c>
      <c r="H13" s="212">
        <f t="shared" si="1"/>
        <v>6.4490267499999163</v>
      </c>
      <c r="I13" s="210">
        <v>847.94381992187505</v>
      </c>
      <c r="J13" s="214">
        <v>0.2792767827627583</v>
      </c>
      <c r="K13" s="206">
        <v>837.86721562500009</v>
      </c>
      <c r="L13" s="213">
        <v>0.27595797620227125</v>
      </c>
      <c r="M13" s="212">
        <f t="shared" si="2"/>
        <v>10.076604296874962</v>
      </c>
      <c r="N13" s="210">
        <v>0</v>
      </c>
      <c r="O13" s="66">
        <v>0</v>
      </c>
      <c r="P13" s="211">
        <f t="shared" si="3"/>
        <v>0</v>
      </c>
      <c r="Q13" s="210">
        <v>0</v>
      </c>
      <c r="R13" s="66">
        <v>0</v>
      </c>
      <c r="S13" s="211">
        <f t="shared" si="4"/>
        <v>0</v>
      </c>
      <c r="T13" s="210">
        <v>0</v>
      </c>
      <c r="U13" s="66">
        <v>0</v>
      </c>
      <c r="V13" s="209">
        <f t="shared" si="5"/>
        <v>0</v>
      </c>
      <c r="W13" s="210">
        <v>1314.3575000000001</v>
      </c>
      <c r="X13" s="66">
        <v>1274.0200000000002</v>
      </c>
      <c r="Y13" s="209">
        <f t="shared" si="6"/>
        <v>40.337499999999864</v>
      </c>
      <c r="Z13" s="70">
        <v>1314.3575000000001</v>
      </c>
      <c r="AA13" s="208">
        <v>0.43289369575678005</v>
      </c>
      <c r="AB13" s="207">
        <f t="shared" si="7"/>
        <v>0.41288922134959471</v>
      </c>
      <c r="AC13" s="206">
        <v>1274.0200000000002</v>
      </c>
      <c r="AD13" s="205">
        <v>0.41960823181148399</v>
      </c>
      <c r="AE13" s="204">
        <f t="shared" si="8"/>
        <v>0.4209</v>
      </c>
      <c r="AF13" s="203">
        <f t="shared" si="9"/>
        <v>40.337499999999864</v>
      </c>
    </row>
    <row r="14" spans="1:33" ht="15" x14ac:dyDescent="0.2">
      <c r="A14" s="405"/>
      <c r="B14" s="262" t="s">
        <v>14</v>
      </c>
      <c r="C14" s="186">
        <f t="shared" si="0"/>
        <v>0.6399999999999999</v>
      </c>
      <c r="D14" s="181">
        <v>329.78507775000003</v>
      </c>
      <c r="E14" s="185">
        <v>0.10861723778548421</v>
      </c>
      <c r="F14" s="177">
        <v>289.14251625000003</v>
      </c>
      <c r="G14" s="184">
        <v>9.5231299340030579E-2</v>
      </c>
      <c r="H14" s="183">
        <f t="shared" si="1"/>
        <v>40.642561499999999</v>
      </c>
      <c r="I14" s="181">
        <v>515.28918398437509</v>
      </c>
      <c r="J14" s="185">
        <v>0.16971443403981909</v>
      </c>
      <c r="K14" s="177">
        <v>451.78518164062501</v>
      </c>
      <c r="L14" s="184">
        <v>0.14879890521879777</v>
      </c>
      <c r="M14" s="183">
        <f t="shared" si="2"/>
        <v>63.504002343750074</v>
      </c>
      <c r="N14" s="181">
        <v>0</v>
      </c>
      <c r="O14" s="43">
        <v>0</v>
      </c>
      <c r="P14" s="182">
        <f t="shared" si="3"/>
        <v>0</v>
      </c>
      <c r="Q14" s="181">
        <v>35.655000000000001</v>
      </c>
      <c r="R14" s="43">
        <v>0</v>
      </c>
      <c r="S14" s="182">
        <f t="shared" si="4"/>
        <v>35.655000000000001</v>
      </c>
      <c r="T14" s="181">
        <v>61.980000000000032</v>
      </c>
      <c r="U14" s="43">
        <v>0</v>
      </c>
      <c r="V14" s="180">
        <f t="shared" si="5"/>
        <v>61.980000000000032</v>
      </c>
      <c r="W14" s="181">
        <v>728.97750000000008</v>
      </c>
      <c r="X14" s="43">
        <v>686.96249999999998</v>
      </c>
      <c r="Y14" s="180">
        <f t="shared" si="6"/>
        <v>42.0150000000001</v>
      </c>
      <c r="Z14" s="47">
        <v>826.61250000000007</v>
      </c>
      <c r="AA14" s="179">
        <v>0.27225114938953165</v>
      </c>
      <c r="AB14" s="178">
        <f t="shared" si="7"/>
        <v>0.39895970330717234</v>
      </c>
      <c r="AC14" s="177">
        <v>686.96249999999998</v>
      </c>
      <c r="AD14" s="176">
        <v>0.22625635386084716</v>
      </c>
      <c r="AE14" s="175">
        <f t="shared" si="8"/>
        <v>0.42090000000000005</v>
      </c>
      <c r="AF14" s="174">
        <f t="shared" si="9"/>
        <v>139.65000000000009</v>
      </c>
    </row>
    <row r="15" spans="1:33" ht="15" x14ac:dyDescent="0.2">
      <c r="A15" s="405"/>
      <c r="B15" s="202" t="s">
        <v>13</v>
      </c>
      <c r="C15" s="158">
        <f t="shared" si="0"/>
        <v>0.59</v>
      </c>
      <c r="D15" s="153">
        <v>20.239827999999999</v>
      </c>
      <c r="E15" s="157">
        <v>6.6661421602581929E-3</v>
      </c>
      <c r="F15" s="149">
        <v>0</v>
      </c>
      <c r="G15" s="156">
        <v>0</v>
      </c>
      <c r="H15" s="155">
        <f t="shared" si="1"/>
        <v>20.239827999999999</v>
      </c>
      <c r="I15" s="153">
        <v>34.304793220338986</v>
      </c>
      <c r="J15" s="157">
        <v>1.1298546034335921E-2</v>
      </c>
      <c r="K15" s="149">
        <v>0</v>
      </c>
      <c r="L15" s="156">
        <v>0</v>
      </c>
      <c r="M15" s="155">
        <f t="shared" si="2"/>
        <v>34.304793220338986</v>
      </c>
      <c r="N15" s="153">
        <v>0</v>
      </c>
      <c r="O15" s="21">
        <v>0</v>
      </c>
      <c r="P15" s="154">
        <f t="shared" si="3"/>
        <v>0</v>
      </c>
      <c r="Q15" s="153">
        <v>0</v>
      </c>
      <c r="R15" s="21">
        <v>0</v>
      </c>
      <c r="S15" s="154">
        <f t="shared" si="4"/>
        <v>0</v>
      </c>
      <c r="T15" s="153">
        <v>185.08</v>
      </c>
      <c r="U15" s="21">
        <v>0</v>
      </c>
      <c r="V15" s="152">
        <f t="shared" si="5"/>
        <v>185.08</v>
      </c>
      <c r="W15" s="153">
        <v>143.44499999999999</v>
      </c>
      <c r="X15" s="21">
        <v>0</v>
      </c>
      <c r="Y15" s="152">
        <f t="shared" si="6"/>
        <v>143.44499999999999</v>
      </c>
      <c r="Z15" s="25">
        <v>328.52499999999998</v>
      </c>
      <c r="AA15" s="151">
        <v>0.10820222154055967</v>
      </c>
      <c r="AB15" s="150">
        <f t="shared" si="7"/>
        <v>6.1608182025721027E-2</v>
      </c>
      <c r="AC15" s="149">
        <v>0</v>
      </c>
      <c r="AD15" s="148">
        <v>0</v>
      </c>
      <c r="AE15" s="147">
        <f t="shared" si="8"/>
        <v>1</v>
      </c>
      <c r="AF15" s="146">
        <f t="shared" si="9"/>
        <v>328.52499999999998</v>
      </c>
    </row>
    <row r="16" spans="1:33" ht="15" x14ac:dyDescent="0.2">
      <c r="A16" s="405"/>
      <c r="B16" s="201" t="s">
        <v>12</v>
      </c>
      <c r="C16" s="200">
        <f t="shared" si="0"/>
        <v>1</v>
      </c>
      <c r="D16" s="195">
        <v>0</v>
      </c>
      <c r="E16" s="199">
        <v>0</v>
      </c>
      <c r="F16" s="191">
        <v>0</v>
      </c>
      <c r="G16" s="198">
        <v>0</v>
      </c>
      <c r="H16" s="197">
        <f t="shared" si="1"/>
        <v>0</v>
      </c>
      <c r="I16" s="195">
        <v>0</v>
      </c>
      <c r="J16" s="199">
        <v>0</v>
      </c>
      <c r="K16" s="191">
        <v>0</v>
      </c>
      <c r="L16" s="198">
        <v>0</v>
      </c>
      <c r="M16" s="197">
        <f t="shared" si="2"/>
        <v>0</v>
      </c>
      <c r="N16" s="195">
        <v>0</v>
      </c>
      <c r="O16" s="54">
        <v>0</v>
      </c>
      <c r="P16" s="196">
        <f t="shared" si="3"/>
        <v>0</v>
      </c>
      <c r="Q16" s="195">
        <v>0</v>
      </c>
      <c r="R16" s="54">
        <v>0</v>
      </c>
      <c r="S16" s="196">
        <f t="shared" si="4"/>
        <v>0</v>
      </c>
      <c r="T16" s="195">
        <v>0</v>
      </c>
      <c r="U16" s="54">
        <v>0</v>
      </c>
      <c r="V16" s="194">
        <f t="shared" si="5"/>
        <v>0</v>
      </c>
      <c r="W16" s="195">
        <v>0</v>
      </c>
      <c r="X16" s="54">
        <v>0</v>
      </c>
      <c r="Y16" s="194">
        <f t="shared" si="6"/>
        <v>0</v>
      </c>
      <c r="Z16" s="58">
        <v>0</v>
      </c>
      <c r="AA16" s="193">
        <v>0</v>
      </c>
      <c r="AB16" s="192">
        <f t="shared" si="7"/>
        <v>1</v>
      </c>
      <c r="AC16" s="191">
        <v>0</v>
      </c>
      <c r="AD16" s="190">
        <v>0</v>
      </c>
      <c r="AE16" s="189">
        <f t="shared" si="8"/>
        <v>1</v>
      </c>
      <c r="AF16" s="188">
        <f t="shared" si="9"/>
        <v>0</v>
      </c>
    </row>
    <row r="17" spans="1:32" ht="15.75" thickBot="1" x14ac:dyDescent="0.25">
      <c r="A17" s="405"/>
      <c r="B17" s="187" t="s">
        <v>11</v>
      </c>
      <c r="C17" s="186">
        <f t="shared" si="0"/>
        <v>1</v>
      </c>
      <c r="D17" s="181">
        <v>0</v>
      </c>
      <c r="E17" s="185">
        <v>0</v>
      </c>
      <c r="F17" s="177">
        <v>0</v>
      </c>
      <c r="G17" s="184">
        <v>0</v>
      </c>
      <c r="H17" s="183">
        <f t="shared" si="1"/>
        <v>0</v>
      </c>
      <c r="I17" s="181">
        <v>0</v>
      </c>
      <c r="J17" s="185">
        <v>0</v>
      </c>
      <c r="K17" s="177">
        <v>0</v>
      </c>
      <c r="L17" s="184">
        <v>0</v>
      </c>
      <c r="M17" s="183">
        <f t="shared" si="2"/>
        <v>0</v>
      </c>
      <c r="N17" s="181">
        <v>0</v>
      </c>
      <c r="O17" s="43">
        <v>0</v>
      </c>
      <c r="P17" s="182">
        <f t="shared" si="3"/>
        <v>0</v>
      </c>
      <c r="Q17" s="181">
        <v>0</v>
      </c>
      <c r="R17" s="43">
        <v>0</v>
      </c>
      <c r="S17" s="182">
        <f t="shared" si="4"/>
        <v>0</v>
      </c>
      <c r="T17" s="181">
        <v>0</v>
      </c>
      <c r="U17" s="43">
        <v>0</v>
      </c>
      <c r="V17" s="180">
        <f t="shared" si="5"/>
        <v>0</v>
      </c>
      <c r="W17" s="181">
        <v>0</v>
      </c>
      <c r="X17" s="43">
        <v>0</v>
      </c>
      <c r="Y17" s="180">
        <f t="shared" si="6"/>
        <v>0</v>
      </c>
      <c r="Z17" s="47">
        <v>0</v>
      </c>
      <c r="AA17" s="179">
        <v>0</v>
      </c>
      <c r="AB17" s="178">
        <f t="shared" si="7"/>
        <v>1</v>
      </c>
      <c r="AC17" s="177">
        <v>0</v>
      </c>
      <c r="AD17" s="176">
        <v>0</v>
      </c>
      <c r="AE17" s="175">
        <f t="shared" si="8"/>
        <v>1</v>
      </c>
      <c r="AF17" s="174">
        <f t="shared" si="9"/>
        <v>0</v>
      </c>
    </row>
    <row r="18" spans="1:32" ht="15" x14ac:dyDescent="0.2">
      <c r="A18" s="405"/>
      <c r="B18" s="173" t="s">
        <v>10</v>
      </c>
      <c r="C18" s="172">
        <f t="shared" si="0"/>
        <v>0.60904772135852336</v>
      </c>
      <c r="D18" s="167">
        <f>SUM(D6:D17)</f>
        <v>2136.3880119999999</v>
      </c>
      <c r="E18" s="171">
        <v>0.70363573235224064</v>
      </c>
      <c r="F18" s="163">
        <f>SUM(F6:F17)</f>
        <v>1912.77779025</v>
      </c>
      <c r="G18" s="170">
        <v>0.62998799580468123</v>
      </c>
      <c r="H18" s="169">
        <f>SUM(H6:H17)</f>
        <v>223.61022174999997</v>
      </c>
      <c r="I18" s="167">
        <f>SUM(I6:I17)</f>
        <v>3507.7514241981526</v>
      </c>
      <c r="J18" s="171">
        <v>1.1553047613128444</v>
      </c>
      <c r="K18" s="163">
        <f>SUM(K6:K17)</f>
        <v>3153.2628240501754</v>
      </c>
      <c r="L18" s="170">
        <v>1.0385512299937052</v>
      </c>
      <c r="M18" s="169">
        <f t="shared" ref="M18:Z18" si="10">SUM(M6:M17)</f>
        <v>354.48860014797691</v>
      </c>
      <c r="N18" s="167">
        <f t="shared" si="10"/>
        <v>0</v>
      </c>
      <c r="O18" s="32">
        <f t="shared" si="10"/>
        <v>0</v>
      </c>
      <c r="P18" s="168">
        <f t="shared" si="10"/>
        <v>0</v>
      </c>
      <c r="Q18" s="167">
        <f t="shared" si="10"/>
        <v>35.655000000000001</v>
      </c>
      <c r="R18" s="32">
        <f t="shared" si="10"/>
        <v>0</v>
      </c>
      <c r="S18" s="168">
        <f t="shared" si="10"/>
        <v>35.655000000000001</v>
      </c>
      <c r="T18" s="167">
        <f t="shared" si="10"/>
        <v>2403.6924999999997</v>
      </c>
      <c r="U18" s="32">
        <f t="shared" si="10"/>
        <v>2334.34</v>
      </c>
      <c r="V18" s="166">
        <f t="shared" si="10"/>
        <v>69.352499999999694</v>
      </c>
      <c r="W18" s="167">
        <f t="shared" si="10"/>
        <v>3659.8300000000004</v>
      </c>
      <c r="X18" s="32">
        <f t="shared" si="10"/>
        <v>2474.0750000000003</v>
      </c>
      <c r="Y18" s="166">
        <f t="shared" si="10"/>
        <v>1185.7550000000001</v>
      </c>
      <c r="Z18" s="36">
        <f t="shared" si="10"/>
        <v>6099.1774999999998</v>
      </c>
      <c r="AA18" s="165">
        <v>2.0088107604297902</v>
      </c>
      <c r="AB18" s="164">
        <f t="shared" si="7"/>
        <v>0.35027477262302992</v>
      </c>
      <c r="AC18" s="163">
        <f>SUM(AC6:AC17)</f>
        <v>4808.415</v>
      </c>
      <c r="AD18" s="162">
        <v>1.5836882591841701</v>
      </c>
      <c r="AE18" s="161">
        <f t="shared" si="8"/>
        <v>0.39779798337913846</v>
      </c>
      <c r="AF18" s="160">
        <f>SUM(AF6:AF17)</f>
        <v>1290.7624999999998</v>
      </c>
    </row>
    <row r="19" spans="1:32" ht="15" x14ac:dyDescent="0.2">
      <c r="A19" s="405"/>
      <c r="B19" s="159" t="s">
        <v>9</v>
      </c>
      <c r="C19" s="158">
        <f t="shared" si="0"/>
        <v>0.60923584232652528</v>
      </c>
      <c r="D19" s="153">
        <f>SUM(D9:D14)</f>
        <v>2116.1481839999997</v>
      </c>
      <c r="E19" s="157">
        <v>0.69696959019198235</v>
      </c>
      <c r="F19" s="149">
        <f>SUM(F9:F14)</f>
        <v>1912.77779025</v>
      </c>
      <c r="G19" s="156">
        <v>0.62998799580468123</v>
      </c>
      <c r="H19" s="155">
        <f>SUM(H9:H14)</f>
        <v>203.37039374999998</v>
      </c>
      <c r="I19" s="153">
        <f>SUM(I9:I14)</f>
        <v>3473.4466309778136</v>
      </c>
      <c r="J19" s="157">
        <v>1.1440062152785087</v>
      </c>
      <c r="K19" s="149">
        <f>SUM(K9:K14)</f>
        <v>3153.2628240501754</v>
      </c>
      <c r="L19" s="156">
        <v>1.0385512299937052</v>
      </c>
      <c r="M19" s="155">
        <f t="shared" ref="M19:Z19" si="11">SUM(M9:M14)</f>
        <v>320.18380692763793</v>
      </c>
      <c r="N19" s="153">
        <f t="shared" si="11"/>
        <v>0</v>
      </c>
      <c r="O19" s="21">
        <f t="shared" si="11"/>
        <v>0</v>
      </c>
      <c r="P19" s="154">
        <f t="shared" si="11"/>
        <v>0</v>
      </c>
      <c r="Q19" s="153">
        <f t="shared" si="11"/>
        <v>35.655000000000001</v>
      </c>
      <c r="R19" s="21">
        <f t="shared" si="11"/>
        <v>0</v>
      </c>
      <c r="S19" s="154">
        <f t="shared" si="11"/>
        <v>35.655000000000001</v>
      </c>
      <c r="T19" s="153">
        <f t="shared" si="11"/>
        <v>2218.6124999999997</v>
      </c>
      <c r="U19" s="21">
        <f t="shared" si="11"/>
        <v>2334.34</v>
      </c>
      <c r="V19" s="152">
        <f t="shared" si="11"/>
        <v>-115.72750000000032</v>
      </c>
      <c r="W19" s="153">
        <f t="shared" si="11"/>
        <v>3516.3850000000002</v>
      </c>
      <c r="X19" s="21">
        <f t="shared" si="11"/>
        <v>2474.0750000000003</v>
      </c>
      <c r="Y19" s="152">
        <f t="shared" si="11"/>
        <v>1042.3100000000002</v>
      </c>
      <c r="Z19" s="25">
        <f t="shared" si="11"/>
        <v>5770.6525000000001</v>
      </c>
      <c r="AA19" s="151">
        <v>1.9006085388892309</v>
      </c>
      <c r="AB19" s="150">
        <f t="shared" si="7"/>
        <v>0.36670864932518454</v>
      </c>
      <c r="AC19" s="149">
        <f>SUM(AC9:AC14)</f>
        <v>4808.415</v>
      </c>
      <c r="AD19" s="148">
        <v>1.5836882591841701</v>
      </c>
      <c r="AE19" s="147">
        <f t="shared" si="8"/>
        <v>0.39779798337913846</v>
      </c>
      <c r="AF19" s="146">
        <f>SUM(AF9:AF14)</f>
        <v>962.23749999999984</v>
      </c>
    </row>
    <row r="20" spans="1:32" ht="15.75" thickBot="1" x14ac:dyDescent="0.25">
      <c r="A20" s="406"/>
      <c r="B20" s="261" t="s">
        <v>8</v>
      </c>
      <c r="C20" s="260">
        <f t="shared" si="0"/>
        <v>0.59</v>
      </c>
      <c r="D20" s="255">
        <f>SUM(D6:D8,D15:D17)</f>
        <v>20.239827999999999</v>
      </c>
      <c r="E20" s="259">
        <v>6.6661421602581929E-3</v>
      </c>
      <c r="F20" s="249">
        <f>SUM(F6:F8,F15:F17)</f>
        <v>0</v>
      </c>
      <c r="G20" s="258">
        <v>0</v>
      </c>
      <c r="H20" s="257">
        <f>SUM(H6:H8,H15:H17)</f>
        <v>20.239827999999999</v>
      </c>
      <c r="I20" s="255">
        <f>SUM(I6:I8,I15:I17)</f>
        <v>34.304793220338986</v>
      </c>
      <c r="J20" s="259">
        <v>1.1298546034335921E-2</v>
      </c>
      <c r="K20" s="249">
        <f>SUM(K6:K8,K15:K17)</f>
        <v>0</v>
      </c>
      <c r="L20" s="258">
        <v>0</v>
      </c>
      <c r="M20" s="257">
        <f t="shared" ref="M20:Z20" si="12">SUM(M6:M8,M15:M17)</f>
        <v>34.304793220338986</v>
      </c>
      <c r="N20" s="255">
        <f t="shared" si="12"/>
        <v>0</v>
      </c>
      <c r="O20" s="254">
        <f t="shared" si="12"/>
        <v>0</v>
      </c>
      <c r="P20" s="256">
        <f t="shared" si="12"/>
        <v>0</v>
      </c>
      <c r="Q20" s="255">
        <f t="shared" si="12"/>
        <v>0</v>
      </c>
      <c r="R20" s="254">
        <f t="shared" si="12"/>
        <v>0</v>
      </c>
      <c r="S20" s="256">
        <f t="shared" si="12"/>
        <v>0</v>
      </c>
      <c r="T20" s="255">
        <f t="shared" si="12"/>
        <v>185.08</v>
      </c>
      <c r="U20" s="254">
        <f t="shared" si="12"/>
        <v>0</v>
      </c>
      <c r="V20" s="253">
        <f t="shared" si="12"/>
        <v>185.08</v>
      </c>
      <c r="W20" s="255">
        <f t="shared" si="12"/>
        <v>143.44499999999999</v>
      </c>
      <c r="X20" s="254">
        <f t="shared" si="12"/>
        <v>0</v>
      </c>
      <c r="Y20" s="253">
        <f t="shared" si="12"/>
        <v>143.44499999999999</v>
      </c>
      <c r="Z20" s="252">
        <f t="shared" si="12"/>
        <v>328.52499999999998</v>
      </c>
      <c r="AA20" s="251">
        <v>0.10820222154055967</v>
      </c>
      <c r="AB20" s="250">
        <f t="shared" si="7"/>
        <v>6.1608182025721027E-2</v>
      </c>
      <c r="AC20" s="249">
        <f>SUM(AC6:AC8,AC15:AC17)</f>
        <v>0</v>
      </c>
      <c r="AD20" s="248">
        <v>0</v>
      </c>
      <c r="AE20" s="247">
        <f t="shared" si="8"/>
        <v>1</v>
      </c>
      <c r="AF20" s="246">
        <f>SUM(AF6:AF8,AF15:AF17)</f>
        <v>328.52499999999998</v>
      </c>
    </row>
    <row r="21" spans="1:32" ht="15.75" thickTop="1" x14ac:dyDescent="0.2">
      <c r="A21" s="404" t="s">
        <v>51</v>
      </c>
      <c r="B21" s="245" t="s">
        <v>22</v>
      </c>
      <c r="C21" s="244">
        <f t="shared" si="0"/>
        <v>1</v>
      </c>
      <c r="D21" s="239">
        <v>0</v>
      </c>
      <c r="E21" s="243">
        <v>0</v>
      </c>
      <c r="F21" s="235">
        <v>0</v>
      </c>
      <c r="G21" s="242">
        <v>0</v>
      </c>
      <c r="H21" s="241">
        <f t="shared" ref="H21:H32" si="13">D21-F21</f>
        <v>0</v>
      </c>
      <c r="I21" s="239">
        <v>0</v>
      </c>
      <c r="J21" s="243">
        <v>0</v>
      </c>
      <c r="K21" s="235">
        <v>0</v>
      </c>
      <c r="L21" s="242">
        <v>0</v>
      </c>
      <c r="M21" s="241">
        <f t="shared" ref="M21:M32" si="14">I21-K21</f>
        <v>0</v>
      </c>
      <c r="N21" s="239">
        <v>0</v>
      </c>
      <c r="O21" s="88">
        <v>0</v>
      </c>
      <c r="P21" s="240">
        <f t="shared" ref="P21:P32" si="15">N21-O21</f>
        <v>0</v>
      </c>
      <c r="Q21" s="239">
        <v>0</v>
      </c>
      <c r="R21" s="88">
        <v>0</v>
      </c>
      <c r="S21" s="240">
        <f t="shared" ref="S21:S32" si="16">Q21-R21</f>
        <v>0</v>
      </c>
      <c r="T21" s="239">
        <v>0</v>
      </c>
      <c r="U21" s="88">
        <v>0</v>
      </c>
      <c r="V21" s="238">
        <f t="shared" ref="V21:V32" si="17">T21-U21</f>
        <v>0</v>
      </c>
      <c r="W21" s="239">
        <v>0</v>
      </c>
      <c r="X21" s="88">
        <v>0</v>
      </c>
      <c r="Y21" s="238">
        <f t="shared" ref="Y21:Y32" si="18">W21-X21</f>
        <v>0</v>
      </c>
      <c r="Z21" s="92">
        <v>0</v>
      </c>
      <c r="AA21" s="237">
        <v>0</v>
      </c>
      <c r="AB21" s="236">
        <f t="shared" si="7"/>
        <v>1</v>
      </c>
      <c r="AC21" s="235">
        <v>0</v>
      </c>
      <c r="AD21" s="234">
        <v>0</v>
      </c>
      <c r="AE21" s="233">
        <f t="shared" si="8"/>
        <v>1</v>
      </c>
      <c r="AF21" s="232">
        <f t="shared" ref="AF21:AF32" si="19">Z21-AC21</f>
        <v>0</v>
      </c>
    </row>
    <row r="22" spans="1:32" ht="15" x14ac:dyDescent="0.2">
      <c r="A22" s="405"/>
      <c r="B22" s="217" t="s">
        <v>21</v>
      </c>
      <c r="C22" s="215">
        <f t="shared" si="0"/>
        <v>1</v>
      </c>
      <c r="D22" s="210">
        <v>0</v>
      </c>
      <c r="E22" s="214">
        <v>0</v>
      </c>
      <c r="F22" s="206">
        <v>0</v>
      </c>
      <c r="G22" s="213">
        <v>0</v>
      </c>
      <c r="H22" s="212">
        <f t="shared" si="13"/>
        <v>0</v>
      </c>
      <c r="I22" s="210">
        <v>0</v>
      </c>
      <c r="J22" s="214">
        <v>0</v>
      </c>
      <c r="K22" s="206">
        <v>0</v>
      </c>
      <c r="L22" s="213">
        <v>0</v>
      </c>
      <c r="M22" s="212">
        <f t="shared" si="14"/>
        <v>0</v>
      </c>
      <c r="N22" s="210">
        <v>0</v>
      </c>
      <c r="O22" s="66">
        <v>0</v>
      </c>
      <c r="P22" s="211">
        <f t="shared" si="15"/>
        <v>0</v>
      </c>
      <c r="Q22" s="210">
        <v>0</v>
      </c>
      <c r="R22" s="66">
        <v>0</v>
      </c>
      <c r="S22" s="211">
        <f t="shared" si="16"/>
        <v>0</v>
      </c>
      <c r="T22" s="210">
        <v>0</v>
      </c>
      <c r="U22" s="66">
        <v>0</v>
      </c>
      <c r="V22" s="209">
        <f t="shared" si="17"/>
        <v>0</v>
      </c>
      <c r="W22" s="210">
        <v>0</v>
      </c>
      <c r="X22" s="66">
        <v>0</v>
      </c>
      <c r="Y22" s="209">
        <f t="shared" si="18"/>
        <v>0</v>
      </c>
      <c r="Z22" s="70">
        <v>0</v>
      </c>
      <c r="AA22" s="208">
        <v>0</v>
      </c>
      <c r="AB22" s="207">
        <f t="shared" si="7"/>
        <v>1</v>
      </c>
      <c r="AC22" s="206">
        <v>0</v>
      </c>
      <c r="AD22" s="205">
        <v>0</v>
      </c>
      <c r="AE22" s="204">
        <f t="shared" si="8"/>
        <v>1</v>
      </c>
      <c r="AF22" s="203">
        <f t="shared" si="19"/>
        <v>0</v>
      </c>
    </row>
    <row r="23" spans="1:32" ht="15" x14ac:dyDescent="0.2">
      <c r="A23" s="405"/>
      <c r="B23" s="231" t="s">
        <v>20</v>
      </c>
      <c r="C23" s="230">
        <f t="shared" si="0"/>
        <v>1</v>
      </c>
      <c r="D23" s="225">
        <v>0</v>
      </c>
      <c r="E23" s="229">
        <v>0</v>
      </c>
      <c r="F23" s="221">
        <v>0</v>
      </c>
      <c r="G23" s="228">
        <v>0</v>
      </c>
      <c r="H23" s="227">
        <f t="shared" si="13"/>
        <v>0</v>
      </c>
      <c r="I23" s="225">
        <v>0</v>
      </c>
      <c r="J23" s="229">
        <v>0</v>
      </c>
      <c r="K23" s="221">
        <v>0</v>
      </c>
      <c r="L23" s="228">
        <v>0</v>
      </c>
      <c r="M23" s="227">
        <f t="shared" si="14"/>
        <v>0</v>
      </c>
      <c r="N23" s="225">
        <v>0</v>
      </c>
      <c r="O23" s="77">
        <v>0</v>
      </c>
      <c r="P23" s="226">
        <f t="shared" si="15"/>
        <v>0</v>
      </c>
      <c r="Q23" s="225">
        <v>0</v>
      </c>
      <c r="R23" s="77">
        <v>0</v>
      </c>
      <c r="S23" s="226">
        <f t="shared" si="16"/>
        <v>0</v>
      </c>
      <c r="T23" s="225">
        <v>0</v>
      </c>
      <c r="U23" s="77">
        <v>0</v>
      </c>
      <c r="V23" s="224">
        <f t="shared" si="17"/>
        <v>0</v>
      </c>
      <c r="W23" s="225">
        <v>0</v>
      </c>
      <c r="X23" s="77">
        <v>0</v>
      </c>
      <c r="Y23" s="224">
        <f t="shared" si="18"/>
        <v>0</v>
      </c>
      <c r="Z23" s="81">
        <v>0</v>
      </c>
      <c r="AA23" s="223">
        <v>0</v>
      </c>
      <c r="AB23" s="222">
        <f t="shared" si="7"/>
        <v>1</v>
      </c>
      <c r="AC23" s="221">
        <v>0</v>
      </c>
      <c r="AD23" s="220">
        <v>0</v>
      </c>
      <c r="AE23" s="219">
        <f t="shared" si="8"/>
        <v>1</v>
      </c>
      <c r="AF23" s="218">
        <f t="shared" si="19"/>
        <v>0</v>
      </c>
    </row>
    <row r="24" spans="1:32" ht="15" x14ac:dyDescent="0.2">
      <c r="A24" s="405"/>
      <c r="B24" s="201" t="s">
        <v>19</v>
      </c>
      <c r="C24" s="200">
        <f t="shared" si="0"/>
        <v>1</v>
      </c>
      <c r="D24" s="195">
        <v>0</v>
      </c>
      <c r="E24" s="199">
        <v>0</v>
      </c>
      <c r="F24" s="191">
        <v>42.575806</v>
      </c>
      <c r="G24" s="198">
        <v>1.402266736284263E-2</v>
      </c>
      <c r="H24" s="197">
        <f t="shared" si="13"/>
        <v>-42.575806</v>
      </c>
      <c r="I24" s="195">
        <v>0</v>
      </c>
      <c r="J24" s="199">
        <v>0</v>
      </c>
      <c r="K24" s="191">
        <v>81.876549999999995</v>
      </c>
      <c r="L24" s="198">
        <v>2.6966668005466595E-2</v>
      </c>
      <c r="M24" s="197">
        <f t="shared" si="14"/>
        <v>-81.876549999999995</v>
      </c>
      <c r="N24" s="195">
        <v>0</v>
      </c>
      <c r="O24" s="54">
        <v>0</v>
      </c>
      <c r="P24" s="196">
        <f t="shared" si="15"/>
        <v>0</v>
      </c>
      <c r="Q24" s="195">
        <v>0</v>
      </c>
      <c r="R24" s="54">
        <v>0</v>
      </c>
      <c r="S24" s="196">
        <f t="shared" si="16"/>
        <v>0</v>
      </c>
      <c r="T24" s="195">
        <v>0</v>
      </c>
      <c r="U24" s="54">
        <v>96.471666666666678</v>
      </c>
      <c r="V24" s="194">
        <f t="shared" si="17"/>
        <v>-96.471666666666678</v>
      </c>
      <c r="W24" s="195">
        <v>0</v>
      </c>
      <c r="X24" s="54">
        <v>29.454999999999998</v>
      </c>
      <c r="Y24" s="194">
        <f t="shared" si="18"/>
        <v>-29.454999999999998</v>
      </c>
      <c r="Z24" s="58">
        <v>0</v>
      </c>
      <c r="AA24" s="193">
        <v>0</v>
      </c>
      <c r="AB24" s="192">
        <f t="shared" si="7"/>
        <v>1</v>
      </c>
      <c r="AC24" s="191">
        <v>125.92666666666668</v>
      </c>
      <c r="AD24" s="190">
        <v>4.1474910863184354E-2</v>
      </c>
      <c r="AE24" s="189">
        <f t="shared" si="8"/>
        <v>0.33809999999999996</v>
      </c>
      <c r="AF24" s="188">
        <f t="shared" si="19"/>
        <v>-125.92666666666668</v>
      </c>
    </row>
    <row r="25" spans="1:32" ht="15" x14ac:dyDescent="0.2">
      <c r="A25" s="405"/>
      <c r="B25" s="217" t="s">
        <v>18</v>
      </c>
      <c r="C25" s="215">
        <f t="shared" si="0"/>
        <v>0.54</v>
      </c>
      <c r="D25" s="210">
        <v>101.01413175</v>
      </c>
      <c r="E25" s="214">
        <v>3.3269776919080084E-2</v>
      </c>
      <c r="F25" s="206">
        <v>168.01142924999996</v>
      </c>
      <c r="G25" s="213">
        <v>5.5335849320821272E-2</v>
      </c>
      <c r="H25" s="212">
        <f t="shared" si="13"/>
        <v>-66.997297499999959</v>
      </c>
      <c r="I25" s="210">
        <v>187.06320694444443</v>
      </c>
      <c r="J25" s="214">
        <v>6.1610697998296438E-2</v>
      </c>
      <c r="K25" s="206">
        <v>311.13227638888884</v>
      </c>
      <c r="L25" s="213">
        <v>0.10247379503855791</v>
      </c>
      <c r="M25" s="212">
        <f t="shared" si="14"/>
        <v>-124.06906944444441</v>
      </c>
      <c r="N25" s="210">
        <v>0</v>
      </c>
      <c r="O25" s="66">
        <v>0</v>
      </c>
      <c r="P25" s="211">
        <f t="shared" si="15"/>
        <v>0</v>
      </c>
      <c r="Q25" s="210">
        <v>13.540000000000001</v>
      </c>
      <c r="R25" s="66">
        <v>0</v>
      </c>
      <c r="S25" s="211">
        <f t="shared" si="16"/>
        <v>13.540000000000001</v>
      </c>
      <c r="T25" s="210">
        <v>353.30500000000001</v>
      </c>
      <c r="U25" s="66">
        <v>413.95499999999993</v>
      </c>
      <c r="V25" s="209">
        <f t="shared" si="17"/>
        <v>-60.64999999999992</v>
      </c>
      <c r="W25" s="210">
        <v>262.1925</v>
      </c>
      <c r="X25" s="66">
        <v>63.485833333333325</v>
      </c>
      <c r="Y25" s="209">
        <f t="shared" si="18"/>
        <v>198.70666666666668</v>
      </c>
      <c r="Z25" s="70">
        <v>629.03750000000002</v>
      </c>
      <c r="AA25" s="208">
        <v>0.2071783119467919</v>
      </c>
      <c r="AB25" s="207">
        <f t="shared" si="7"/>
        <v>0.16058523021282514</v>
      </c>
      <c r="AC25" s="206">
        <v>477.44083333333327</v>
      </c>
      <c r="AD25" s="205">
        <v>0.15724879034049807</v>
      </c>
      <c r="AE25" s="204">
        <f t="shared" si="8"/>
        <v>0.35189999999999999</v>
      </c>
      <c r="AF25" s="203">
        <f t="shared" si="19"/>
        <v>151.59666666666675</v>
      </c>
    </row>
    <row r="26" spans="1:32" ht="15" x14ac:dyDescent="0.2">
      <c r="A26" s="405"/>
      <c r="B26" s="217" t="s">
        <v>17</v>
      </c>
      <c r="C26" s="215">
        <f t="shared" si="0"/>
        <v>0.59000000000000008</v>
      </c>
      <c r="D26" s="210">
        <v>442.97013599999997</v>
      </c>
      <c r="E26" s="214">
        <v>0.14589560243915636</v>
      </c>
      <c r="F26" s="206">
        <v>304.27035799999993</v>
      </c>
      <c r="G26" s="213">
        <v>0.10021376973126574</v>
      </c>
      <c r="H26" s="212">
        <f t="shared" si="13"/>
        <v>138.69977800000004</v>
      </c>
      <c r="I26" s="210">
        <v>750.79684067796597</v>
      </c>
      <c r="J26" s="214">
        <v>0.24728068210026502</v>
      </c>
      <c r="K26" s="206">
        <v>515.71247118644067</v>
      </c>
      <c r="L26" s="213">
        <v>0.16985384700214534</v>
      </c>
      <c r="M26" s="212">
        <f t="shared" si="14"/>
        <v>235.08436949152531</v>
      </c>
      <c r="N26" s="210">
        <v>0</v>
      </c>
      <c r="O26" s="66">
        <v>0</v>
      </c>
      <c r="P26" s="211">
        <f t="shared" si="15"/>
        <v>0</v>
      </c>
      <c r="Q26" s="210">
        <v>0</v>
      </c>
      <c r="R26" s="66">
        <v>0</v>
      </c>
      <c r="S26" s="211">
        <f t="shared" si="16"/>
        <v>0</v>
      </c>
      <c r="T26" s="210">
        <v>1373.1433333333334</v>
      </c>
      <c r="U26" s="66">
        <v>787.44916666666643</v>
      </c>
      <c r="V26" s="209">
        <f t="shared" si="17"/>
        <v>585.694166666667</v>
      </c>
      <c r="W26" s="210">
        <v>60.058333333333245</v>
      </c>
      <c r="X26" s="66">
        <v>0</v>
      </c>
      <c r="Y26" s="209">
        <f t="shared" si="18"/>
        <v>60.058333333333245</v>
      </c>
      <c r="Z26" s="70">
        <v>1433.2016666666666</v>
      </c>
      <c r="AA26" s="208">
        <v>0.47203593105232788</v>
      </c>
      <c r="AB26" s="207">
        <f t="shared" si="7"/>
        <v>0.30907732407977012</v>
      </c>
      <c r="AC26" s="206">
        <v>787.44916666666643</v>
      </c>
      <c r="AD26" s="205">
        <v>0.25935240613681604</v>
      </c>
      <c r="AE26" s="204">
        <f t="shared" si="8"/>
        <v>0.38640000000000002</v>
      </c>
      <c r="AF26" s="203">
        <f t="shared" si="19"/>
        <v>645.75250000000017</v>
      </c>
    </row>
    <row r="27" spans="1:32" ht="15" x14ac:dyDescent="0.2">
      <c r="A27" s="405"/>
      <c r="B27" s="217" t="s">
        <v>16</v>
      </c>
      <c r="C27" s="215">
        <f t="shared" si="0"/>
        <v>0.59</v>
      </c>
      <c r="D27" s="210">
        <v>1020.8913446666666</v>
      </c>
      <c r="E27" s="214">
        <v>0.33623837286192076</v>
      </c>
      <c r="F27" s="206">
        <v>646.91345600000022</v>
      </c>
      <c r="G27" s="213">
        <v>0.21306589488957495</v>
      </c>
      <c r="H27" s="212">
        <f t="shared" si="13"/>
        <v>373.97788866666633</v>
      </c>
      <c r="I27" s="210">
        <v>1730.3243129943503</v>
      </c>
      <c r="J27" s="214">
        <v>0.56989554722359459</v>
      </c>
      <c r="K27" s="206">
        <v>1096.463484745763</v>
      </c>
      <c r="L27" s="213">
        <v>0.36112863540605922</v>
      </c>
      <c r="M27" s="212">
        <f t="shared" si="14"/>
        <v>633.86082824858727</v>
      </c>
      <c r="N27" s="210">
        <v>0</v>
      </c>
      <c r="O27" s="66">
        <v>0</v>
      </c>
      <c r="P27" s="211">
        <f t="shared" si="15"/>
        <v>0</v>
      </c>
      <c r="Q27" s="210">
        <v>0</v>
      </c>
      <c r="R27" s="66">
        <v>0</v>
      </c>
      <c r="S27" s="211">
        <f t="shared" si="16"/>
        <v>0</v>
      </c>
      <c r="T27" s="210">
        <v>1222.7891666666667</v>
      </c>
      <c r="U27" s="66">
        <v>915.80583333333345</v>
      </c>
      <c r="V27" s="209">
        <f t="shared" si="17"/>
        <v>306.98333333333323</v>
      </c>
      <c r="W27" s="210">
        <v>1344.8449999999996</v>
      </c>
      <c r="X27" s="66">
        <v>758.40083333333303</v>
      </c>
      <c r="Y27" s="209">
        <f t="shared" si="18"/>
        <v>586.44416666666655</v>
      </c>
      <c r="Z27" s="70">
        <v>2567.6341666666663</v>
      </c>
      <c r="AA27" s="208">
        <v>0.84566995186599792</v>
      </c>
      <c r="AB27" s="207">
        <f t="shared" si="7"/>
        <v>0.39760000000000001</v>
      </c>
      <c r="AC27" s="206">
        <v>1674.2066666666665</v>
      </c>
      <c r="AD27" s="205">
        <v>0.5514127714533511</v>
      </c>
      <c r="AE27" s="204">
        <f t="shared" si="8"/>
        <v>0.38640000000000019</v>
      </c>
      <c r="AF27" s="203">
        <f t="shared" si="19"/>
        <v>893.42749999999978</v>
      </c>
    </row>
    <row r="28" spans="1:32" ht="15" x14ac:dyDescent="0.2">
      <c r="A28" s="405"/>
      <c r="B28" s="217" t="s">
        <v>15</v>
      </c>
      <c r="C28" s="215">
        <f t="shared" si="0"/>
        <v>0.64</v>
      </c>
      <c r="D28" s="210">
        <v>739.17574008333338</v>
      </c>
      <c r="E28" s="214">
        <v>0.24345318373306141</v>
      </c>
      <c r="F28" s="206">
        <v>568.14169325</v>
      </c>
      <c r="G28" s="213">
        <v>0.18712181231300529</v>
      </c>
      <c r="H28" s="212">
        <f t="shared" si="13"/>
        <v>171.03404683333338</v>
      </c>
      <c r="I28" s="210">
        <v>1154.9620938802084</v>
      </c>
      <c r="J28" s="214">
        <v>0.38039559958290842</v>
      </c>
      <c r="K28" s="206">
        <v>887.72139570312493</v>
      </c>
      <c r="L28" s="213">
        <v>0.29237783173907073</v>
      </c>
      <c r="M28" s="212">
        <f t="shared" si="14"/>
        <v>267.24069817708346</v>
      </c>
      <c r="N28" s="210">
        <v>0</v>
      </c>
      <c r="O28" s="66">
        <v>0</v>
      </c>
      <c r="P28" s="211">
        <f t="shared" si="15"/>
        <v>0</v>
      </c>
      <c r="Q28" s="210">
        <v>33.555833333333332</v>
      </c>
      <c r="R28" s="66">
        <v>0</v>
      </c>
      <c r="S28" s="211">
        <f t="shared" si="16"/>
        <v>33.555833333333332</v>
      </c>
      <c r="T28" s="210">
        <v>92.869166666666686</v>
      </c>
      <c r="U28" s="66">
        <v>0</v>
      </c>
      <c r="V28" s="209">
        <f t="shared" si="17"/>
        <v>92.869166666666686</v>
      </c>
      <c r="W28" s="210">
        <v>1655.2491666666667</v>
      </c>
      <c r="X28" s="66">
        <v>1349.8258333333331</v>
      </c>
      <c r="Y28" s="209">
        <f t="shared" si="18"/>
        <v>305.42333333333363</v>
      </c>
      <c r="Z28" s="70">
        <v>1781.6741666666667</v>
      </c>
      <c r="AA28" s="208">
        <v>0.5868080142904154</v>
      </c>
      <c r="AB28" s="207">
        <f t="shared" si="7"/>
        <v>0.41487705996560353</v>
      </c>
      <c r="AC28" s="206">
        <v>1349.8258333333331</v>
      </c>
      <c r="AD28" s="205">
        <v>0.44457546284867011</v>
      </c>
      <c r="AE28" s="204">
        <f t="shared" si="8"/>
        <v>0.42090000000000005</v>
      </c>
      <c r="AF28" s="203">
        <f t="shared" si="19"/>
        <v>431.84833333333358</v>
      </c>
    </row>
    <row r="29" spans="1:32" ht="15" x14ac:dyDescent="0.2">
      <c r="A29" s="405"/>
      <c r="B29" s="216" t="s">
        <v>14</v>
      </c>
      <c r="C29" s="215">
        <f t="shared" si="0"/>
        <v>0.64</v>
      </c>
      <c r="D29" s="210">
        <v>217.45156983333334</v>
      </c>
      <c r="E29" s="214">
        <v>7.1619337747352005E-2</v>
      </c>
      <c r="F29" s="206">
        <v>195.96683100000004</v>
      </c>
      <c r="G29" s="213">
        <v>6.4543174714376469E-2</v>
      </c>
      <c r="H29" s="212">
        <f t="shared" si="13"/>
        <v>21.484738833333296</v>
      </c>
      <c r="I29" s="210">
        <v>339.76807786458335</v>
      </c>
      <c r="J29" s="214">
        <v>0.11190521523023751</v>
      </c>
      <c r="K29" s="206">
        <v>306.19817343750003</v>
      </c>
      <c r="L29" s="213">
        <v>0.10084871049121322</v>
      </c>
      <c r="M29" s="212">
        <f t="shared" si="14"/>
        <v>33.569904427083316</v>
      </c>
      <c r="N29" s="210">
        <v>0</v>
      </c>
      <c r="O29" s="66">
        <v>0</v>
      </c>
      <c r="P29" s="211">
        <f t="shared" si="15"/>
        <v>0</v>
      </c>
      <c r="Q29" s="210">
        <v>27.648333333333341</v>
      </c>
      <c r="R29" s="66">
        <v>0</v>
      </c>
      <c r="S29" s="211">
        <f t="shared" si="16"/>
        <v>27.648333333333341</v>
      </c>
      <c r="T29" s="210">
        <v>70.570833333333368</v>
      </c>
      <c r="U29" s="66">
        <v>0</v>
      </c>
      <c r="V29" s="209">
        <f t="shared" si="17"/>
        <v>70.570833333333368</v>
      </c>
      <c r="W29" s="210">
        <v>476.26249999999999</v>
      </c>
      <c r="X29" s="66">
        <v>465.59</v>
      </c>
      <c r="Y29" s="209">
        <f t="shared" si="18"/>
        <v>10.672500000000014</v>
      </c>
      <c r="Z29" s="70">
        <v>574.48166666666668</v>
      </c>
      <c r="AA29" s="208">
        <v>0.18920993095702496</v>
      </c>
      <c r="AB29" s="207">
        <f t="shared" si="7"/>
        <v>0.37851785783706471</v>
      </c>
      <c r="AC29" s="206">
        <v>465.59</v>
      </c>
      <c r="AD29" s="205">
        <v>0.15334562773669863</v>
      </c>
      <c r="AE29" s="204">
        <f t="shared" si="8"/>
        <v>0.42090000000000011</v>
      </c>
      <c r="AF29" s="203">
        <f t="shared" si="19"/>
        <v>108.89166666666671</v>
      </c>
    </row>
    <row r="30" spans="1:32" ht="15" x14ac:dyDescent="0.2">
      <c r="A30" s="405"/>
      <c r="B30" s="202" t="s">
        <v>13</v>
      </c>
      <c r="C30" s="158">
        <f t="shared" si="0"/>
        <v>0.58999999999999986</v>
      </c>
      <c r="D30" s="153">
        <v>33.311590666666667</v>
      </c>
      <c r="E30" s="157">
        <v>1.0971427176571362E-2</v>
      </c>
      <c r="F30" s="149">
        <v>0</v>
      </c>
      <c r="G30" s="156">
        <v>0</v>
      </c>
      <c r="H30" s="155">
        <f t="shared" si="13"/>
        <v>33.311590666666667</v>
      </c>
      <c r="I30" s="153">
        <v>56.460323163841821</v>
      </c>
      <c r="J30" s="157">
        <v>1.8595639282324345E-2</v>
      </c>
      <c r="K30" s="149">
        <v>0</v>
      </c>
      <c r="L30" s="156">
        <v>0</v>
      </c>
      <c r="M30" s="155">
        <f t="shared" si="14"/>
        <v>56.460323163841821</v>
      </c>
      <c r="N30" s="153">
        <v>0</v>
      </c>
      <c r="O30" s="21">
        <v>0</v>
      </c>
      <c r="P30" s="154">
        <f t="shared" si="15"/>
        <v>0</v>
      </c>
      <c r="Q30" s="153">
        <v>57.349166666666662</v>
      </c>
      <c r="R30" s="21">
        <v>0</v>
      </c>
      <c r="S30" s="154">
        <f t="shared" si="16"/>
        <v>57.349166666666662</v>
      </c>
      <c r="T30" s="153">
        <v>141.21</v>
      </c>
      <c r="U30" s="21">
        <v>0</v>
      </c>
      <c r="V30" s="152">
        <f t="shared" si="17"/>
        <v>141.21</v>
      </c>
      <c r="W30" s="153">
        <v>159.89250000000001</v>
      </c>
      <c r="X30" s="21">
        <v>0</v>
      </c>
      <c r="Y30" s="152">
        <f t="shared" si="18"/>
        <v>159.89250000000001</v>
      </c>
      <c r="Z30" s="25">
        <v>358.45166666666671</v>
      </c>
      <c r="AA30" s="151">
        <v>0.11805879810744851</v>
      </c>
      <c r="AB30" s="150">
        <f t="shared" si="7"/>
        <v>9.2931889469059045E-2</v>
      </c>
      <c r="AC30" s="149">
        <v>0</v>
      </c>
      <c r="AD30" s="148">
        <v>0</v>
      </c>
      <c r="AE30" s="147">
        <f t="shared" si="8"/>
        <v>1</v>
      </c>
      <c r="AF30" s="146">
        <f t="shared" si="19"/>
        <v>358.45166666666671</v>
      </c>
    </row>
    <row r="31" spans="1:32" ht="15" x14ac:dyDescent="0.2">
      <c r="A31" s="405"/>
      <c r="B31" s="201" t="s">
        <v>12</v>
      </c>
      <c r="C31" s="200">
        <f t="shared" si="0"/>
        <v>1</v>
      </c>
      <c r="D31" s="195">
        <v>0</v>
      </c>
      <c r="E31" s="199">
        <v>0</v>
      </c>
      <c r="F31" s="191">
        <v>0</v>
      </c>
      <c r="G31" s="198">
        <v>0</v>
      </c>
      <c r="H31" s="197">
        <f t="shared" si="13"/>
        <v>0</v>
      </c>
      <c r="I31" s="195">
        <v>0</v>
      </c>
      <c r="J31" s="199">
        <v>0</v>
      </c>
      <c r="K31" s="191">
        <v>0</v>
      </c>
      <c r="L31" s="198">
        <v>0</v>
      </c>
      <c r="M31" s="197">
        <f t="shared" si="14"/>
        <v>0</v>
      </c>
      <c r="N31" s="195">
        <v>0</v>
      </c>
      <c r="O31" s="54">
        <v>0</v>
      </c>
      <c r="P31" s="196">
        <f t="shared" si="15"/>
        <v>0</v>
      </c>
      <c r="Q31" s="195">
        <v>0</v>
      </c>
      <c r="R31" s="54">
        <v>0</v>
      </c>
      <c r="S31" s="196">
        <f t="shared" si="16"/>
        <v>0</v>
      </c>
      <c r="T31" s="195">
        <v>0</v>
      </c>
      <c r="U31" s="54">
        <v>0</v>
      </c>
      <c r="V31" s="194">
        <f t="shared" si="17"/>
        <v>0</v>
      </c>
      <c r="W31" s="195">
        <v>0</v>
      </c>
      <c r="X31" s="54">
        <v>0</v>
      </c>
      <c r="Y31" s="194">
        <f t="shared" si="18"/>
        <v>0</v>
      </c>
      <c r="Z31" s="58">
        <v>0</v>
      </c>
      <c r="AA31" s="193">
        <v>0</v>
      </c>
      <c r="AB31" s="192">
        <f t="shared" si="7"/>
        <v>1</v>
      </c>
      <c r="AC31" s="191">
        <v>0</v>
      </c>
      <c r="AD31" s="190">
        <v>0</v>
      </c>
      <c r="AE31" s="189">
        <f t="shared" si="8"/>
        <v>1</v>
      </c>
      <c r="AF31" s="188">
        <f t="shared" si="19"/>
        <v>0</v>
      </c>
    </row>
    <row r="32" spans="1:32" ht="15.75" thickBot="1" x14ac:dyDescent="0.25">
      <c r="A32" s="405"/>
      <c r="B32" s="187" t="s">
        <v>11</v>
      </c>
      <c r="C32" s="186">
        <f t="shared" si="0"/>
        <v>1</v>
      </c>
      <c r="D32" s="181">
        <v>0</v>
      </c>
      <c r="E32" s="185">
        <v>0</v>
      </c>
      <c r="F32" s="177">
        <v>0</v>
      </c>
      <c r="G32" s="184">
        <v>0</v>
      </c>
      <c r="H32" s="183">
        <f t="shared" si="13"/>
        <v>0</v>
      </c>
      <c r="I32" s="181">
        <v>0</v>
      </c>
      <c r="J32" s="185">
        <v>0</v>
      </c>
      <c r="K32" s="177">
        <v>0</v>
      </c>
      <c r="L32" s="184">
        <v>0</v>
      </c>
      <c r="M32" s="183">
        <f t="shared" si="14"/>
        <v>0</v>
      </c>
      <c r="N32" s="181">
        <v>0</v>
      </c>
      <c r="O32" s="43">
        <v>0</v>
      </c>
      <c r="P32" s="182">
        <f t="shared" si="15"/>
        <v>0</v>
      </c>
      <c r="Q32" s="181">
        <v>0</v>
      </c>
      <c r="R32" s="43">
        <v>0</v>
      </c>
      <c r="S32" s="182">
        <f t="shared" si="16"/>
        <v>0</v>
      </c>
      <c r="T32" s="181">
        <v>0</v>
      </c>
      <c r="U32" s="43">
        <v>0</v>
      </c>
      <c r="V32" s="180">
        <f t="shared" si="17"/>
        <v>0</v>
      </c>
      <c r="W32" s="181">
        <v>0</v>
      </c>
      <c r="X32" s="43">
        <v>0</v>
      </c>
      <c r="Y32" s="180">
        <f t="shared" si="18"/>
        <v>0</v>
      </c>
      <c r="Z32" s="47">
        <v>0</v>
      </c>
      <c r="AA32" s="179">
        <v>0</v>
      </c>
      <c r="AB32" s="178">
        <f t="shared" si="7"/>
        <v>1</v>
      </c>
      <c r="AC32" s="177">
        <v>0</v>
      </c>
      <c r="AD32" s="176">
        <v>0</v>
      </c>
      <c r="AE32" s="175">
        <f t="shared" si="8"/>
        <v>1</v>
      </c>
      <c r="AF32" s="174">
        <f t="shared" si="19"/>
        <v>0</v>
      </c>
    </row>
    <row r="33" spans="1:32" ht="15" x14ac:dyDescent="0.2">
      <c r="A33" s="405"/>
      <c r="B33" s="173" t="s">
        <v>10</v>
      </c>
      <c r="C33" s="172">
        <f t="shared" si="0"/>
        <v>0.60549597996831117</v>
      </c>
      <c r="D33" s="167">
        <f>SUM(D21:D32)</f>
        <v>2554.8145130000003</v>
      </c>
      <c r="E33" s="171">
        <v>0.84144770087714216</v>
      </c>
      <c r="F33" s="163">
        <f>SUM(F21:F32)</f>
        <v>1925.8795735000001</v>
      </c>
      <c r="G33" s="170">
        <v>0.63430316833188627</v>
      </c>
      <c r="H33" s="169">
        <f>SUM(H21:H32)</f>
        <v>628.9349394999997</v>
      </c>
      <c r="I33" s="167">
        <f>SUM(I21:I32)</f>
        <v>4219.3748555253951</v>
      </c>
      <c r="J33" s="171">
        <v>1.3896833814176266</v>
      </c>
      <c r="K33" s="163">
        <f>SUM(K21:K32)</f>
        <v>3199.1043514617172</v>
      </c>
      <c r="L33" s="170">
        <v>1.0536494876825129</v>
      </c>
      <c r="M33" s="169">
        <f t="shared" ref="M33:Z33" si="20">SUM(M21:M32)</f>
        <v>1020.2705040636769</v>
      </c>
      <c r="N33" s="167">
        <f t="shared" si="20"/>
        <v>0</v>
      </c>
      <c r="O33" s="32">
        <f t="shared" si="20"/>
        <v>0</v>
      </c>
      <c r="P33" s="168">
        <f t="shared" si="20"/>
        <v>0</v>
      </c>
      <c r="Q33" s="167">
        <f t="shared" si="20"/>
        <v>132.09333333333333</v>
      </c>
      <c r="R33" s="32">
        <f t="shared" si="20"/>
        <v>0</v>
      </c>
      <c r="S33" s="168">
        <f t="shared" si="20"/>
        <v>132.09333333333333</v>
      </c>
      <c r="T33" s="167">
        <f t="shared" si="20"/>
        <v>3253.8875000000003</v>
      </c>
      <c r="U33" s="32">
        <f t="shared" si="20"/>
        <v>2213.6816666666664</v>
      </c>
      <c r="V33" s="166">
        <f t="shared" si="20"/>
        <v>1040.2058333333337</v>
      </c>
      <c r="W33" s="167">
        <f t="shared" si="20"/>
        <v>3958.4999999999991</v>
      </c>
      <c r="X33" s="32">
        <f t="shared" si="20"/>
        <v>2666.7574999999997</v>
      </c>
      <c r="Y33" s="166">
        <f t="shared" si="20"/>
        <v>1291.7425000000003</v>
      </c>
      <c r="Z33" s="36">
        <f t="shared" si="20"/>
        <v>7344.4808333333331</v>
      </c>
      <c r="AA33" s="165">
        <v>2.4189609382200068</v>
      </c>
      <c r="AB33" s="164">
        <f t="shared" si="7"/>
        <v>0.34785501807082581</v>
      </c>
      <c r="AC33" s="163">
        <f>SUM(AC21:AC32)</f>
        <v>4880.4391666666661</v>
      </c>
      <c r="AD33" s="162">
        <v>1.6074099693792183</v>
      </c>
      <c r="AE33" s="161">
        <f t="shared" si="8"/>
        <v>0.39461194120679377</v>
      </c>
      <c r="AF33" s="160">
        <f>SUM(AF21:AF32)</f>
        <v>2464.041666666667</v>
      </c>
    </row>
    <row r="34" spans="1:32" ht="15" x14ac:dyDescent="0.2">
      <c r="A34" s="405"/>
      <c r="B34" s="159" t="s">
        <v>9</v>
      </c>
      <c r="C34" s="158">
        <f t="shared" si="0"/>
        <v>0.60570614715525428</v>
      </c>
      <c r="D34" s="153">
        <f>SUM(D24:D29)</f>
        <v>2521.5029223333336</v>
      </c>
      <c r="E34" s="157">
        <v>0.83047627370057076</v>
      </c>
      <c r="F34" s="149">
        <f>SUM(F24:F29)</f>
        <v>1925.8795735000001</v>
      </c>
      <c r="G34" s="156">
        <v>0.63430316833188627</v>
      </c>
      <c r="H34" s="155">
        <f>SUM(H24:H29)</f>
        <v>595.62334883333301</v>
      </c>
      <c r="I34" s="153">
        <f>SUM(I24:I29)</f>
        <v>4162.914532361553</v>
      </c>
      <c r="J34" s="157">
        <v>1.3710877421353023</v>
      </c>
      <c r="K34" s="149">
        <f>SUM(K24:K29)</f>
        <v>3199.1043514617172</v>
      </c>
      <c r="L34" s="156">
        <v>1.0536494876825129</v>
      </c>
      <c r="M34" s="155">
        <f t="shared" ref="M34:Z34" si="21">SUM(M24:M29)</f>
        <v>963.81018089983502</v>
      </c>
      <c r="N34" s="153">
        <f t="shared" si="21"/>
        <v>0</v>
      </c>
      <c r="O34" s="21">
        <f t="shared" si="21"/>
        <v>0</v>
      </c>
      <c r="P34" s="154">
        <f t="shared" si="21"/>
        <v>0</v>
      </c>
      <c r="Q34" s="153">
        <f t="shared" si="21"/>
        <v>74.744166666666672</v>
      </c>
      <c r="R34" s="21">
        <f t="shared" si="21"/>
        <v>0</v>
      </c>
      <c r="S34" s="154">
        <f t="shared" si="21"/>
        <v>74.744166666666672</v>
      </c>
      <c r="T34" s="153">
        <f t="shared" si="21"/>
        <v>3112.6775000000002</v>
      </c>
      <c r="U34" s="21">
        <f t="shared" si="21"/>
        <v>2213.6816666666664</v>
      </c>
      <c r="V34" s="152">
        <f t="shared" si="21"/>
        <v>898.99583333333362</v>
      </c>
      <c r="W34" s="153">
        <f t="shared" si="21"/>
        <v>3798.6074999999992</v>
      </c>
      <c r="X34" s="21">
        <f t="shared" si="21"/>
        <v>2666.7574999999997</v>
      </c>
      <c r="Y34" s="152">
        <f t="shared" si="21"/>
        <v>1131.8500000000004</v>
      </c>
      <c r="Z34" s="25">
        <f t="shared" si="21"/>
        <v>6986.0291666666662</v>
      </c>
      <c r="AA34" s="151">
        <v>2.3009021401125582</v>
      </c>
      <c r="AB34" s="150">
        <f t="shared" si="7"/>
        <v>0.36093506943322007</v>
      </c>
      <c r="AC34" s="149">
        <f>SUM(AC24:AC29)</f>
        <v>4880.4391666666661</v>
      </c>
      <c r="AD34" s="148">
        <v>1.6074099693792183</v>
      </c>
      <c r="AE34" s="147">
        <f t="shared" si="8"/>
        <v>0.39461194120679377</v>
      </c>
      <c r="AF34" s="146">
        <f>SUM(AF24:AF29)</f>
        <v>2105.59</v>
      </c>
    </row>
    <row r="35" spans="1:32" ht="15.75" thickBot="1" x14ac:dyDescent="0.25">
      <c r="A35" s="406"/>
      <c r="B35" s="261" t="s">
        <v>8</v>
      </c>
      <c r="C35" s="260">
        <f t="shared" si="0"/>
        <v>0.58999999999999986</v>
      </c>
      <c r="D35" s="255">
        <f>SUM(D21:D23,D30:D32)</f>
        <v>33.311590666666667</v>
      </c>
      <c r="E35" s="259">
        <v>1.0971427176571362E-2</v>
      </c>
      <c r="F35" s="249">
        <f>SUM(F21:F23,F30:F32)</f>
        <v>0</v>
      </c>
      <c r="G35" s="258">
        <v>0</v>
      </c>
      <c r="H35" s="257">
        <f>SUM(H21:H23,H30:H32)</f>
        <v>33.311590666666667</v>
      </c>
      <c r="I35" s="255">
        <f>SUM(I21:I23,I30:I32)</f>
        <v>56.460323163841821</v>
      </c>
      <c r="J35" s="259">
        <v>1.8595639282324345E-2</v>
      </c>
      <c r="K35" s="249">
        <f>SUM(K21:K23,K30:K32)</f>
        <v>0</v>
      </c>
      <c r="L35" s="258">
        <v>0</v>
      </c>
      <c r="M35" s="257">
        <f t="shared" ref="M35:Z35" si="22">SUM(M21:M23,M30:M32)</f>
        <v>56.460323163841821</v>
      </c>
      <c r="N35" s="255">
        <f t="shared" si="22"/>
        <v>0</v>
      </c>
      <c r="O35" s="254">
        <f t="shared" si="22"/>
        <v>0</v>
      </c>
      <c r="P35" s="256">
        <f t="shared" si="22"/>
        <v>0</v>
      </c>
      <c r="Q35" s="255">
        <f t="shared" si="22"/>
        <v>57.349166666666662</v>
      </c>
      <c r="R35" s="254">
        <f t="shared" si="22"/>
        <v>0</v>
      </c>
      <c r="S35" s="256">
        <f t="shared" si="22"/>
        <v>57.349166666666662</v>
      </c>
      <c r="T35" s="255">
        <f t="shared" si="22"/>
        <v>141.21</v>
      </c>
      <c r="U35" s="254">
        <f t="shared" si="22"/>
        <v>0</v>
      </c>
      <c r="V35" s="253">
        <f t="shared" si="22"/>
        <v>141.21</v>
      </c>
      <c r="W35" s="255">
        <f t="shared" si="22"/>
        <v>159.89250000000001</v>
      </c>
      <c r="X35" s="254">
        <f t="shared" si="22"/>
        <v>0</v>
      </c>
      <c r="Y35" s="253">
        <f t="shared" si="22"/>
        <v>159.89250000000001</v>
      </c>
      <c r="Z35" s="252">
        <f t="shared" si="22"/>
        <v>358.45166666666671</v>
      </c>
      <c r="AA35" s="251">
        <v>0.11805879810744851</v>
      </c>
      <c r="AB35" s="250">
        <f t="shared" si="7"/>
        <v>9.2931889469059045E-2</v>
      </c>
      <c r="AC35" s="249">
        <f>SUM(AC21:AC23,AC30:AC32)</f>
        <v>0</v>
      </c>
      <c r="AD35" s="248">
        <v>0</v>
      </c>
      <c r="AE35" s="247">
        <f t="shared" si="8"/>
        <v>1</v>
      </c>
      <c r="AF35" s="246">
        <f>SUM(AF21:AF23,AF30:AF32)</f>
        <v>358.45166666666671</v>
      </c>
    </row>
    <row r="36" spans="1:32" ht="15.75" thickTop="1" x14ac:dyDescent="0.2">
      <c r="A36" s="404" t="s">
        <v>50</v>
      </c>
      <c r="B36" s="245" t="s">
        <v>22</v>
      </c>
      <c r="C36" s="244">
        <f t="shared" si="0"/>
        <v>1</v>
      </c>
      <c r="D36" s="239">
        <v>0</v>
      </c>
      <c r="E36" s="243">
        <v>0</v>
      </c>
      <c r="F36" s="235">
        <v>0</v>
      </c>
      <c r="G36" s="242">
        <v>0</v>
      </c>
      <c r="H36" s="241">
        <f t="shared" ref="H36:H47" si="23">D36-F36</f>
        <v>0</v>
      </c>
      <c r="I36" s="239">
        <v>0</v>
      </c>
      <c r="J36" s="243">
        <v>0</v>
      </c>
      <c r="K36" s="235">
        <v>0</v>
      </c>
      <c r="L36" s="242">
        <v>0</v>
      </c>
      <c r="M36" s="241">
        <f t="shared" ref="M36:M47" si="24">I36-K36</f>
        <v>0</v>
      </c>
      <c r="N36" s="239">
        <v>0</v>
      </c>
      <c r="O36" s="88">
        <v>0</v>
      </c>
      <c r="P36" s="240">
        <f t="shared" ref="P36:P47" si="25">N36-O36</f>
        <v>0</v>
      </c>
      <c r="Q36" s="239">
        <v>0</v>
      </c>
      <c r="R36" s="88">
        <v>0</v>
      </c>
      <c r="S36" s="240">
        <f t="shared" ref="S36:S47" si="26">Q36-R36</f>
        <v>0</v>
      </c>
      <c r="T36" s="239">
        <v>0</v>
      </c>
      <c r="U36" s="88">
        <v>0</v>
      </c>
      <c r="V36" s="238">
        <f t="shared" ref="V36:V47" si="27">T36-U36</f>
        <v>0</v>
      </c>
      <c r="W36" s="239">
        <v>0</v>
      </c>
      <c r="X36" s="88">
        <v>0</v>
      </c>
      <c r="Y36" s="238">
        <f t="shared" ref="Y36:Y47" si="28">W36-X36</f>
        <v>0</v>
      </c>
      <c r="Z36" s="92">
        <v>0</v>
      </c>
      <c r="AA36" s="237">
        <v>0</v>
      </c>
      <c r="AB36" s="236">
        <f t="shared" si="7"/>
        <v>1</v>
      </c>
      <c r="AC36" s="235">
        <v>0</v>
      </c>
      <c r="AD36" s="234">
        <v>0</v>
      </c>
      <c r="AE36" s="233">
        <f t="shared" si="8"/>
        <v>1</v>
      </c>
      <c r="AF36" s="232">
        <f t="shared" ref="AF36:AF47" si="29">Z36-AC36</f>
        <v>0</v>
      </c>
    </row>
    <row r="37" spans="1:32" ht="15" x14ac:dyDescent="0.2">
      <c r="A37" s="405"/>
      <c r="B37" s="217" t="s">
        <v>21</v>
      </c>
      <c r="C37" s="215">
        <f t="shared" si="0"/>
        <v>1</v>
      </c>
      <c r="D37" s="210">
        <v>0</v>
      </c>
      <c r="E37" s="214">
        <v>0</v>
      </c>
      <c r="F37" s="206">
        <v>0</v>
      </c>
      <c r="G37" s="213">
        <v>0</v>
      </c>
      <c r="H37" s="212">
        <f t="shared" si="23"/>
        <v>0</v>
      </c>
      <c r="I37" s="210">
        <v>0</v>
      </c>
      <c r="J37" s="214">
        <v>0</v>
      </c>
      <c r="K37" s="206">
        <v>0</v>
      </c>
      <c r="L37" s="213">
        <v>0</v>
      </c>
      <c r="M37" s="212">
        <f t="shared" si="24"/>
        <v>0</v>
      </c>
      <c r="N37" s="210">
        <v>0</v>
      </c>
      <c r="O37" s="66">
        <v>0</v>
      </c>
      <c r="P37" s="211">
        <f t="shared" si="25"/>
        <v>0</v>
      </c>
      <c r="Q37" s="210">
        <v>0</v>
      </c>
      <c r="R37" s="66">
        <v>0</v>
      </c>
      <c r="S37" s="211">
        <f t="shared" si="26"/>
        <v>0</v>
      </c>
      <c r="T37" s="210">
        <v>0</v>
      </c>
      <c r="U37" s="66">
        <v>0</v>
      </c>
      <c r="V37" s="209">
        <f t="shared" si="27"/>
        <v>0</v>
      </c>
      <c r="W37" s="210">
        <v>0</v>
      </c>
      <c r="X37" s="66">
        <v>0</v>
      </c>
      <c r="Y37" s="209">
        <f t="shared" si="28"/>
        <v>0</v>
      </c>
      <c r="Z37" s="70">
        <v>0</v>
      </c>
      <c r="AA37" s="208">
        <v>0</v>
      </c>
      <c r="AB37" s="207">
        <f t="shared" si="7"/>
        <v>1</v>
      </c>
      <c r="AC37" s="206">
        <v>0</v>
      </c>
      <c r="AD37" s="205">
        <v>0</v>
      </c>
      <c r="AE37" s="204">
        <f t="shared" si="8"/>
        <v>1</v>
      </c>
      <c r="AF37" s="203">
        <f t="shared" si="29"/>
        <v>0</v>
      </c>
    </row>
    <row r="38" spans="1:32" ht="15" x14ac:dyDescent="0.2">
      <c r="A38" s="405"/>
      <c r="B38" s="231" t="s">
        <v>20</v>
      </c>
      <c r="C38" s="230">
        <f t="shared" si="0"/>
        <v>1</v>
      </c>
      <c r="D38" s="225">
        <v>0</v>
      </c>
      <c r="E38" s="229">
        <v>0</v>
      </c>
      <c r="F38" s="221">
        <v>0</v>
      </c>
      <c r="G38" s="228">
        <v>0</v>
      </c>
      <c r="H38" s="227">
        <f t="shared" si="23"/>
        <v>0</v>
      </c>
      <c r="I38" s="225">
        <v>0</v>
      </c>
      <c r="J38" s="229">
        <v>0</v>
      </c>
      <c r="K38" s="221">
        <v>0</v>
      </c>
      <c r="L38" s="228">
        <v>0</v>
      </c>
      <c r="M38" s="227">
        <f t="shared" si="24"/>
        <v>0</v>
      </c>
      <c r="N38" s="225">
        <v>0</v>
      </c>
      <c r="O38" s="77">
        <v>0</v>
      </c>
      <c r="P38" s="226">
        <f t="shared" si="25"/>
        <v>0</v>
      </c>
      <c r="Q38" s="225">
        <v>0</v>
      </c>
      <c r="R38" s="77">
        <v>0</v>
      </c>
      <c r="S38" s="226">
        <f t="shared" si="26"/>
        <v>0</v>
      </c>
      <c r="T38" s="225">
        <v>0</v>
      </c>
      <c r="U38" s="77">
        <v>0</v>
      </c>
      <c r="V38" s="224">
        <f t="shared" si="27"/>
        <v>0</v>
      </c>
      <c r="W38" s="225">
        <v>0</v>
      </c>
      <c r="X38" s="77">
        <v>0</v>
      </c>
      <c r="Y38" s="224">
        <f t="shared" si="28"/>
        <v>0</v>
      </c>
      <c r="Z38" s="81">
        <v>0</v>
      </c>
      <c r="AA38" s="223">
        <v>0</v>
      </c>
      <c r="AB38" s="222">
        <f t="shared" si="7"/>
        <v>1</v>
      </c>
      <c r="AC38" s="221">
        <v>0</v>
      </c>
      <c r="AD38" s="220">
        <v>0</v>
      </c>
      <c r="AE38" s="219">
        <f t="shared" si="8"/>
        <v>1</v>
      </c>
      <c r="AF38" s="218">
        <f t="shared" si="29"/>
        <v>0</v>
      </c>
    </row>
    <row r="39" spans="1:32" ht="15" x14ac:dyDescent="0.2">
      <c r="A39" s="405"/>
      <c r="B39" s="201" t="s">
        <v>19</v>
      </c>
      <c r="C39" s="200">
        <f t="shared" si="0"/>
        <v>1</v>
      </c>
      <c r="D39" s="195">
        <v>0</v>
      </c>
      <c r="E39" s="199">
        <v>0</v>
      </c>
      <c r="F39" s="191">
        <v>29.461188750000005</v>
      </c>
      <c r="G39" s="198">
        <v>9.7032678595719724E-3</v>
      </c>
      <c r="H39" s="197">
        <f t="shared" si="23"/>
        <v>-29.461188750000005</v>
      </c>
      <c r="I39" s="195">
        <v>0</v>
      </c>
      <c r="J39" s="199">
        <v>0</v>
      </c>
      <c r="K39" s="191">
        <v>56.65613221153847</v>
      </c>
      <c r="L39" s="198">
        <v>1.866013049917687E-2</v>
      </c>
      <c r="M39" s="197">
        <f t="shared" si="24"/>
        <v>-56.65613221153847</v>
      </c>
      <c r="N39" s="195">
        <v>0</v>
      </c>
      <c r="O39" s="54">
        <v>0</v>
      </c>
      <c r="P39" s="196">
        <f t="shared" si="25"/>
        <v>0</v>
      </c>
      <c r="Q39" s="195">
        <v>0</v>
      </c>
      <c r="R39" s="54">
        <v>0</v>
      </c>
      <c r="S39" s="196">
        <f t="shared" si="26"/>
        <v>0</v>
      </c>
      <c r="T39" s="195">
        <v>0</v>
      </c>
      <c r="U39" s="54">
        <v>87.137500000000003</v>
      </c>
      <c r="V39" s="194">
        <f t="shared" si="27"/>
        <v>-87.137500000000003</v>
      </c>
      <c r="W39" s="195">
        <v>0</v>
      </c>
      <c r="X39" s="54">
        <v>0</v>
      </c>
      <c r="Y39" s="194">
        <f t="shared" si="28"/>
        <v>0</v>
      </c>
      <c r="Z39" s="58">
        <v>0</v>
      </c>
      <c r="AA39" s="193">
        <v>0</v>
      </c>
      <c r="AB39" s="192">
        <f t="shared" si="7"/>
        <v>1</v>
      </c>
      <c r="AC39" s="191">
        <v>87.137500000000003</v>
      </c>
      <c r="AD39" s="190">
        <v>2.8699402128281488E-2</v>
      </c>
      <c r="AE39" s="189">
        <f t="shared" si="8"/>
        <v>0.33810000000000007</v>
      </c>
      <c r="AF39" s="188">
        <f t="shared" si="29"/>
        <v>-87.137500000000003</v>
      </c>
    </row>
    <row r="40" spans="1:32" ht="15" x14ac:dyDescent="0.2">
      <c r="A40" s="405"/>
      <c r="B40" s="217" t="s">
        <v>18</v>
      </c>
      <c r="C40" s="215">
        <f t="shared" si="0"/>
        <v>0.54</v>
      </c>
      <c r="D40" s="210">
        <v>296.71650825</v>
      </c>
      <c r="E40" s="214">
        <v>9.7725851488951535E-2</v>
      </c>
      <c r="F40" s="206">
        <v>179.3264805</v>
      </c>
      <c r="G40" s="213">
        <v>5.9062547997348197E-2</v>
      </c>
      <c r="H40" s="212">
        <f t="shared" si="23"/>
        <v>117.39002775</v>
      </c>
      <c r="I40" s="210">
        <v>549.47501527777774</v>
      </c>
      <c r="J40" s="214">
        <v>0.18097379905361394</v>
      </c>
      <c r="K40" s="206">
        <v>332.08607499999999</v>
      </c>
      <c r="L40" s="213">
        <v>0.10937508888397814</v>
      </c>
      <c r="M40" s="212">
        <f t="shared" si="24"/>
        <v>217.38894027777775</v>
      </c>
      <c r="N40" s="210">
        <v>0</v>
      </c>
      <c r="O40" s="66">
        <v>0</v>
      </c>
      <c r="P40" s="211">
        <f t="shared" si="25"/>
        <v>0</v>
      </c>
      <c r="Q40" s="210">
        <v>0</v>
      </c>
      <c r="R40" s="66">
        <v>0</v>
      </c>
      <c r="S40" s="211">
        <f t="shared" si="26"/>
        <v>0</v>
      </c>
      <c r="T40" s="210">
        <v>1419.5525</v>
      </c>
      <c r="U40" s="66">
        <v>509.59500000000003</v>
      </c>
      <c r="V40" s="209">
        <f t="shared" si="27"/>
        <v>909.95749999999998</v>
      </c>
      <c r="W40" s="210">
        <v>0</v>
      </c>
      <c r="X40" s="66">
        <v>0</v>
      </c>
      <c r="Y40" s="209">
        <f t="shared" si="28"/>
        <v>0</v>
      </c>
      <c r="Z40" s="70">
        <v>1419.5525</v>
      </c>
      <c r="AA40" s="208">
        <v>0.46754047361222234</v>
      </c>
      <c r="AB40" s="207">
        <f t="shared" si="7"/>
        <v>0.20902115860456025</v>
      </c>
      <c r="AC40" s="206">
        <v>509.59500000000003</v>
      </c>
      <c r="AD40" s="205">
        <v>0.16783901107515828</v>
      </c>
      <c r="AE40" s="204">
        <f t="shared" si="8"/>
        <v>0.35189999999999999</v>
      </c>
      <c r="AF40" s="203">
        <f t="shared" si="29"/>
        <v>909.95749999999998</v>
      </c>
    </row>
    <row r="41" spans="1:32" ht="15" x14ac:dyDescent="0.2">
      <c r="A41" s="405"/>
      <c r="B41" s="217" t="s">
        <v>17</v>
      </c>
      <c r="C41" s="215">
        <f t="shared" si="0"/>
        <v>0.59</v>
      </c>
      <c r="D41" s="210">
        <v>565.89513399999998</v>
      </c>
      <c r="E41" s="214">
        <v>0.18638189074740949</v>
      </c>
      <c r="F41" s="206">
        <v>375.46488000000005</v>
      </c>
      <c r="G41" s="213">
        <v>0.12366223010950457</v>
      </c>
      <c r="H41" s="212">
        <f t="shared" si="23"/>
        <v>190.43025399999993</v>
      </c>
      <c r="I41" s="210">
        <v>959.14429491525425</v>
      </c>
      <c r="J41" s="214">
        <v>0.31590150974137204</v>
      </c>
      <c r="K41" s="206">
        <v>636.381152542373</v>
      </c>
      <c r="L41" s="213">
        <v>0.20959700018560098</v>
      </c>
      <c r="M41" s="212">
        <f t="shared" si="24"/>
        <v>322.76314237288125</v>
      </c>
      <c r="N41" s="210">
        <v>0</v>
      </c>
      <c r="O41" s="66">
        <v>0</v>
      </c>
      <c r="P41" s="211">
        <f t="shared" si="25"/>
        <v>0</v>
      </c>
      <c r="Q41" s="210">
        <v>0</v>
      </c>
      <c r="R41" s="66">
        <v>0</v>
      </c>
      <c r="S41" s="211">
        <f t="shared" si="26"/>
        <v>0</v>
      </c>
      <c r="T41" s="210">
        <v>1597.3274999999999</v>
      </c>
      <c r="U41" s="66">
        <v>783.39499999999998</v>
      </c>
      <c r="V41" s="209">
        <f t="shared" si="27"/>
        <v>813.93249999999989</v>
      </c>
      <c r="W41" s="210">
        <v>0</v>
      </c>
      <c r="X41" s="66">
        <v>188.30500000000015</v>
      </c>
      <c r="Y41" s="209">
        <f t="shared" si="28"/>
        <v>-188.30500000000015</v>
      </c>
      <c r="Z41" s="70">
        <v>1597.3274999999999</v>
      </c>
      <c r="AA41" s="208">
        <v>0.52609202961061818</v>
      </c>
      <c r="AB41" s="207">
        <f t="shared" si="7"/>
        <v>0.35427621073324039</v>
      </c>
      <c r="AC41" s="206">
        <v>971.70000000000016</v>
      </c>
      <c r="AD41" s="205">
        <v>0.32003682740555012</v>
      </c>
      <c r="AE41" s="204">
        <f t="shared" si="8"/>
        <v>0.38639999999999997</v>
      </c>
      <c r="AF41" s="203">
        <f t="shared" si="29"/>
        <v>625.62749999999971</v>
      </c>
    </row>
    <row r="42" spans="1:32" ht="15" x14ac:dyDescent="0.2">
      <c r="A42" s="405"/>
      <c r="B42" s="217" t="s">
        <v>16</v>
      </c>
      <c r="C42" s="215">
        <f t="shared" si="0"/>
        <v>0.58999999999999986</v>
      </c>
      <c r="D42" s="210">
        <v>983.08985599999983</v>
      </c>
      <c r="E42" s="214">
        <v>0.32378816343714756</v>
      </c>
      <c r="F42" s="206">
        <v>637.83241200000009</v>
      </c>
      <c r="G42" s="213">
        <v>0.21007498358846324</v>
      </c>
      <c r="H42" s="212">
        <f t="shared" si="23"/>
        <v>345.25744399999974</v>
      </c>
      <c r="I42" s="210">
        <v>1666.253993220339</v>
      </c>
      <c r="J42" s="214">
        <v>0.54879349735109761</v>
      </c>
      <c r="K42" s="206">
        <v>1081.0718847457629</v>
      </c>
      <c r="L42" s="213">
        <v>0.3560592942177343</v>
      </c>
      <c r="M42" s="212">
        <f t="shared" si="24"/>
        <v>585.18210847457613</v>
      </c>
      <c r="N42" s="210">
        <v>0</v>
      </c>
      <c r="O42" s="66">
        <v>0</v>
      </c>
      <c r="P42" s="211">
        <f t="shared" si="25"/>
        <v>0</v>
      </c>
      <c r="Q42" s="210">
        <v>0</v>
      </c>
      <c r="R42" s="66">
        <v>0</v>
      </c>
      <c r="S42" s="211">
        <f t="shared" si="26"/>
        <v>0</v>
      </c>
      <c r="T42" s="210">
        <v>494.73749999999995</v>
      </c>
      <c r="U42" s="66">
        <v>369.10250000000008</v>
      </c>
      <c r="V42" s="209">
        <f t="shared" si="27"/>
        <v>125.63499999999988</v>
      </c>
      <c r="W42" s="210">
        <v>1977.8225</v>
      </c>
      <c r="X42" s="66">
        <v>1281.6025</v>
      </c>
      <c r="Y42" s="209">
        <f t="shared" si="28"/>
        <v>696.22</v>
      </c>
      <c r="Z42" s="70">
        <v>2472.56</v>
      </c>
      <c r="AA42" s="208">
        <v>0.81435654788014988</v>
      </c>
      <c r="AB42" s="207">
        <f t="shared" si="7"/>
        <v>0.39759999999999995</v>
      </c>
      <c r="AC42" s="206">
        <v>1650.7049999999999</v>
      </c>
      <c r="AD42" s="205">
        <v>0.54367231777552594</v>
      </c>
      <c r="AE42" s="204">
        <f t="shared" si="8"/>
        <v>0.38640000000000008</v>
      </c>
      <c r="AF42" s="203">
        <f t="shared" si="29"/>
        <v>821.85500000000002</v>
      </c>
    </row>
    <row r="43" spans="1:32" ht="15" x14ac:dyDescent="0.2">
      <c r="A43" s="405"/>
      <c r="B43" s="217" t="s">
        <v>15</v>
      </c>
      <c r="C43" s="215">
        <f t="shared" si="0"/>
        <v>0.64</v>
      </c>
      <c r="D43" s="210">
        <v>683.73280449999993</v>
      </c>
      <c r="E43" s="214">
        <v>0.22519262883207419</v>
      </c>
      <c r="F43" s="206">
        <v>609.99353400000007</v>
      </c>
      <c r="G43" s="213">
        <v>0.2009060361832454</v>
      </c>
      <c r="H43" s="212">
        <f t="shared" si="23"/>
        <v>73.739270499999861</v>
      </c>
      <c r="I43" s="210">
        <v>1068.3325070312499</v>
      </c>
      <c r="J43" s="214">
        <v>0.3518634825501159</v>
      </c>
      <c r="K43" s="206">
        <v>953.11489687500011</v>
      </c>
      <c r="L43" s="213">
        <v>0.31391568153632093</v>
      </c>
      <c r="M43" s="212">
        <f t="shared" si="24"/>
        <v>115.21761015624975</v>
      </c>
      <c r="N43" s="210">
        <v>0</v>
      </c>
      <c r="O43" s="66">
        <v>0</v>
      </c>
      <c r="P43" s="211">
        <f t="shared" si="25"/>
        <v>0</v>
      </c>
      <c r="Q43" s="210">
        <v>0</v>
      </c>
      <c r="R43" s="66">
        <v>0</v>
      </c>
      <c r="S43" s="211">
        <f t="shared" si="26"/>
        <v>0</v>
      </c>
      <c r="T43" s="210">
        <v>108.67500000000004</v>
      </c>
      <c r="U43" s="66">
        <v>0</v>
      </c>
      <c r="V43" s="209">
        <f t="shared" si="27"/>
        <v>108.67500000000004</v>
      </c>
      <c r="W43" s="210">
        <v>1531.355</v>
      </c>
      <c r="X43" s="66">
        <v>1449.2600000000002</v>
      </c>
      <c r="Y43" s="209">
        <f t="shared" si="28"/>
        <v>82.0949999999998</v>
      </c>
      <c r="Z43" s="70">
        <v>1640.03</v>
      </c>
      <c r="AA43" s="208">
        <v>0.54015642460441093</v>
      </c>
      <c r="AB43" s="207">
        <f t="shared" si="7"/>
        <v>0.41690262037889547</v>
      </c>
      <c r="AC43" s="206">
        <v>1449.2600000000002</v>
      </c>
      <c r="AD43" s="205">
        <v>0.47732486619920511</v>
      </c>
      <c r="AE43" s="204">
        <f t="shared" si="8"/>
        <v>0.4209</v>
      </c>
      <c r="AF43" s="203">
        <f t="shared" si="29"/>
        <v>190.76999999999975</v>
      </c>
    </row>
    <row r="44" spans="1:32" ht="15" x14ac:dyDescent="0.2">
      <c r="A44" s="405"/>
      <c r="B44" s="216" t="s">
        <v>14</v>
      </c>
      <c r="C44" s="215">
        <f t="shared" si="0"/>
        <v>0.64</v>
      </c>
      <c r="D44" s="210">
        <v>51.926524500000006</v>
      </c>
      <c r="E44" s="214">
        <v>1.7102398014702994E-2</v>
      </c>
      <c r="F44" s="206">
        <v>262.52900925</v>
      </c>
      <c r="G44" s="213">
        <v>8.6465937246364422E-2</v>
      </c>
      <c r="H44" s="212">
        <f t="shared" si="23"/>
        <v>-210.60248475</v>
      </c>
      <c r="I44" s="210">
        <v>81.135194531250008</v>
      </c>
      <c r="J44" s="214">
        <v>2.6722496897973423E-2</v>
      </c>
      <c r="K44" s="206">
        <v>410.20157695312503</v>
      </c>
      <c r="L44" s="213">
        <v>0.13510302694744442</v>
      </c>
      <c r="M44" s="212">
        <f t="shared" si="24"/>
        <v>-329.06638242187501</v>
      </c>
      <c r="N44" s="210">
        <v>0</v>
      </c>
      <c r="O44" s="66">
        <v>0</v>
      </c>
      <c r="P44" s="211">
        <f t="shared" si="25"/>
        <v>0</v>
      </c>
      <c r="Q44" s="210">
        <v>0</v>
      </c>
      <c r="R44" s="66">
        <v>0</v>
      </c>
      <c r="S44" s="211">
        <f t="shared" si="26"/>
        <v>0</v>
      </c>
      <c r="T44" s="210">
        <v>78.282500000000084</v>
      </c>
      <c r="U44" s="66">
        <v>528.27500000000009</v>
      </c>
      <c r="V44" s="209">
        <f t="shared" si="27"/>
        <v>-449.99250000000001</v>
      </c>
      <c r="W44" s="210">
        <v>41.612499999999926</v>
      </c>
      <c r="X44" s="66">
        <v>95.457499999999868</v>
      </c>
      <c r="Y44" s="209">
        <f t="shared" si="28"/>
        <v>-53.844999999999942</v>
      </c>
      <c r="Z44" s="70">
        <v>119.89500000000001</v>
      </c>
      <c r="AA44" s="208">
        <v>3.9488335291394575E-2</v>
      </c>
      <c r="AB44" s="207">
        <f t="shared" si="7"/>
        <v>0.43310000000000004</v>
      </c>
      <c r="AC44" s="206">
        <v>623.73249999999996</v>
      </c>
      <c r="AD44" s="205">
        <v>0.20543106972289005</v>
      </c>
      <c r="AE44" s="204">
        <f t="shared" si="8"/>
        <v>0.42090000000000005</v>
      </c>
      <c r="AF44" s="203">
        <f t="shared" si="29"/>
        <v>-503.83749999999998</v>
      </c>
    </row>
    <row r="45" spans="1:32" ht="15" x14ac:dyDescent="0.2">
      <c r="A45" s="405"/>
      <c r="B45" s="202" t="s">
        <v>13</v>
      </c>
      <c r="C45" s="158">
        <f t="shared" si="0"/>
        <v>0.59</v>
      </c>
      <c r="D45" s="153">
        <v>42.155539999999995</v>
      </c>
      <c r="E45" s="157">
        <v>1.3884249534257436E-2</v>
      </c>
      <c r="F45" s="149">
        <v>0</v>
      </c>
      <c r="G45" s="156">
        <v>0</v>
      </c>
      <c r="H45" s="155">
        <f t="shared" si="23"/>
        <v>42.155539999999995</v>
      </c>
      <c r="I45" s="153">
        <v>71.45006779661017</v>
      </c>
      <c r="J45" s="157">
        <v>2.3532626329249896E-2</v>
      </c>
      <c r="K45" s="149">
        <v>0</v>
      </c>
      <c r="L45" s="156">
        <v>0</v>
      </c>
      <c r="M45" s="155">
        <f t="shared" si="24"/>
        <v>71.45006779661017</v>
      </c>
      <c r="N45" s="153">
        <v>0</v>
      </c>
      <c r="O45" s="21">
        <v>0</v>
      </c>
      <c r="P45" s="154">
        <f t="shared" si="25"/>
        <v>0</v>
      </c>
      <c r="Q45" s="153">
        <v>45.912499999999994</v>
      </c>
      <c r="R45" s="21">
        <v>0</v>
      </c>
      <c r="S45" s="154">
        <f t="shared" si="26"/>
        <v>45.912499999999994</v>
      </c>
      <c r="T45" s="153">
        <v>152.6525</v>
      </c>
      <c r="U45" s="21">
        <v>0</v>
      </c>
      <c r="V45" s="152">
        <f t="shared" si="27"/>
        <v>152.6525</v>
      </c>
      <c r="W45" s="153">
        <v>0</v>
      </c>
      <c r="X45" s="21">
        <v>0</v>
      </c>
      <c r="Y45" s="152">
        <f t="shared" si="28"/>
        <v>0</v>
      </c>
      <c r="Z45" s="25">
        <v>198.565</v>
      </c>
      <c r="AA45" s="151">
        <v>6.5398901514956947E-2</v>
      </c>
      <c r="AB45" s="150">
        <f t="shared" si="7"/>
        <v>0.21230095938357715</v>
      </c>
      <c r="AC45" s="149">
        <v>0</v>
      </c>
      <c r="AD45" s="148">
        <v>0</v>
      </c>
      <c r="AE45" s="147">
        <f t="shared" si="8"/>
        <v>1</v>
      </c>
      <c r="AF45" s="146">
        <f t="shared" si="29"/>
        <v>198.565</v>
      </c>
    </row>
    <row r="46" spans="1:32" ht="15" x14ac:dyDescent="0.2">
      <c r="A46" s="405"/>
      <c r="B46" s="201" t="s">
        <v>12</v>
      </c>
      <c r="C46" s="200">
        <f t="shared" si="0"/>
        <v>1</v>
      </c>
      <c r="D46" s="195">
        <v>0</v>
      </c>
      <c r="E46" s="199">
        <v>0</v>
      </c>
      <c r="F46" s="191">
        <v>0</v>
      </c>
      <c r="G46" s="198">
        <v>0</v>
      </c>
      <c r="H46" s="197">
        <f t="shared" si="23"/>
        <v>0</v>
      </c>
      <c r="I46" s="195">
        <v>0</v>
      </c>
      <c r="J46" s="199">
        <v>0</v>
      </c>
      <c r="K46" s="191">
        <v>0</v>
      </c>
      <c r="L46" s="198">
        <v>0</v>
      </c>
      <c r="M46" s="197">
        <f t="shared" si="24"/>
        <v>0</v>
      </c>
      <c r="N46" s="195">
        <v>0</v>
      </c>
      <c r="O46" s="54">
        <v>0</v>
      </c>
      <c r="P46" s="196">
        <f t="shared" si="25"/>
        <v>0</v>
      </c>
      <c r="Q46" s="195">
        <v>0</v>
      </c>
      <c r="R46" s="54">
        <v>0</v>
      </c>
      <c r="S46" s="196">
        <f t="shared" si="26"/>
        <v>0</v>
      </c>
      <c r="T46" s="195">
        <v>0</v>
      </c>
      <c r="U46" s="54">
        <v>0</v>
      </c>
      <c r="V46" s="194">
        <f t="shared" si="27"/>
        <v>0</v>
      </c>
      <c r="W46" s="195">
        <v>0</v>
      </c>
      <c r="X46" s="54">
        <v>0</v>
      </c>
      <c r="Y46" s="194">
        <f t="shared" si="28"/>
        <v>0</v>
      </c>
      <c r="Z46" s="58">
        <v>0</v>
      </c>
      <c r="AA46" s="193">
        <v>0</v>
      </c>
      <c r="AB46" s="192">
        <f t="shared" si="7"/>
        <v>1</v>
      </c>
      <c r="AC46" s="191">
        <v>0</v>
      </c>
      <c r="AD46" s="190">
        <v>0</v>
      </c>
      <c r="AE46" s="189">
        <f t="shared" si="8"/>
        <v>1</v>
      </c>
      <c r="AF46" s="188">
        <f t="shared" si="29"/>
        <v>0</v>
      </c>
    </row>
    <row r="47" spans="1:32" ht="15.75" thickBot="1" x14ac:dyDescent="0.25">
      <c r="A47" s="405"/>
      <c r="B47" s="187" t="s">
        <v>11</v>
      </c>
      <c r="C47" s="186">
        <f t="shared" si="0"/>
        <v>1</v>
      </c>
      <c r="D47" s="181">
        <v>0</v>
      </c>
      <c r="E47" s="185">
        <v>0</v>
      </c>
      <c r="F47" s="177">
        <v>0</v>
      </c>
      <c r="G47" s="184">
        <v>0</v>
      </c>
      <c r="H47" s="183">
        <f t="shared" si="23"/>
        <v>0</v>
      </c>
      <c r="I47" s="181">
        <v>0</v>
      </c>
      <c r="J47" s="185">
        <v>0</v>
      </c>
      <c r="K47" s="177">
        <v>0</v>
      </c>
      <c r="L47" s="184">
        <v>0</v>
      </c>
      <c r="M47" s="183">
        <f t="shared" si="24"/>
        <v>0</v>
      </c>
      <c r="N47" s="181">
        <v>0</v>
      </c>
      <c r="O47" s="43">
        <v>0</v>
      </c>
      <c r="P47" s="182">
        <f t="shared" si="25"/>
        <v>0</v>
      </c>
      <c r="Q47" s="181">
        <v>0</v>
      </c>
      <c r="R47" s="43">
        <v>0</v>
      </c>
      <c r="S47" s="182">
        <f t="shared" si="26"/>
        <v>0</v>
      </c>
      <c r="T47" s="181">
        <v>0</v>
      </c>
      <c r="U47" s="43">
        <v>0</v>
      </c>
      <c r="V47" s="180">
        <f t="shared" si="27"/>
        <v>0</v>
      </c>
      <c r="W47" s="181">
        <v>0</v>
      </c>
      <c r="X47" s="43">
        <v>0</v>
      </c>
      <c r="Y47" s="180">
        <f t="shared" si="28"/>
        <v>0</v>
      </c>
      <c r="Z47" s="47">
        <v>0</v>
      </c>
      <c r="AA47" s="179">
        <v>0</v>
      </c>
      <c r="AB47" s="178">
        <f t="shared" si="7"/>
        <v>1</v>
      </c>
      <c r="AC47" s="177">
        <v>0</v>
      </c>
      <c r="AD47" s="176">
        <v>0</v>
      </c>
      <c r="AE47" s="175">
        <f t="shared" si="8"/>
        <v>1</v>
      </c>
      <c r="AF47" s="174">
        <f t="shared" si="29"/>
        <v>0</v>
      </c>
    </row>
    <row r="48" spans="1:32" ht="15" x14ac:dyDescent="0.2">
      <c r="A48" s="405"/>
      <c r="B48" s="173" t="s">
        <v>10</v>
      </c>
      <c r="C48" s="172">
        <f t="shared" si="0"/>
        <v>0.59682462697102567</v>
      </c>
      <c r="D48" s="167">
        <f>SUM(D36:D47)</f>
        <v>2623.5163672500003</v>
      </c>
      <c r="E48" s="171">
        <v>0.86407518205454337</v>
      </c>
      <c r="F48" s="163">
        <f>SUM(F36:F47)</f>
        <v>2094.6075045000002</v>
      </c>
      <c r="G48" s="170">
        <v>0.68987500298449778</v>
      </c>
      <c r="H48" s="169">
        <f>SUM(H36:H47)</f>
        <v>528.90886274999946</v>
      </c>
      <c r="I48" s="167">
        <f>SUM(I36:I47)</f>
        <v>4395.7910727724802</v>
      </c>
      <c r="J48" s="171">
        <v>1.4477874119234226</v>
      </c>
      <c r="K48" s="163">
        <f>SUM(K36:K47)</f>
        <v>3469.5117183277994</v>
      </c>
      <c r="L48" s="170">
        <v>1.1427102222702556</v>
      </c>
      <c r="M48" s="169">
        <f t="shared" ref="M48:Z48" si="30">SUM(M36:M47)</f>
        <v>926.27935444468142</v>
      </c>
      <c r="N48" s="167">
        <f t="shared" si="30"/>
        <v>0</v>
      </c>
      <c r="O48" s="32">
        <f t="shared" si="30"/>
        <v>0</v>
      </c>
      <c r="P48" s="168">
        <f t="shared" si="30"/>
        <v>0</v>
      </c>
      <c r="Q48" s="167">
        <f t="shared" si="30"/>
        <v>45.912499999999994</v>
      </c>
      <c r="R48" s="32">
        <f t="shared" si="30"/>
        <v>0</v>
      </c>
      <c r="S48" s="168">
        <f t="shared" si="30"/>
        <v>45.912499999999994</v>
      </c>
      <c r="T48" s="167">
        <f t="shared" si="30"/>
        <v>3851.2275000000009</v>
      </c>
      <c r="U48" s="32">
        <f t="shared" si="30"/>
        <v>2277.5050000000001</v>
      </c>
      <c r="V48" s="166">
        <f t="shared" si="30"/>
        <v>1573.7224999999996</v>
      </c>
      <c r="W48" s="167">
        <f t="shared" si="30"/>
        <v>3550.7899999999995</v>
      </c>
      <c r="X48" s="32">
        <f t="shared" si="30"/>
        <v>3014.6250000000005</v>
      </c>
      <c r="Y48" s="166">
        <f t="shared" si="30"/>
        <v>536.16499999999974</v>
      </c>
      <c r="Z48" s="36">
        <f t="shared" si="30"/>
        <v>7447.93</v>
      </c>
      <c r="AA48" s="165">
        <v>2.4530327125137528</v>
      </c>
      <c r="AB48" s="164">
        <f t="shared" si="7"/>
        <v>0.35224772080967465</v>
      </c>
      <c r="AC48" s="163">
        <f>SUM(AC36:AC47)</f>
        <v>5292.130000000001</v>
      </c>
      <c r="AD48" s="162">
        <v>1.7430034943066113</v>
      </c>
      <c r="AE48" s="161">
        <f t="shared" si="8"/>
        <v>0.39579668384941408</v>
      </c>
      <c r="AF48" s="160">
        <f>SUM(AF36:AF47)</f>
        <v>2155.7999999999993</v>
      </c>
    </row>
    <row r="49" spans="1:32" ht="15" x14ac:dyDescent="0.2">
      <c r="A49" s="405"/>
      <c r="B49" s="159" t="s">
        <v>9</v>
      </c>
      <c r="C49" s="158">
        <f t="shared" si="0"/>
        <v>0.59693738867487944</v>
      </c>
      <c r="D49" s="153">
        <f>SUM(D39:D44)</f>
        <v>2581.3608272500001</v>
      </c>
      <c r="E49" s="157">
        <v>0.85019093252028588</v>
      </c>
      <c r="F49" s="149">
        <f>SUM(F39:F44)</f>
        <v>2094.6075045000002</v>
      </c>
      <c r="G49" s="156">
        <v>0.68987500298449778</v>
      </c>
      <c r="H49" s="155">
        <f>SUM(H39:H44)</f>
        <v>486.75332274999948</v>
      </c>
      <c r="I49" s="153">
        <f>SUM(I39:I44)</f>
        <v>4324.3410049758704</v>
      </c>
      <c r="J49" s="157">
        <v>1.4242547855941727</v>
      </c>
      <c r="K49" s="149">
        <f>SUM(K39:K44)</f>
        <v>3469.5117183277994</v>
      </c>
      <c r="L49" s="156">
        <v>1.1427102222702556</v>
      </c>
      <c r="M49" s="155">
        <f t="shared" ref="M49:Z49" si="31">SUM(M39:M44)</f>
        <v>854.82928664807127</v>
      </c>
      <c r="N49" s="153">
        <f t="shared" si="31"/>
        <v>0</v>
      </c>
      <c r="O49" s="21">
        <f t="shared" si="31"/>
        <v>0</v>
      </c>
      <c r="P49" s="154">
        <f t="shared" si="31"/>
        <v>0</v>
      </c>
      <c r="Q49" s="153">
        <f t="shared" si="31"/>
        <v>0</v>
      </c>
      <c r="R49" s="21">
        <f t="shared" si="31"/>
        <v>0</v>
      </c>
      <c r="S49" s="154">
        <f t="shared" si="31"/>
        <v>0</v>
      </c>
      <c r="T49" s="153">
        <f t="shared" si="31"/>
        <v>3698.5750000000007</v>
      </c>
      <c r="U49" s="21">
        <f t="shared" si="31"/>
        <v>2277.5050000000001</v>
      </c>
      <c r="V49" s="152">
        <f t="shared" si="31"/>
        <v>1421.0699999999997</v>
      </c>
      <c r="W49" s="153">
        <f t="shared" si="31"/>
        <v>3550.7899999999995</v>
      </c>
      <c r="X49" s="21">
        <f t="shared" si="31"/>
        <v>3014.6250000000005</v>
      </c>
      <c r="Y49" s="152">
        <f t="shared" si="31"/>
        <v>536.16499999999974</v>
      </c>
      <c r="Z49" s="25">
        <f t="shared" si="31"/>
        <v>7249.3650000000007</v>
      </c>
      <c r="AA49" s="151">
        <v>2.3876338109987962</v>
      </c>
      <c r="AB49" s="150">
        <f t="shared" si="7"/>
        <v>0.35608095705623871</v>
      </c>
      <c r="AC49" s="149">
        <f>SUM(AC39:AC44)</f>
        <v>5292.130000000001</v>
      </c>
      <c r="AD49" s="148">
        <v>1.7430034943066113</v>
      </c>
      <c r="AE49" s="147">
        <f t="shared" si="8"/>
        <v>0.39579668384941408</v>
      </c>
      <c r="AF49" s="146">
        <f>SUM(AF39:AF44)</f>
        <v>1957.2349999999992</v>
      </c>
    </row>
    <row r="50" spans="1:32" ht="15.75" thickBot="1" x14ac:dyDescent="0.25">
      <c r="A50" s="422"/>
      <c r="B50" s="145" t="s">
        <v>8</v>
      </c>
      <c r="C50" s="144">
        <f t="shared" si="0"/>
        <v>0.59</v>
      </c>
      <c r="D50" s="139">
        <f>SUM(D36:D38,D45:D47)</f>
        <v>42.155539999999995</v>
      </c>
      <c r="E50" s="143">
        <v>1.3884249534257436E-2</v>
      </c>
      <c r="F50" s="135">
        <f>SUM(F36:F38,F45:F47)</f>
        <v>0</v>
      </c>
      <c r="G50" s="142">
        <v>0</v>
      </c>
      <c r="H50" s="141">
        <f>SUM(H36:H38,H45:H47)</f>
        <v>42.155539999999995</v>
      </c>
      <c r="I50" s="139">
        <f>SUM(I36:I38,I45:I47)</f>
        <v>71.45006779661017</v>
      </c>
      <c r="J50" s="143">
        <v>2.3532626329249896E-2</v>
      </c>
      <c r="K50" s="135">
        <f>SUM(K36:K38,K45:K47)</f>
        <v>0</v>
      </c>
      <c r="L50" s="142">
        <v>0</v>
      </c>
      <c r="M50" s="141">
        <f t="shared" ref="M50:Z50" si="32">SUM(M36:M38,M45:M47)</f>
        <v>71.45006779661017</v>
      </c>
      <c r="N50" s="139">
        <f t="shared" si="32"/>
        <v>0</v>
      </c>
      <c r="O50" s="10">
        <f t="shared" si="32"/>
        <v>0</v>
      </c>
      <c r="P50" s="140">
        <f t="shared" si="32"/>
        <v>0</v>
      </c>
      <c r="Q50" s="139">
        <f t="shared" si="32"/>
        <v>45.912499999999994</v>
      </c>
      <c r="R50" s="10">
        <f t="shared" si="32"/>
        <v>0</v>
      </c>
      <c r="S50" s="140">
        <f t="shared" si="32"/>
        <v>45.912499999999994</v>
      </c>
      <c r="T50" s="139">
        <f t="shared" si="32"/>
        <v>152.6525</v>
      </c>
      <c r="U50" s="10">
        <f t="shared" si="32"/>
        <v>0</v>
      </c>
      <c r="V50" s="138">
        <f t="shared" si="32"/>
        <v>152.6525</v>
      </c>
      <c r="W50" s="139">
        <f t="shared" si="32"/>
        <v>0</v>
      </c>
      <c r="X50" s="10">
        <f t="shared" si="32"/>
        <v>0</v>
      </c>
      <c r="Y50" s="138">
        <f t="shared" si="32"/>
        <v>0</v>
      </c>
      <c r="Z50" s="14">
        <f t="shared" si="32"/>
        <v>198.565</v>
      </c>
      <c r="AA50" s="137">
        <v>6.5398901514956947E-2</v>
      </c>
      <c r="AB50" s="136">
        <f t="shared" si="7"/>
        <v>0.21230095938357715</v>
      </c>
      <c r="AC50" s="135">
        <f>SUM(AC36:AC38,AC45:AC47)</f>
        <v>0</v>
      </c>
      <c r="AD50" s="134">
        <v>0</v>
      </c>
      <c r="AE50" s="133">
        <f t="shared" si="8"/>
        <v>1</v>
      </c>
      <c r="AF50" s="132">
        <f>SUM(AF36:AF38,AF45:AF47)</f>
        <v>198.565</v>
      </c>
    </row>
    <row r="51" spans="1:32" ht="13.5" thickTop="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
      <c r="A52" s="6"/>
      <c r="B52" s="387" t="s">
        <v>7</v>
      </c>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row>
    <row r="53" spans="1:32" x14ac:dyDescent="0.2">
      <c r="A53" s="5"/>
      <c r="B53" s="387" t="s">
        <v>6</v>
      </c>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row>
    <row r="54" spans="1:32"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
      <c r="A55" s="389" t="s">
        <v>5</v>
      </c>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row>
    <row r="56" spans="1:32" x14ac:dyDescent="0.2">
      <c r="A56" s="391" t="s">
        <v>260</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row>
    <row r="57" spans="1:32" x14ac:dyDescent="0.2">
      <c r="A57" s="391" t="s">
        <v>261</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row>
    <row r="58" spans="1:32" x14ac:dyDescent="0.2">
      <c r="A58" s="391" t="s">
        <v>49</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row>
    <row r="59" spans="1:32" x14ac:dyDescent="0.2">
      <c r="A59" s="391" t="s">
        <v>195</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row>
    <row r="60" spans="1:32" x14ac:dyDescent="0.2">
      <c r="A60" s="39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1:32" x14ac:dyDescent="0.2">
      <c r="A61" s="389" t="s">
        <v>3</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row>
    <row r="62" spans="1:32" ht="12.75" customHeight="1" x14ac:dyDescent="0.2">
      <c r="A62" s="393" t="s">
        <v>47</v>
      </c>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sheetData>
  <mergeCells count="25">
    <mergeCell ref="A62:AF62"/>
    <mergeCell ref="A59:AF59"/>
    <mergeCell ref="A55:AF55"/>
    <mergeCell ref="A6:A20"/>
    <mergeCell ref="A21:A35"/>
    <mergeCell ref="A36:A50"/>
    <mergeCell ref="A56:AF56"/>
    <mergeCell ref="A57:AF57"/>
    <mergeCell ref="A58:AF58"/>
    <mergeCell ref="A60:AF60"/>
    <mergeCell ref="A61:AF61"/>
    <mergeCell ref="B52:AF52"/>
    <mergeCell ref="B53:AF53"/>
    <mergeCell ref="AE3:AE4"/>
    <mergeCell ref="AF3:AF4"/>
    <mergeCell ref="AC3:AD4"/>
    <mergeCell ref="Z3:AA4"/>
    <mergeCell ref="A3:A5"/>
    <mergeCell ref="B3:B5"/>
    <mergeCell ref="D4:E4"/>
    <mergeCell ref="F4:G4"/>
    <mergeCell ref="AB3:AB4"/>
    <mergeCell ref="I4:J4"/>
    <mergeCell ref="K4:L4"/>
    <mergeCell ref="C3:C4"/>
  </mergeCells>
  <pageMargins left="0.7" right="0.3" top="0.7" bottom="0.7" header="0.3" footer="0.3"/>
  <pageSetup paperSize="3" scale="67" orientation="landscape" r:id="rId1"/>
  <headerFooter>
    <oddFooter>&amp;L&amp;Z&amp;F
Tab: &amp;A&amp;R&amp;D &amp;T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162</vt:i4>
      </vt:variant>
      <vt:variant>
        <vt:lpstr>Named Ranges</vt:lpstr>
      </vt:variant>
      <vt:variant>
        <vt:i4>1</vt:i4>
      </vt:variant>
    </vt:vector>
  </HeadingPairs>
  <TitlesOfParts>
    <vt:vector size="163" baseType="lpstr">
      <vt:lpstr>483300</vt:lpstr>
      <vt:lpstr>483300Graphs</vt:lpstr>
      <vt:lpstr>487600</vt:lpstr>
      <vt:lpstr>487600Graphs</vt:lpstr>
      <vt:lpstr>354000</vt:lpstr>
      <vt:lpstr>354000Graphs</vt:lpstr>
      <vt:lpstr>TotalFIIP</vt:lpstr>
      <vt:lpstr>TotalFIIPGraphs</vt:lpstr>
      <vt:lpstr>Private</vt:lpstr>
      <vt:lpstr>PrivateGraphs</vt:lpstr>
      <vt:lpstr>TotalMission</vt:lpstr>
      <vt:lpstr>TotalMissionGraphs</vt:lpstr>
      <vt:lpstr>TaborRes</vt:lpstr>
      <vt:lpstr>TaborResGraphs</vt:lpstr>
      <vt:lpstr>MissionRes</vt:lpstr>
      <vt:lpstr>MissionResGraphs</vt:lpstr>
      <vt:lpstr>McDonaldRes</vt:lpstr>
      <vt:lpstr>McDonaldResGraphs</vt:lpstr>
      <vt:lpstr>KickingHorseRes</vt:lpstr>
      <vt:lpstr>KickingHorseResGraphs</vt:lpstr>
      <vt:lpstr>NinepipeRes</vt:lpstr>
      <vt:lpstr>NinepipeResGraphs</vt:lpstr>
      <vt:lpstr>PabloRes</vt:lpstr>
      <vt:lpstr>PabloResGraphs</vt:lpstr>
      <vt:lpstr>CrowRes</vt:lpstr>
      <vt:lpstr>CrowResGraphs</vt:lpstr>
      <vt:lpstr>TwinRes</vt:lpstr>
      <vt:lpstr>TwinResGraphs</vt:lpstr>
      <vt:lpstr>UpperMissionCreek</vt:lpstr>
      <vt:lpstr>UpperMissionCreekGraphs</vt:lpstr>
      <vt:lpstr>KickingHorseNinepipeComplex</vt:lpstr>
      <vt:lpstr>KHNComplexGraphs</vt:lpstr>
      <vt:lpstr>Moiese</vt:lpstr>
      <vt:lpstr>MoieseGraphs</vt:lpstr>
      <vt:lpstr>PabloFdrNorth</vt:lpstr>
      <vt:lpstr>PabloFdrNorthGraphs</vt:lpstr>
      <vt:lpstr>PabloAFJBC</vt:lpstr>
      <vt:lpstr>PabloAFJBCGraphs</vt:lpstr>
      <vt:lpstr>PolsonFJBC</vt:lpstr>
      <vt:lpstr>PolsonFJBCGraphs</vt:lpstr>
      <vt:lpstr>481500</vt:lpstr>
      <vt:lpstr>481500Graphs</vt:lpstr>
      <vt:lpstr>486300</vt:lpstr>
      <vt:lpstr>486300Graphs</vt:lpstr>
      <vt:lpstr>999418</vt:lpstr>
      <vt:lpstr>999418Graphs</vt:lpstr>
      <vt:lpstr>999412</vt:lpstr>
      <vt:lpstr>999412Graphs</vt:lpstr>
      <vt:lpstr>353000</vt:lpstr>
      <vt:lpstr>353000Graphs</vt:lpstr>
      <vt:lpstr>351900</vt:lpstr>
      <vt:lpstr>351900Graphs</vt:lpstr>
      <vt:lpstr>351500</vt:lpstr>
      <vt:lpstr>351500Graphs</vt:lpstr>
      <vt:lpstr>354600</vt:lpstr>
      <vt:lpstr>354600Graphs</vt:lpstr>
      <vt:lpstr>356800</vt:lpstr>
      <vt:lpstr>356800Graphs</vt:lpstr>
      <vt:lpstr>999403</vt:lpstr>
      <vt:lpstr>999403Graphs</vt:lpstr>
      <vt:lpstr>999426</vt:lpstr>
      <vt:lpstr>999426Graphs</vt:lpstr>
      <vt:lpstr>999414</vt:lpstr>
      <vt:lpstr>999414Graphs</vt:lpstr>
      <vt:lpstr>6900</vt:lpstr>
      <vt:lpstr>6900Graphs</vt:lpstr>
      <vt:lpstr>ColdCr</vt:lpstr>
      <vt:lpstr>ColdCrGraphs</vt:lpstr>
      <vt:lpstr>DCLateral</vt:lpstr>
      <vt:lpstr>DCLateralGraphs</vt:lpstr>
      <vt:lpstr>PabloFdrDry</vt:lpstr>
      <vt:lpstr>PabloFdrDryGraphs</vt:lpstr>
      <vt:lpstr>MissionF</vt:lpstr>
      <vt:lpstr>MissionFGraphs</vt:lpstr>
      <vt:lpstr>PabloFdrMission</vt:lpstr>
      <vt:lpstr>PabloFdrMissionGraphs</vt:lpstr>
      <vt:lpstr>MissionB</vt:lpstr>
      <vt:lpstr>MissionBGraphs</vt:lpstr>
      <vt:lpstr>MissionC</vt:lpstr>
      <vt:lpstr>MissionCGraphs</vt:lpstr>
      <vt:lpstr>MissionCrReuse</vt:lpstr>
      <vt:lpstr>MissionCrReuseGraphs</vt:lpstr>
      <vt:lpstr>PabloFdrPost</vt:lpstr>
      <vt:lpstr>PabloFdrPostGraphs</vt:lpstr>
      <vt:lpstr>KickingHorse</vt:lpstr>
      <vt:lpstr>KickingHorseGraphs</vt:lpstr>
      <vt:lpstr>PostF</vt:lpstr>
      <vt:lpstr>PostFGraphs</vt:lpstr>
      <vt:lpstr>PostCrReuse</vt:lpstr>
      <vt:lpstr>PostCrReuseGraphs</vt:lpstr>
      <vt:lpstr>Dublin</vt:lpstr>
      <vt:lpstr>DublinGraphs</vt:lpstr>
      <vt:lpstr>MissionH</vt:lpstr>
      <vt:lpstr>MissionHGraphs</vt:lpstr>
      <vt:lpstr>KHReuse</vt:lpstr>
      <vt:lpstr>KHReuseGraphs</vt:lpstr>
      <vt:lpstr>Ninepipe</vt:lpstr>
      <vt:lpstr>NinepipeGraphs</vt:lpstr>
      <vt:lpstr>PostA</vt:lpstr>
      <vt:lpstr>PostAGraphs</vt:lpstr>
      <vt:lpstr>PostG</vt:lpstr>
      <vt:lpstr>PostGGraphs</vt:lpstr>
      <vt:lpstr>NinepipeReuse</vt:lpstr>
      <vt:lpstr>NinepipeReuseGraphs</vt:lpstr>
      <vt:lpstr>PostC</vt:lpstr>
      <vt:lpstr>PostCGraphs</vt:lpstr>
      <vt:lpstr>PostDE</vt:lpstr>
      <vt:lpstr>PostDEGraphs</vt:lpstr>
      <vt:lpstr>PabloFdrSCrow</vt:lpstr>
      <vt:lpstr>PabloFdrSCrowGraphs</vt:lpstr>
      <vt:lpstr>SCrowFdr</vt:lpstr>
      <vt:lpstr>SCrowFdrGraphs</vt:lpstr>
      <vt:lpstr>CrowPmp</vt:lpstr>
      <vt:lpstr>CrowPmpGraphs</vt:lpstr>
      <vt:lpstr>Hillside</vt:lpstr>
      <vt:lpstr>HillsideGraphs</vt:lpstr>
      <vt:lpstr>MoieseA</vt:lpstr>
      <vt:lpstr>MoieseAGraphs</vt:lpstr>
      <vt:lpstr>PabloFdrMCrow</vt:lpstr>
      <vt:lpstr>PabloFdrMCrowGraphs</vt:lpstr>
      <vt:lpstr>PabloFdrNCrow</vt:lpstr>
      <vt:lpstr>PabloFdrNCrowGraphs</vt:lpstr>
      <vt:lpstr>RonanA</vt:lpstr>
      <vt:lpstr>RonanAGraphs</vt:lpstr>
      <vt:lpstr>ReuseBlNCrow</vt:lpstr>
      <vt:lpstr>ReuseBlNCrowGraphs</vt:lpstr>
      <vt:lpstr>RonanSprReuse</vt:lpstr>
      <vt:lpstr>RonanSprReuseGraphs</vt:lpstr>
      <vt:lpstr>ReuseBlSpr</vt:lpstr>
      <vt:lpstr>ReuseBlSprGraphs</vt:lpstr>
      <vt:lpstr>PabloFdrMud</vt:lpstr>
      <vt:lpstr>PabloFdrMudGraphs</vt:lpstr>
      <vt:lpstr>RonanB</vt:lpstr>
      <vt:lpstr>RonanBGraphs</vt:lpstr>
      <vt:lpstr>ReuseMudCr</vt:lpstr>
      <vt:lpstr>ReuseMudCrGraphs</vt:lpstr>
      <vt:lpstr>PolsonZ</vt:lpstr>
      <vt:lpstr>PolsonZGraphs</vt:lpstr>
      <vt:lpstr>PabloFdrFlatheadPmp</vt:lpstr>
      <vt:lpstr>PabloFdrFlatheadPmpGraphs</vt:lpstr>
      <vt:lpstr>PabloA</vt:lpstr>
      <vt:lpstr>PabloAGraphs</vt:lpstr>
      <vt:lpstr>ReuseHorte</vt:lpstr>
      <vt:lpstr>ReuseHorteGraphs</vt:lpstr>
      <vt:lpstr>PolsonC</vt:lpstr>
      <vt:lpstr>PolsonCGraphs</vt:lpstr>
      <vt:lpstr>TwinFdr</vt:lpstr>
      <vt:lpstr>TwinFdrGraphs</vt:lpstr>
      <vt:lpstr>LwrTwin</vt:lpstr>
      <vt:lpstr>LwrTwinGraphs</vt:lpstr>
      <vt:lpstr>PolsonD</vt:lpstr>
      <vt:lpstr>PolsonDGraphs</vt:lpstr>
      <vt:lpstr>999411</vt:lpstr>
      <vt:lpstr>999411Graphs</vt:lpstr>
      <vt:lpstr>487900</vt:lpstr>
      <vt:lpstr>487900Graphs</vt:lpstr>
      <vt:lpstr>999430</vt:lpstr>
      <vt:lpstr>999430Graphs</vt:lpstr>
      <vt:lpstr>352200</vt:lpstr>
      <vt:lpstr>352200Graphs</vt:lpstr>
      <vt:lpstr>8100</vt:lpstr>
      <vt:lpstr>8100Graphs</vt:lpstr>
      <vt:lpstr>TotalMission!Print_Area</vt:lpstr>
    </vt:vector>
  </TitlesOfParts>
  <Company>DOWL HKM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Reusser</dc:creator>
  <cp:lastModifiedBy>Seth Makepeace</cp:lastModifiedBy>
  <dcterms:created xsi:type="dcterms:W3CDTF">2011-11-29T19:52:07Z</dcterms:created>
  <dcterms:modified xsi:type="dcterms:W3CDTF">2011-12-12T20:19:14Z</dcterms:modified>
</cp:coreProperties>
</file>